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998" firstSheet="2" activeTab="2"/>
  </bookViews>
  <sheets>
    <sheet name="Balance Gral. (2)" sheetId="1" state="hidden" r:id="rId1"/>
    <sheet name="Resultados Acum (2)" sheetId="2" state="hidden" r:id="rId2"/>
    <sheet name="Cartula" sheetId="3" r:id="rId3"/>
    <sheet name="Caratula 2" sheetId="4" r:id="rId4"/>
    <sheet name="Activo-Pasivo" sheetId="5" r:id="rId5"/>
    <sheet name="Resultados" sheetId="6" r:id="rId6"/>
    <sheet name="Flujo de efectivo" sheetId="7" r:id="rId7"/>
    <sheet name="Variac Patrim" sheetId="8" r:id="rId8"/>
    <sheet name="Notas inicial" sheetId="9" r:id="rId9"/>
    <sheet name="Nota 5 a-e" sheetId="10" r:id="rId10"/>
    <sheet name="Nota 5 f" sheetId="11" r:id="rId11"/>
    <sheet name="anexo g-l" sheetId="12" r:id="rId12"/>
    <sheet name="anexo m-p" sheetId="13" r:id="rId13"/>
    <sheet name="anexo r-u" sheetId="14" r:id="rId14"/>
    <sheet name="anexo v-x" sheetId="15" r:id="rId15"/>
    <sheet name="anexo" sheetId="16" r:id="rId16"/>
    <sheet name="Nota final" sheetId="17" r:id="rId17"/>
    <sheet name="Anexo h" sheetId="18" state="hidden" r:id="rId18"/>
    <sheet name="Claculo Anexou" sheetId="19" state="hidden" r:id="rId19"/>
    <sheet name="calculo Nota 5" sheetId="20" state="hidden" r:id="rId20"/>
    <sheet name="Claculo Nota 5c" sheetId="21" state="hidden" r:id="rId21"/>
    <sheet name="Com.RV" sheetId="22" state="hidden" r:id="rId22"/>
    <sheet name="Hoja2" sheetId="23" state="hidden" r:id="rId23"/>
    <sheet name="Hoja3" sheetId="24" state="hidden" r:id="rId24"/>
    <sheet name="Hoja1" sheetId="25" state="hidden" r:id="rId25"/>
    <sheet name="Hoja4" sheetId="26" state="hidden" r:id="rId26"/>
  </sheets>
  <externalReferences>
    <externalReference r:id="rId29"/>
  </externalReferences>
  <definedNames>
    <definedName name="_xlnm._FilterDatabase" localSheetId="19" hidden="1">'calculo Nota 5'!$A$2:$M$2</definedName>
    <definedName name="_xlnm._FilterDatabase" localSheetId="18" hidden="1">'Claculo Anexou'!$J$2:$O$6</definedName>
    <definedName name="_xlnm._FilterDatabase" localSheetId="21" hidden="1">'Com.RV'!$A$1:$G$42</definedName>
    <definedName name="_xlnm.Print_Area" localSheetId="4">'Activo-Pasivo'!$A$1:$F$90</definedName>
    <definedName name="_xlnm.Print_Area" localSheetId="11">'anexo g-l'!$A$1:$K$42</definedName>
    <definedName name="_xlnm.Print_Area" localSheetId="12">'anexo m-p'!$A$1:$G$64</definedName>
    <definedName name="_xlnm.Print_Area" localSheetId="13">'anexo r-u'!$A$2:$F$58</definedName>
    <definedName name="_xlnm.Print_Area" localSheetId="14">'anexo v-x'!$A$1:$H$130</definedName>
    <definedName name="_xlnm.Print_Area" localSheetId="0">'Balance Gral. (2)'!$A$1:$F$218</definedName>
    <definedName name="_xlnm.Print_Area" localSheetId="18">'Claculo Anexou'!#REF!</definedName>
    <definedName name="_xlnm.Print_Area" localSheetId="6">'Flujo de efectivo'!$A$2:$D$54</definedName>
    <definedName name="_xlnm.Print_Area" localSheetId="9">'Nota 5 a-e'!$B$2:$I$97</definedName>
    <definedName name="_xlnm.Print_Area" localSheetId="10">'Nota 5 f'!$A$1:$G$69</definedName>
    <definedName name="_xlnm.Print_Area" localSheetId="8">'Notas inicial'!$A$1:$G$75</definedName>
    <definedName name="_xlnm.Print_Area" localSheetId="5">'Resultados'!$A$3:$C$90</definedName>
    <definedName name="_xlnm.Print_Area" localSheetId="1">'Resultados Acum (2)'!$A$2:$D$118</definedName>
    <definedName name="_xlnm.Print_Area" localSheetId="7">'Variac Patrim'!$A$4:$L$25</definedName>
    <definedName name="Z_084C3594_A933_11DB_BA52_0008540D613E_.wvu.PrintArea" localSheetId="12" hidden="1">'anexo m-p'!$A$1:$J$62</definedName>
    <definedName name="Z_084C3594_A933_11DB_BA52_0008540D613E_.wvu.PrintArea" localSheetId="13" hidden="1">'anexo r-u'!$A$1:$H$58</definedName>
    <definedName name="Z_084C3594_A933_11DB_BA52_0008540D613E_.wvu.PrintArea" localSheetId="10" hidden="1">'Nota 5 f'!$A$1:$I$69</definedName>
    <definedName name="Z_18201D55_6AD4_489F_B9E0_77C14EFE5437_.wvu.PrintArea" localSheetId="12" hidden="1">'anexo m-p'!$A$1:$J$62</definedName>
    <definedName name="Z_18201D55_6AD4_489F_B9E0_77C14EFE5437_.wvu.PrintArea" localSheetId="13" hidden="1">'anexo r-u'!$A$1:$H$58</definedName>
    <definedName name="Z_18201D55_6AD4_489F_B9E0_77C14EFE5437_.wvu.PrintArea" localSheetId="10" hidden="1">'Nota 5 f'!$A$1:$I$69</definedName>
    <definedName name="Z_18201D55_6AD4_489F_B9E0_77C14EFE5437_.wvu.Rows" localSheetId="0" hidden="1">'Balance Gral. (2)'!#REF!,'Balance Gral. (2)'!#REF!</definedName>
    <definedName name="Z_500B042A_9327_474C_8788_1D5EF0E172B9_.wvu.PrintArea" localSheetId="11" hidden="1">'anexo g-l'!$A$2:$K$40</definedName>
    <definedName name="Z_500B042A_9327_474C_8788_1D5EF0E172B9_.wvu.PrintArea" localSheetId="12" hidden="1">'anexo m-p'!$A$1:$F$62</definedName>
    <definedName name="Z_500B042A_9327_474C_8788_1D5EF0E172B9_.wvu.PrintArea" localSheetId="13" hidden="1">'anexo r-u'!$A$1:$H$58</definedName>
    <definedName name="Z_500B042A_9327_474C_8788_1D5EF0E172B9_.wvu.PrintArea" localSheetId="14" hidden="1">'anexo v-x'!$A$2:$H$128</definedName>
    <definedName name="Z_500B042A_9327_474C_8788_1D5EF0E172B9_.wvu.PrintArea" localSheetId="9" hidden="1">'Nota 5 a-e'!$B$2:$I$97</definedName>
    <definedName name="Z_500B042A_9327_474C_8788_1D5EF0E172B9_.wvu.PrintArea" localSheetId="10" hidden="1">'Nota 5 f'!$A$1:$I$69</definedName>
    <definedName name="Z_500B042A_9327_474C_8788_1D5EF0E172B9_.wvu.Rows" localSheetId="0" hidden="1">'Balance Gral. (2)'!#REF!,'Balance Gral. (2)'!#REF!</definedName>
    <definedName name="Z_9BEA065D_970C_450D_B76E_2CCAFD95224A_.wvu.Cols" localSheetId="10" hidden="1">'Nota 5 f'!#REF!</definedName>
    <definedName name="Z_9BEA065D_970C_450D_B76E_2CCAFD95224A_.wvu.FilterData" localSheetId="19" hidden="1">'calculo Nota 5'!$A$2:$E$32</definedName>
    <definedName name="Z_9BEA065D_970C_450D_B76E_2CCAFD95224A_.wvu.FilterData" localSheetId="21" hidden="1">'Com.RV'!$A$1:$G$42</definedName>
    <definedName name="Z_9BEA065D_970C_450D_B76E_2CCAFD95224A_.wvu.PrintArea" localSheetId="4" hidden="1">'Activo-Pasivo'!$A$4:$F$88</definedName>
    <definedName name="Z_9BEA065D_970C_450D_B76E_2CCAFD95224A_.wvu.PrintArea" localSheetId="11" hidden="1">'anexo g-l'!$A$2:$K$40</definedName>
    <definedName name="Z_9BEA065D_970C_450D_B76E_2CCAFD95224A_.wvu.PrintArea" localSheetId="12" hidden="1">'anexo m-p'!$A$1:$G$62</definedName>
    <definedName name="Z_9BEA065D_970C_450D_B76E_2CCAFD95224A_.wvu.PrintArea" localSheetId="13" hidden="1">'anexo r-u'!$A$2:$F$58</definedName>
    <definedName name="Z_9BEA065D_970C_450D_B76E_2CCAFD95224A_.wvu.PrintArea" localSheetId="14" hidden="1">'anexo v-x'!$A$1:$H$128</definedName>
    <definedName name="Z_9BEA065D_970C_450D_B76E_2CCAFD95224A_.wvu.PrintArea" localSheetId="0" hidden="1">'Balance Gral. (2)'!$A$1:$F$218</definedName>
    <definedName name="Z_9BEA065D_970C_450D_B76E_2CCAFD95224A_.wvu.PrintArea" localSheetId="9" hidden="1">'Nota 5 a-e'!$B$2:$I$97</definedName>
    <definedName name="Z_9BEA065D_970C_450D_B76E_2CCAFD95224A_.wvu.PrintArea" localSheetId="10" hidden="1">'Nota 5 f'!$A$2:$I$68</definedName>
    <definedName name="Z_9BEA065D_970C_450D_B76E_2CCAFD95224A_.wvu.PrintArea" localSheetId="8" hidden="1">'Notas inicial'!$A$1:$G$75</definedName>
    <definedName name="Z_9BEA065D_970C_450D_B76E_2CCAFD95224A_.wvu.PrintArea" localSheetId="5" hidden="1">'Resultados'!$A$3:$C$90</definedName>
    <definedName name="Z_9BEA065D_970C_450D_B76E_2CCAFD95224A_.wvu.PrintArea" localSheetId="1" hidden="1">'Resultados Acum (2)'!$A$2:$D$118</definedName>
    <definedName name="Z_9BEA065D_970C_450D_B76E_2CCAFD95224A_.wvu.PrintArea" localSheetId="7" hidden="1">'Variac Patrim'!$A$4:$K$25</definedName>
    <definedName name="Z_9BEA065D_970C_450D_B76E_2CCAFD95224A_.wvu.Rows" localSheetId="14" hidden="1">'anexo v-x'!$53:$57,'anexo v-x'!$59:$60,'anexo v-x'!$62:$63,'anexo v-x'!$71:$71</definedName>
    <definedName name="Z_9BEA065D_970C_450D_B76E_2CCAFD95224A_.wvu.Rows" localSheetId="0" hidden="1">'Balance Gral. (2)'!$28:$34,'Balance Gral. (2)'!$55:$61,'Balance Gral. (2)'!$103:$105,'Balance Gral. (2)'!#REF!</definedName>
    <definedName name="Z_9BEA065D_970C_450D_B76E_2CCAFD95224A_.wvu.Rows" localSheetId="18" hidden="1">'Claculo Anexou'!$15:$15,'Claculo Anexou'!#REF!,'Claculo Anexou'!#REF!</definedName>
    <definedName name="Z_9BEA065D_970C_450D_B76E_2CCAFD95224A_.wvu.Rows" localSheetId="9" hidden="1">'Nota 5 a-e'!#REF!,'Nota 5 a-e'!$15:$19,'Nota 5 a-e'!$25:$25,'Nota 5 a-e'!$37:$39</definedName>
    <definedName name="Z_E16013A9_63E4_4076_9EEC_DC4ED7F23310_.wvu.Cols" localSheetId="10" hidden="1">'Nota 5 f'!#REF!</definedName>
    <definedName name="Z_E16013A9_63E4_4076_9EEC_DC4ED7F23310_.wvu.FilterData" localSheetId="19" hidden="1">'calculo Nota 5'!$A$2:$E$28</definedName>
    <definedName name="Z_E16013A9_63E4_4076_9EEC_DC4ED7F23310_.wvu.FilterData" localSheetId="18" hidden="1">'Claculo Anexou'!#REF!</definedName>
    <definedName name="Z_E16013A9_63E4_4076_9EEC_DC4ED7F23310_.wvu.FilterData" localSheetId="21" hidden="1">'Com.RV'!$A$1:$G$41</definedName>
    <definedName name="Z_E16013A9_63E4_4076_9EEC_DC4ED7F23310_.wvu.PrintArea" localSheetId="4" hidden="1">'Activo-Pasivo'!$A$4:$F$88</definedName>
    <definedName name="Z_E16013A9_63E4_4076_9EEC_DC4ED7F23310_.wvu.PrintArea" localSheetId="11" hidden="1">'anexo g-l'!$A$2:$K$40</definedName>
    <definedName name="Z_E16013A9_63E4_4076_9EEC_DC4ED7F23310_.wvu.PrintArea" localSheetId="12" hidden="1">'anexo m-p'!$A$1:$G$62</definedName>
    <definedName name="Z_E16013A9_63E4_4076_9EEC_DC4ED7F23310_.wvu.PrintArea" localSheetId="13" hidden="1">'anexo r-u'!$A$2:$F$58</definedName>
    <definedName name="Z_E16013A9_63E4_4076_9EEC_DC4ED7F23310_.wvu.PrintArea" localSheetId="14" hidden="1">'anexo v-x'!$A$1:$H$128</definedName>
    <definedName name="Z_E16013A9_63E4_4076_9EEC_DC4ED7F23310_.wvu.PrintArea" localSheetId="0" hidden="1">'Balance Gral. (2)'!$A$1:$F$218</definedName>
    <definedName name="Z_E16013A9_63E4_4076_9EEC_DC4ED7F23310_.wvu.PrintArea" localSheetId="9" hidden="1">'Nota 5 a-e'!$B$2:$I$97</definedName>
    <definedName name="Z_E16013A9_63E4_4076_9EEC_DC4ED7F23310_.wvu.PrintArea" localSheetId="10" hidden="1">'Nota 5 f'!$A$2:$I$68</definedName>
    <definedName name="Z_E16013A9_63E4_4076_9EEC_DC4ED7F23310_.wvu.PrintArea" localSheetId="8" hidden="1">'Notas inicial'!$A$1:$G$75</definedName>
    <definedName name="Z_E16013A9_63E4_4076_9EEC_DC4ED7F23310_.wvu.PrintArea" localSheetId="5" hidden="1">'Resultados'!$A$3:$C$90</definedName>
    <definedName name="Z_E16013A9_63E4_4076_9EEC_DC4ED7F23310_.wvu.PrintArea" localSheetId="1" hidden="1">'Resultados Acum (2)'!$A$2:$D$118</definedName>
    <definedName name="Z_E16013A9_63E4_4076_9EEC_DC4ED7F23310_.wvu.PrintArea" localSheetId="7" hidden="1">'Variac Patrim'!$A$4:$K$25</definedName>
    <definedName name="Z_E16013A9_63E4_4076_9EEC_DC4ED7F23310_.wvu.Rows" localSheetId="14" hidden="1">'anexo v-x'!$53:$57,'anexo v-x'!$59:$60,'anexo v-x'!$70:$71</definedName>
    <definedName name="Z_E16013A9_63E4_4076_9EEC_DC4ED7F23310_.wvu.Rows" localSheetId="0" hidden="1">'Balance Gral. (2)'!$103:$105,'Balance Gral. (2)'!#REF!</definedName>
    <definedName name="Z_E16013A9_63E4_4076_9EEC_DC4ED7F23310_.wvu.Rows" localSheetId="9" hidden="1">'Nota 5 a-e'!#REF!,'Nota 5 a-e'!$16:$18,'Nota 5 a-e'!$25:$25,'Nota 5 a-e'!#REF!</definedName>
    <definedName name="Z_E16013A9_63E4_4076_9EEC_DC4ED7F23310_.wvu.Rows" localSheetId="10" hidden="1">'Nota 5 f'!$52:$52</definedName>
    <definedName name="Z_E4AF38FE_2F2B_4610_948D_EC4685FC19EA_.wvu.PrintArea" localSheetId="4" hidden="1">'Activo-Pasivo'!$A$3:$F$88</definedName>
    <definedName name="Z_E4AF38FE_2F2B_4610_948D_EC4685FC19EA_.wvu.PrintArea" localSheetId="11" hidden="1">'anexo g-l'!$A$2:$K$40</definedName>
    <definedName name="Z_E4AF38FE_2F2B_4610_948D_EC4685FC19EA_.wvu.PrintArea" localSheetId="12" hidden="1">'anexo m-p'!$A$2:$F$62</definedName>
    <definedName name="Z_E4AF38FE_2F2B_4610_948D_EC4685FC19EA_.wvu.PrintArea" localSheetId="13" hidden="1">'anexo r-u'!$A$1:$H$58</definedName>
    <definedName name="Z_E4AF38FE_2F2B_4610_948D_EC4685FC19EA_.wvu.PrintArea" localSheetId="14" hidden="1">'anexo v-x'!$A$2:$H$128</definedName>
    <definedName name="Z_E4AF38FE_2F2B_4610_948D_EC4685FC19EA_.wvu.PrintArea" localSheetId="9" hidden="1">'Nota 5 a-e'!$B$2:$I$97</definedName>
    <definedName name="Z_E4AF38FE_2F2B_4610_948D_EC4685FC19EA_.wvu.PrintArea" localSheetId="10" hidden="1">'Nota 5 f'!$A$5:$H$68</definedName>
    <definedName name="Z_E4AF38FE_2F2B_4610_948D_EC4685FC19EA_.wvu.PrintArea" localSheetId="8" hidden="1">'Notas inicial'!$A$2:$G$73</definedName>
    <definedName name="Z_E4AF38FE_2F2B_4610_948D_EC4685FC19EA_.wvu.PrintArea" localSheetId="5" hidden="1">'Resultados'!$A$1:$C$88</definedName>
    <definedName name="Z_E4AF38FE_2F2B_4610_948D_EC4685FC19EA_.wvu.PrintArea" localSheetId="7" hidden="1">'Variac Patrim'!$A$2:$K$26</definedName>
    <definedName name="Z_E4AF38FE_2F2B_4610_948D_EC4685FC19EA_.wvu.Rows" localSheetId="0" hidden="1">'Balance Gral. (2)'!#REF!,'Balance Gral. (2)'!#REF!</definedName>
  </definedNames>
  <calcPr fullCalcOnLoad="1"/>
</workbook>
</file>

<file path=xl/comments1.xml><?xml version="1.0" encoding="utf-8"?>
<comments xmlns="http://schemas.openxmlformats.org/spreadsheetml/2006/main">
  <authors>
    <author>Margarita Arevalo</author>
  </authors>
  <commentList>
    <comment ref="C175" authorId="0">
      <text>
        <r>
          <rPr>
            <b/>
            <sz val="9"/>
            <rFont val="Tahoma"/>
            <family val="2"/>
          </rPr>
          <t>Margarita Arevalo:</t>
        </r>
        <r>
          <rPr>
            <sz val="9"/>
            <rFont val="Tahoma"/>
            <family val="2"/>
          </rPr>
          <t xml:space="preserve">
Corresponde En el rubro prestamos Financieros?
</t>
        </r>
      </text>
    </comment>
    <comment ref="C183" authorId="0">
      <text>
        <r>
          <rPr>
            <b/>
            <sz val="9"/>
            <rFont val="Tahoma"/>
            <family val="2"/>
          </rPr>
          <t>Margarita Arevalo:</t>
        </r>
        <r>
          <rPr>
            <sz val="9"/>
            <rFont val="Tahoma"/>
            <family val="2"/>
          </rPr>
          <t xml:space="preserve">
suma el impuesto a la renta
</t>
        </r>
      </text>
    </comment>
  </commentList>
</comments>
</file>

<file path=xl/comments12.xml><?xml version="1.0" encoding="utf-8"?>
<comments xmlns="http://schemas.openxmlformats.org/spreadsheetml/2006/main">
  <authors>
    <author>pdv</author>
  </authors>
  <commentList>
    <comment ref="I23" authorId="0">
      <text>
        <r>
          <rPr>
            <b/>
            <sz val="9"/>
            <rFont val="Tahoma"/>
            <family val="2"/>
          </rPr>
          <t>pdv:</t>
        </r>
        <r>
          <rPr>
            <sz val="9"/>
            <rFont val="Tahoma"/>
            <family val="2"/>
          </rPr>
          <t xml:space="preserve">
se desconto comisiones del anexo
</t>
        </r>
      </text>
    </comment>
  </commentList>
</comments>
</file>

<file path=xl/comments2.xml><?xml version="1.0" encoding="utf-8"?>
<comments xmlns="http://schemas.openxmlformats.org/spreadsheetml/2006/main">
  <authors>
    <author>pdv</author>
  </authors>
  <commentList>
    <comment ref="H46" authorId="0">
      <text>
        <r>
          <rPr>
            <b/>
            <sz val="9"/>
            <rFont val="Tahoma"/>
            <family val="2"/>
          </rPr>
          <t>pdv:</t>
        </r>
        <r>
          <rPr>
            <sz val="9"/>
            <rFont val="Tahoma"/>
            <family val="2"/>
          </rPr>
          <t xml:space="preserve">
Anexovx</t>
        </r>
      </text>
    </comment>
    <comment ref="H48" authorId="0">
      <text>
        <r>
          <rPr>
            <b/>
            <sz val="9"/>
            <rFont val="Tahoma"/>
            <family val="2"/>
          </rPr>
          <t>pdv:</t>
        </r>
        <r>
          <rPr>
            <sz val="9"/>
            <rFont val="Tahoma"/>
            <family val="2"/>
          </rPr>
          <t xml:space="preserve">
Anexovx</t>
        </r>
      </text>
    </comment>
    <comment ref="H50" authorId="0">
      <text>
        <r>
          <rPr>
            <b/>
            <sz val="9"/>
            <rFont val="Tahoma"/>
            <family val="2"/>
          </rPr>
          <t>pdv:</t>
        </r>
        <r>
          <rPr>
            <sz val="9"/>
            <rFont val="Tahoma"/>
            <family val="2"/>
          </rPr>
          <t xml:space="preserve">
Anexovx</t>
        </r>
      </text>
    </comment>
  </commentList>
</comments>
</file>

<file path=xl/comments22.xml><?xml version="1.0" encoding="utf-8"?>
<comments xmlns="http://schemas.openxmlformats.org/spreadsheetml/2006/main">
  <authors>
    <author>pdv</author>
  </authors>
  <commentList>
    <comment ref="E89" authorId="0">
      <text>
        <r>
          <rPr>
            <b/>
            <sz val="9"/>
            <rFont val="Tahoma"/>
            <family val="2"/>
          </rPr>
          <t>pdv:</t>
        </r>
        <r>
          <rPr>
            <sz val="9"/>
            <rFont val="Tahoma"/>
            <family val="2"/>
          </rPr>
          <t xml:space="preserve">
solo lo nocobrado cleintes RV Nota F
</t>
        </r>
      </text>
    </comment>
  </commentList>
</comments>
</file>

<file path=xl/sharedStrings.xml><?xml version="1.0" encoding="utf-8"?>
<sst xmlns="http://schemas.openxmlformats.org/spreadsheetml/2006/main" count="1553" uniqueCount="1000">
  <si>
    <t>Fernando Alvarez</t>
  </si>
  <si>
    <t>Comisiones</t>
  </si>
  <si>
    <t>Gastos de Comercialización</t>
  </si>
  <si>
    <t xml:space="preserve">Total Otros Gastos de Administracion </t>
  </si>
  <si>
    <t>Total Otros Gastos de Comercialización</t>
  </si>
  <si>
    <t>Total Otros Gastos Operativos</t>
  </si>
  <si>
    <t>Clientes US$</t>
  </si>
  <si>
    <t>Interes a Cobrar</t>
  </si>
  <si>
    <t>Créditos (Nota 5.f)</t>
  </si>
  <si>
    <t xml:space="preserve">Menos: previsión para incobrables </t>
  </si>
  <si>
    <t>Inversiones Permanentes</t>
  </si>
  <si>
    <t>Acción De Bolsa De Valores (Nota 5.e)</t>
  </si>
  <si>
    <t xml:space="preserve">personas y empresas relacionadas </t>
  </si>
  <si>
    <t>Bienes de Uso (Nota 5.g)</t>
  </si>
  <si>
    <t xml:space="preserve">Activos Intangibles y cargos diferidos </t>
  </si>
  <si>
    <t xml:space="preserve">Obligac.por Contratos de Underwiting </t>
  </si>
  <si>
    <t xml:space="preserve">Prestamos Financieros </t>
  </si>
  <si>
    <t xml:space="preserve">Previsiones </t>
  </si>
  <si>
    <t xml:space="preserve">Otras Contingencias </t>
  </si>
  <si>
    <t>Activo</t>
  </si>
  <si>
    <t>Periodo Actual</t>
  </si>
  <si>
    <t>Ejercicio Anterior</t>
  </si>
  <si>
    <t>dividendos</t>
  </si>
  <si>
    <t>Pasivo</t>
  </si>
  <si>
    <t>Activo Corriente</t>
  </si>
  <si>
    <t>Caja</t>
  </si>
  <si>
    <t>Recaudaciones a Depositar</t>
  </si>
  <si>
    <t>Bancos</t>
  </si>
  <si>
    <t>Deudores por Intermediacion</t>
  </si>
  <si>
    <t>Documentos y cuentas por cobrar</t>
  </si>
  <si>
    <t>Deudores varios</t>
  </si>
  <si>
    <t>Cuentas por cobrar a personas y empresas</t>
  </si>
  <si>
    <t>Relacionadas</t>
  </si>
  <si>
    <t>Underwitng</t>
  </si>
  <si>
    <t>Otros Activos</t>
  </si>
  <si>
    <t>Total Activo Corriente</t>
  </si>
  <si>
    <t>Activo No Corriente</t>
  </si>
  <si>
    <t>Pasivo Corriente</t>
  </si>
  <si>
    <t>Documentos y Cuentas a Pagar</t>
  </si>
  <si>
    <t>Acreedores Varios</t>
  </si>
  <si>
    <t>Cuentas a Pagar a Personas y</t>
  </si>
  <si>
    <t>Intereses a Devengar</t>
  </si>
  <si>
    <t>Provisiones</t>
  </si>
  <si>
    <t>Impuesto a la renta a pagar</t>
  </si>
  <si>
    <t>Aportes y Retenciones a pagar</t>
  </si>
  <si>
    <t>Otros Pasivos</t>
  </si>
  <si>
    <t>Prestamos De Terceros</t>
  </si>
  <si>
    <t>Total Pasivo Corriente</t>
  </si>
  <si>
    <t>Pasivo No Corriente</t>
  </si>
  <si>
    <t>Cuentas a Pagar</t>
  </si>
  <si>
    <t>Prestamos en Bancos</t>
  </si>
  <si>
    <t>Total Pasivo</t>
  </si>
  <si>
    <t>Patrimonio Neto</t>
  </si>
  <si>
    <t xml:space="preserve">Total Patrimonio Neto (Según el estado de </t>
  </si>
  <si>
    <t>Licencia</t>
  </si>
  <si>
    <t>Marcas</t>
  </si>
  <si>
    <t>Total Activo No Corriente</t>
  </si>
  <si>
    <t>Total Activo</t>
  </si>
  <si>
    <t>Total Pasivo y Patrimonio Neto</t>
  </si>
  <si>
    <t>Cuenta De orden Deudora</t>
  </si>
  <si>
    <t>Cuenta de Contingencia Deudora</t>
  </si>
  <si>
    <t>Cuenta De Orden Acreedora</t>
  </si>
  <si>
    <t>Cuenta De Contingencia Acreedora</t>
  </si>
  <si>
    <t>Ingresos Operativos</t>
  </si>
  <si>
    <t>Comisiones por Operaciones en Rueda</t>
  </si>
  <si>
    <t>Por Intermediacion de acciones en Rueda</t>
  </si>
  <si>
    <t>Comisiones por operaciones fuera de Rueda</t>
  </si>
  <si>
    <t>Por intermediacion de Renta fija en Rueda</t>
  </si>
  <si>
    <t>Comisiones por Contratos De Colocacion Primaria</t>
  </si>
  <si>
    <t>Comisiones por contratos de Colocacion primaria de Renta fija</t>
  </si>
  <si>
    <t>Ingreso por Administracion De Cartera</t>
  </si>
  <si>
    <t>Ingreso por custodia de Valores</t>
  </si>
  <si>
    <t>Ingreso por asesoria Financiera</t>
  </si>
  <si>
    <t>Ingreso por venta de Cartera Propia</t>
  </si>
  <si>
    <t>Ingreso por Venta de Cartera Propia a personas y empresas Relacionadas</t>
  </si>
  <si>
    <t>Gastos Operativos</t>
  </si>
  <si>
    <t>Gastos Por Comisiones y Servicios</t>
  </si>
  <si>
    <t>Aranceles por Negociacion Bolsa de Valores</t>
  </si>
  <si>
    <t>Resultado operativo Bruto</t>
  </si>
  <si>
    <t>Gastos De Comercializacion</t>
  </si>
  <si>
    <t>Publicidad</t>
  </si>
  <si>
    <t>Folleto e Impresiones</t>
  </si>
  <si>
    <t>Gastos De Administracion</t>
  </si>
  <si>
    <t>Servicios Personales</t>
  </si>
  <si>
    <t>Prevision,amortizacion y depreciaciones</t>
  </si>
  <si>
    <t>Mantenimiento</t>
  </si>
  <si>
    <t>Alquileres</t>
  </si>
  <si>
    <t>Gastos Generales</t>
  </si>
  <si>
    <t>Multas</t>
  </si>
  <si>
    <t>Impuestos,tasas y contribuciones</t>
  </si>
  <si>
    <t>Resultado operativo Neto</t>
  </si>
  <si>
    <t>Otros Ingresos</t>
  </si>
  <si>
    <t>Generados por Activos</t>
  </si>
  <si>
    <t>Generados por Pasivos</t>
  </si>
  <si>
    <t>Egresos extraordinarios</t>
  </si>
  <si>
    <t xml:space="preserve">Resultado extraordinarios </t>
  </si>
  <si>
    <t>Ajuste De Resultado De Ejercicios Anteriores</t>
  </si>
  <si>
    <t>Ingresos</t>
  </si>
  <si>
    <t>Egresos</t>
  </si>
  <si>
    <t>Utilidad O (Perdida)</t>
  </si>
  <si>
    <t>Impuesto a la Renta</t>
  </si>
  <si>
    <t>Papelería e Impresos</t>
  </si>
  <si>
    <t>Deposito Alquiler CDE- garantía</t>
  </si>
  <si>
    <t>Cupones a Pagar US$</t>
  </si>
  <si>
    <t>Interes a Pagar Gs.</t>
  </si>
  <si>
    <t>Ganancia Venta Activo Fijo</t>
  </si>
  <si>
    <t>Fondo de Garantía-BVPASA</t>
  </si>
  <si>
    <t>Gastos de Venta Activo Fijo</t>
  </si>
  <si>
    <t>Intereses Pagados Por adelantado</t>
  </si>
  <si>
    <t>Anticipo de clientes</t>
  </si>
  <si>
    <t>Resultado del Ejercicio</t>
  </si>
  <si>
    <t>Estado de Flujo De Efectivo</t>
  </si>
  <si>
    <t>Flujo De Efectivo por las Actividades operativas</t>
  </si>
  <si>
    <t>Ingreso en efectivo por Comisiones y Otros</t>
  </si>
  <si>
    <t>Efectivo pagado a Empleados</t>
  </si>
  <si>
    <t>Efectivo Generado (usado)por otras actividades</t>
  </si>
  <si>
    <t>(Aumento)disminucion en los activos de operación</t>
  </si>
  <si>
    <t>Fondos Colocados a corto plazo</t>
  </si>
  <si>
    <t>Aumento(disminucion) en los pasivos  operativos</t>
  </si>
  <si>
    <t>Pagos a Proveedores</t>
  </si>
  <si>
    <t>Efectivo Neto De Actividades de operación</t>
  </si>
  <si>
    <t>Efectivo Neto De Actividades de operación antes de impuestos</t>
  </si>
  <si>
    <t>Flujo de efectivo por actividades de Inversion</t>
  </si>
  <si>
    <t>Inversiones en otras empresas</t>
  </si>
  <si>
    <t>Fondos con destinos especial</t>
  </si>
  <si>
    <t>Compra de propiedad, planta y equipo</t>
  </si>
  <si>
    <t>Intereses percibidos</t>
  </si>
  <si>
    <t>Dividendos percibidos</t>
  </si>
  <si>
    <t>Efectivo neto por (o usado) en actividades de Inversion</t>
  </si>
  <si>
    <t>Flujo de efectivo por Actividades de financiamiento</t>
  </si>
  <si>
    <t>Aporte de Capital</t>
  </si>
  <si>
    <t>Provenientes de prestamos y otras deudas</t>
  </si>
  <si>
    <t>Dividendos Pagados</t>
  </si>
  <si>
    <t>Intereses pagados</t>
  </si>
  <si>
    <t>Efectivo Neto en Actividades de Financiamiento</t>
  </si>
  <si>
    <t>Aumento(o disminucion) neto de efectivo y sus equivalentes</t>
  </si>
  <si>
    <t>Efectivo y su equivalente al cierre del periodo</t>
  </si>
  <si>
    <t>Movimientos</t>
  </si>
  <si>
    <t>Capital</t>
  </si>
  <si>
    <t>Suscripto</t>
  </si>
  <si>
    <t>Integrado</t>
  </si>
  <si>
    <t>Reservas</t>
  </si>
  <si>
    <t>Legal</t>
  </si>
  <si>
    <t>Facultativa</t>
  </si>
  <si>
    <t>Del Ejercicio</t>
  </si>
  <si>
    <t>Resultados</t>
  </si>
  <si>
    <t>Acumulados</t>
  </si>
  <si>
    <t>Periodo Anterior</t>
  </si>
  <si>
    <t xml:space="preserve">Saldo al Inicio del ejercicio </t>
  </si>
  <si>
    <t>Movimiento subsecuentes</t>
  </si>
  <si>
    <t>Transf. A dividendos a pagar</t>
  </si>
  <si>
    <t>Total periodo actual</t>
  </si>
  <si>
    <t>Total periodo anterior</t>
  </si>
  <si>
    <t>Tipo de cambio vendedor</t>
  </si>
  <si>
    <t>Tipo de cambio comprador</t>
  </si>
  <si>
    <t>Detalle</t>
  </si>
  <si>
    <t>Cambio cierre Ejercicio Anterior</t>
  </si>
  <si>
    <t>Activos Corrientes</t>
  </si>
  <si>
    <t>Activos no Corrientes</t>
  </si>
  <si>
    <t>Pasivos No Corrientes</t>
  </si>
  <si>
    <t>Concepto</t>
  </si>
  <si>
    <t xml:space="preserve">Tipo de Cambio periodo Actual    </t>
  </si>
  <si>
    <t>Monto Ajustado Periodo Actual G.</t>
  </si>
  <si>
    <t>Tipo de Cambio periodo Anterior</t>
  </si>
  <si>
    <t>Monto Ajustado Periodo Anterior G.</t>
  </si>
  <si>
    <t>Ganancias por Valuacion De Activos Monetarios en moneda Extranjera</t>
  </si>
  <si>
    <t>Ganancias por Valuacion de Pasivos Monetarios en moneda extranjera</t>
  </si>
  <si>
    <t>Perdidas por Valuacion de Activos Monetarios en Moneda Extranjera</t>
  </si>
  <si>
    <t>Informacion sobre el Documento y Emisor</t>
  </si>
  <si>
    <t>Emisor</t>
  </si>
  <si>
    <t>Tipo de Titulo</t>
  </si>
  <si>
    <t>Cantidad de Titulos</t>
  </si>
  <si>
    <t>Valor Nominal Unitario</t>
  </si>
  <si>
    <t>Valor Contable</t>
  </si>
  <si>
    <t>Resultado</t>
  </si>
  <si>
    <t>Inversiones Temporarias</t>
  </si>
  <si>
    <t>Total Periodo Actual G.</t>
  </si>
  <si>
    <t>Total Ejercicio Anterior G.</t>
  </si>
  <si>
    <t>Inversiones permanentes</t>
  </si>
  <si>
    <t>Cuentas</t>
  </si>
  <si>
    <t>Valor de Costo</t>
  </si>
  <si>
    <t>Valor De Cotizacion</t>
  </si>
  <si>
    <t>Totales</t>
  </si>
  <si>
    <t>Saldo Periodo Actual</t>
  </si>
  <si>
    <t>Saldo Ejercicio Anterior</t>
  </si>
  <si>
    <t>Inversiones no Corrientes</t>
  </si>
  <si>
    <t>Saldo Periodo Actual G.</t>
  </si>
  <si>
    <t>Saldo Ejercicio Anterior G.</t>
  </si>
  <si>
    <t>Accion de la Bolsa De Valores</t>
  </si>
  <si>
    <t>Cantidad</t>
  </si>
  <si>
    <t>Valor Nominal</t>
  </si>
  <si>
    <t>Valor Libro de la Accion</t>
  </si>
  <si>
    <t>Valor ultimo Remate</t>
  </si>
  <si>
    <t>Corto Plazo G.</t>
  </si>
  <si>
    <t>Largo Plazo G.</t>
  </si>
  <si>
    <t>Total Actual</t>
  </si>
  <si>
    <t>Total Anterior</t>
  </si>
  <si>
    <t>Derechos Sobre Titulos por Contratos De Underwriting</t>
  </si>
  <si>
    <t>Instrumentos</t>
  </si>
  <si>
    <t>Valor Unitario</t>
  </si>
  <si>
    <t>Fecha de Vencimiento del Contrato</t>
  </si>
  <si>
    <t>Valor de Suscripcion G.</t>
  </si>
  <si>
    <t>Total Actual G.</t>
  </si>
  <si>
    <t>Total Anterior G.</t>
  </si>
  <si>
    <t>Valores de Origen</t>
  </si>
  <si>
    <t>Valores al inicio del ejercicio</t>
  </si>
  <si>
    <t>Altas</t>
  </si>
  <si>
    <t>Bajas</t>
  </si>
  <si>
    <t>Revaluo del periodo</t>
  </si>
  <si>
    <t>Valores al Cierre del periodo</t>
  </si>
  <si>
    <t>Acumuladas al inicio del ejercicio</t>
  </si>
  <si>
    <t>Acumuladas al Cierre</t>
  </si>
  <si>
    <t>Neto Resultante</t>
  </si>
  <si>
    <t>Muebles y Utiles</t>
  </si>
  <si>
    <t>Totales Periodo Anterior</t>
  </si>
  <si>
    <t>Totales Periodo Actual</t>
  </si>
  <si>
    <t>Saldo Inicial</t>
  </si>
  <si>
    <t>Aumentos</t>
  </si>
  <si>
    <t>Amortizaciones</t>
  </si>
  <si>
    <t>Saldo Neto Final</t>
  </si>
  <si>
    <t>Total ejercicio anterior</t>
  </si>
  <si>
    <t>Largo plazo G.</t>
  </si>
  <si>
    <t>Nombre</t>
  </si>
  <si>
    <t>Relacion</t>
  </si>
  <si>
    <t>Tipo de Operación</t>
  </si>
  <si>
    <t>Periodo actual G.</t>
  </si>
  <si>
    <t>Totales:</t>
  </si>
  <si>
    <t>Plazo De Vencimiento del Contrato</t>
  </si>
  <si>
    <t>Importe Corto Plazo G.</t>
  </si>
  <si>
    <t>Importe Largo Plazo</t>
  </si>
  <si>
    <t>Q) Otros Pasivos Corrientes y No Corrientes</t>
  </si>
  <si>
    <t>Corriente G.</t>
  </si>
  <si>
    <t>No Corriente G.</t>
  </si>
  <si>
    <t>Total actual</t>
  </si>
  <si>
    <t>Total anterior</t>
  </si>
  <si>
    <t>r) Saldos y transacciones con personas y empresas Relacionadas (Corriente y No Corriente)</t>
  </si>
  <si>
    <t>Periodo Actual G.</t>
  </si>
  <si>
    <t>Periodo Anterior G.</t>
  </si>
  <si>
    <t>Persona o empresa Relacionada</t>
  </si>
  <si>
    <t>Total Egresos</t>
  </si>
  <si>
    <t>Totales ejercicio actual G.</t>
  </si>
  <si>
    <t>Totales ejercicio anterior G.</t>
  </si>
  <si>
    <t>Saldo al inicio Del Ejercicico G.</t>
  </si>
  <si>
    <t>Disminucion</t>
  </si>
  <si>
    <t>Saldo al Cierre del ejercicio G.</t>
  </si>
  <si>
    <t>Capital Integrado</t>
  </si>
  <si>
    <t>Aportes no capitalizados</t>
  </si>
  <si>
    <t>Resultados acumulados</t>
  </si>
  <si>
    <t>Total</t>
  </si>
  <si>
    <t>Saldo al inicio del ejercicio G.</t>
  </si>
  <si>
    <t>Saldo periodo Actual G.</t>
  </si>
  <si>
    <t>Saldo periodo Anterior G.</t>
  </si>
  <si>
    <t>Deducidas del Activo</t>
  </si>
  <si>
    <t>Ingresos por operaciones y servicios a personas relacionadas</t>
  </si>
  <si>
    <t>Otros ingresos operativos</t>
  </si>
  <si>
    <t>Periodo anterior G.</t>
  </si>
  <si>
    <t>Ingresos Extraordinarios</t>
  </si>
  <si>
    <t>Total Pasivo No Corriente</t>
  </si>
  <si>
    <t xml:space="preserve">Bienes de Uso </t>
  </si>
  <si>
    <t xml:space="preserve">BALANCE GENERAL AL  </t>
  </si>
  <si>
    <t>ACTIVO</t>
  </si>
  <si>
    <t>ACTIVO CORRIENTE</t>
  </si>
  <si>
    <t>DISPONIBILIDADES</t>
  </si>
  <si>
    <t>Recaudaciones a Depositar M/L</t>
  </si>
  <si>
    <t>Recaudaciones a Depositar M/E</t>
  </si>
  <si>
    <t>Caja M/E</t>
  </si>
  <si>
    <t>Caja M/L</t>
  </si>
  <si>
    <t>Fondo Fijo</t>
  </si>
  <si>
    <t>INVERSIONES TEMPORARIAS</t>
  </si>
  <si>
    <t>Acreedores por Intermediación (Nota 5.m.)</t>
  </si>
  <si>
    <t>Disponibilidades (Nota 5.d.)</t>
  </si>
  <si>
    <t>Inversiones Temporarias (Nota 5.e.)</t>
  </si>
  <si>
    <t>Acreedores Varios (Nota 5.l.)</t>
  </si>
  <si>
    <t>Empresas Relacionadas (Nota 5.o. y  Nota 5.r. )</t>
  </si>
  <si>
    <t>Obligac.por Contratos de Underwiting  (Nota 5.p.)</t>
  </si>
  <si>
    <t>Obligac.por Administración de cartera (Nota 5.n.)</t>
  </si>
  <si>
    <t>Prestamos Financieros (Nota 5.k.)</t>
  </si>
  <si>
    <t>Otros pasivos Corrientes (Nota 5.q.)</t>
  </si>
  <si>
    <t>Empresas Relacionadas (Nota 5.o.)</t>
  </si>
  <si>
    <t>Otros pasivos no Corriente (Nota 5.q.)</t>
  </si>
  <si>
    <t xml:space="preserve"> Periodo  Anterior</t>
  </si>
  <si>
    <t>Ingresos por Intereses y dividendos de cartera propia (Nota 5.y.)</t>
  </si>
  <si>
    <t>Ingreso por operaciones y servicios a personas Relacionadas (Nota 5.s. y 5.v.)</t>
  </si>
  <si>
    <t>Ingresos por operaciones y servicios extrabursatiles (Nota 5.v.)</t>
  </si>
  <si>
    <t>Otros Ingresos Operativos (Nota 5.v.)</t>
  </si>
  <si>
    <t>Resultado Extraordinarios (Nota 5.z.)</t>
  </si>
  <si>
    <t>Diferencias De Cambio (Nota 5.c.)</t>
  </si>
  <si>
    <t>Intereses Pagados (Nota 5.y.)</t>
  </si>
  <si>
    <t>Otros Ingresos y Egresos (Nota 5.x.)</t>
  </si>
  <si>
    <t>Otros Gastos de Administracion (Nota 5.w.)</t>
  </si>
  <si>
    <t>Otros gastos De Comercializacion (Nota 5.w.)</t>
  </si>
  <si>
    <t>Otros Gastos Operativos (Nota 5.w.)</t>
  </si>
  <si>
    <t>Data systems US$</t>
  </si>
  <si>
    <t>CREDITOS</t>
  </si>
  <si>
    <t>Deudores por ventas</t>
  </si>
  <si>
    <t>Total Anticipos</t>
  </si>
  <si>
    <t xml:space="preserve">Anticipo Imp. a la Renta </t>
  </si>
  <si>
    <t>Impuesto al Valor Agregado</t>
  </si>
  <si>
    <t>Intereses a Cobrar</t>
  </si>
  <si>
    <t>ACTIVO NO CORRIENTE</t>
  </si>
  <si>
    <t>INVERSIONES A LARGO PLAZO</t>
  </si>
  <si>
    <t>Acciones de BVPASA</t>
  </si>
  <si>
    <t>BIENES DE USO</t>
  </si>
  <si>
    <t>Depreciación Ac. M. y Utiles</t>
  </si>
  <si>
    <t>Equipos de Infomática</t>
  </si>
  <si>
    <t>Depreciación Eq. Informática</t>
  </si>
  <si>
    <t>Máquinarias y Herramientas</t>
  </si>
  <si>
    <t>Deprec. Acum. Máq. Y Herram.</t>
  </si>
  <si>
    <t>Instalaciones</t>
  </si>
  <si>
    <t>Deprec. Acum. Instalaciones</t>
  </si>
  <si>
    <t>CARGOS DIFERIDOS</t>
  </si>
  <si>
    <t>Sistema Informático</t>
  </si>
  <si>
    <t>TOTAL ACTIVO</t>
  </si>
  <si>
    <t>PASIVO Y PATRIMONIO NETO</t>
  </si>
  <si>
    <t>DEUDAS COMERCIALES</t>
  </si>
  <si>
    <t>Aguinaldos a Pagar</t>
  </si>
  <si>
    <t>Agua, Luz y Teléf. a Pagar</t>
  </si>
  <si>
    <t>Comisiones a Pagar</t>
  </si>
  <si>
    <t>Sueldos a Pagar</t>
  </si>
  <si>
    <t>Comisiones Cobradas p/Adelantado</t>
  </si>
  <si>
    <t>Dep. de Clientes para Negociaciones</t>
  </si>
  <si>
    <t>Cupones a Pagar</t>
  </si>
  <si>
    <t>DEUDAS FISCALES Y SOCIALES</t>
  </si>
  <si>
    <t>Dividendos a Pagar</t>
  </si>
  <si>
    <t>PATRIMONIO NETO</t>
  </si>
  <si>
    <t>CAPITAL</t>
  </si>
  <si>
    <t>Capital integrado</t>
  </si>
  <si>
    <t>RESERVAS</t>
  </si>
  <si>
    <t xml:space="preserve"> </t>
  </si>
  <si>
    <t>Reserva Legal</t>
  </si>
  <si>
    <t>Reserva de Revaluo</t>
  </si>
  <si>
    <t>Reserva Facultativa</t>
  </si>
  <si>
    <t>Reserva Revaluo Inversiones</t>
  </si>
  <si>
    <t>RESULTADOS</t>
  </si>
  <si>
    <t>Resultado Ejerc.Anteriores</t>
  </si>
  <si>
    <t xml:space="preserve">Resultado del Periodo </t>
  </si>
  <si>
    <t>CUENTAS DE ORDEN (A)</t>
  </si>
  <si>
    <t>Valores en Custodia Depositantes</t>
  </si>
  <si>
    <t>CUENTAS DE ORDEN (P)</t>
  </si>
  <si>
    <t>Depositantes de Valores en Custodia</t>
  </si>
  <si>
    <t>Lic. E.Angélica Escariz</t>
  </si>
  <si>
    <t>Presidente</t>
  </si>
  <si>
    <t xml:space="preserve">         Contadora</t>
  </si>
  <si>
    <t>ESTADO DE RESULTADOS  ACUMULADOS AL</t>
  </si>
  <si>
    <t>INGRESOS</t>
  </si>
  <si>
    <t>INGRESOS P/SERVICIOS</t>
  </si>
  <si>
    <t>Comisiones Cobradas</t>
  </si>
  <si>
    <t>Comis. P/Intermediación</t>
  </si>
  <si>
    <t>Com. P/Servicio de Asesoría</t>
  </si>
  <si>
    <t>Recupero Aranceles BVPASA</t>
  </si>
  <si>
    <t xml:space="preserve">Otros Ingresos </t>
  </si>
  <si>
    <t>Descuentos Obtenidos</t>
  </si>
  <si>
    <t>INGRESOS FINANCIEROS</t>
  </si>
  <si>
    <t>Intereses Cobrados</t>
  </si>
  <si>
    <t>Intereses Cobrados Caja de Ahorros</t>
  </si>
  <si>
    <t>Diferencia de cambio</t>
  </si>
  <si>
    <t>Ganancia en Realiz. Valores Mobiliarios</t>
  </si>
  <si>
    <t>Ganancia en Realiz. BONOS</t>
  </si>
  <si>
    <t>Recupero de Gastos</t>
  </si>
  <si>
    <t>Venta de Activos Fijos</t>
  </si>
  <si>
    <t>TOTAL INGRESOS</t>
  </si>
  <si>
    <t>EGRESOS</t>
  </si>
  <si>
    <t>GASTOS DE VENTAS</t>
  </si>
  <si>
    <t>Comisiones Pagadas</t>
  </si>
  <si>
    <t>Dividendos a pagar en efectivo (Nota 5.r.)</t>
  </si>
  <si>
    <t>Antigüedad de la deuda (días)</t>
  </si>
  <si>
    <t>Perido Actual G.</t>
  </si>
  <si>
    <t xml:space="preserve">Periodo Anterior G. </t>
  </si>
  <si>
    <t>Aranceles Pagados BVPASA</t>
  </si>
  <si>
    <t>Ganancia en Realiz. Acción BVPASA</t>
  </si>
  <si>
    <t>Aranceles por negociación Bolsa</t>
  </si>
  <si>
    <t>Aranceles por Inscrip.Titulos/Desgloses</t>
  </si>
  <si>
    <t>Publicidad y Propaganda</t>
  </si>
  <si>
    <t>GASTOS DE ADMINISTRACION</t>
  </si>
  <si>
    <t>Sueldos y Jornales</t>
  </si>
  <si>
    <t xml:space="preserve">Aporte Patronal </t>
  </si>
  <si>
    <t>Aguinaldos Pagados</t>
  </si>
  <si>
    <t>Vacaciones Pagadas</t>
  </si>
  <si>
    <t>Bonificación Familiar</t>
  </si>
  <si>
    <t>Remuneración Directores</t>
  </si>
  <si>
    <t>Honorarios Profesionales</t>
  </si>
  <si>
    <t>Agua, Luz y Teléfono</t>
  </si>
  <si>
    <t>Gastos de Movilidad</t>
  </si>
  <si>
    <t>Alquileres Pagados</t>
  </si>
  <si>
    <t>Gastos de cafeteria y limpieza</t>
  </si>
  <si>
    <t>Reparación y Mantenimiento de Equip.</t>
  </si>
  <si>
    <t>Gastos de Asamblea y Escribania</t>
  </si>
  <si>
    <t>Depreciaciones del Ejercicio</t>
  </si>
  <si>
    <t>Gratificaciones y Bonific. Pagadas</t>
  </si>
  <si>
    <t>Otros Gastos de Comunicación</t>
  </si>
  <si>
    <t>Otros Gastos Operativos</t>
  </si>
  <si>
    <t>Otros Gtos. De Seguridad</t>
  </si>
  <si>
    <t>Tasas, Patentes e Impuestos</t>
  </si>
  <si>
    <t>Multas y Recargos</t>
  </si>
  <si>
    <t>GASTOS FINANCIEROS</t>
  </si>
  <si>
    <t>Gastos Bancarios</t>
  </si>
  <si>
    <t>Intereses Pagados</t>
  </si>
  <si>
    <t>Diferancia de Cambio</t>
  </si>
  <si>
    <t>Sobregiros Bancarios</t>
  </si>
  <si>
    <t>Pérdida en Real. Valores Mobiliarios</t>
  </si>
  <si>
    <t xml:space="preserve">Previsión s/Inversiones </t>
  </si>
  <si>
    <t>TOTAL EGRESOS</t>
  </si>
  <si>
    <t>RESULTADO DEL PERIODO</t>
  </si>
  <si>
    <t>Lic. E.Angélica Escariz P.</t>
  </si>
  <si>
    <t>Cuentas de Orden</t>
  </si>
  <si>
    <t>Contadora</t>
  </si>
  <si>
    <t>Retenciones de Impuestos</t>
  </si>
  <si>
    <t>Comisiones por Contratos de Colocacion Primaria de acciones</t>
  </si>
  <si>
    <t>Total Ingesos Operativos</t>
  </si>
  <si>
    <t>Adquisicion de Acciones y Titulos de deuda (cartera propia)</t>
  </si>
  <si>
    <t>cambios en los activos de operaciones</t>
  </si>
  <si>
    <t xml:space="preserve">Total de Efectivo de las Actividades operativas antes de </t>
  </si>
  <si>
    <t>Efectivo y su equivalentes al comienzo del periodo</t>
  </si>
  <si>
    <t>Impuesto a la Renta - pago neto</t>
  </si>
  <si>
    <t>(En Guaranies)</t>
  </si>
  <si>
    <t>Moneda extranjera clase</t>
  </si>
  <si>
    <t>Moneda extranjera Monto</t>
  </si>
  <si>
    <t>Cambio cierre periodo actual (guaranies)</t>
  </si>
  <si>
    <t>Saldo al Cierre Ejercicio Anterior (Guaranies)</t>
  </si>
  <si>
    <t>Activos y pasivos en moneda extranjera</t>
  </si>
  <si>
    <t>USD</t>
  </si>
  <si>
    <t>NO APLICABLE</t>
  </si>
  <si>
    <t>Equipos de Informática</t>
  </si>
  <si>
    <t>Total Ingresos</t>
  </si>
  <si>
    <t xml:space="preserve">Ganancia en Realiz. Acción </t>
  </si>
  <si>
    <t>Notas a los Estados Contables</t>
  </si>
  <si>
    <t>Nota 2  Información básica de la empresa.</t>
  </si>
  <si>
    <t>Nota 3.  Principales políticas y prácticas contables aplicadas.</t>
  </si>
  <si>
    <t xml:space="preserve">Las previsiones por incobrables se realizan de acuerdo a la antigüedad de saldos de las cuentas deudoras, según políticas administrativas de la empresa y criterios establecidos en la Ley 125/91 y Ley 2421/04. </t>
  </si>
  <si>
    <t xml:space="preserve">Las depreciaciones de los bienes de uso son computadas mediante cargos mensuales a los resultados sobre la base del sistema lineal, en los años estimados de vida útil. </t>
  </si>
  <si>
    <t xml:space="preserve">Los ingresos generadas durante el periodo son registradas como ingresos en función a su devengamiento, independientemente a su realización. </t>
  </si>
  <si>
    <t xml:space="preserve">Para la elaboración del Estado de Flujo de efectivo, fue utilizado el método directo con la clasificación de flujo de Efectivo por actividades operativas, de inversión y de financiamiento. </t>
  </si>
  <si>
    <t>Nota 5.  Criterios específicos de valuación.</t>
  </si>
  <si>
    <t>a) Valuación en moneda extranjera</t>
  </si>
  <si>
    <t>Nota 1 Consideración de los Estados Contables.</t>
  </si>
  <si>
    <t>Pasivos Corrientes</t>
  </si>
  <si>
    <t>Bonos en Moneda extranjera</t>
  </si>
  <si>
    <t>b) Posición en moneda extranjera</t>
  </si>
  <si>
    <t>c) Diferencia de cambio en moneda extranjera</t>
  </si>
  <si>
    <t>d) Disponibilidades</t>
  </si>
  <si>
    <t>El rubro disponibilidades esta compuesto por las siguientes cuentas:</t>
  </si>
  <si>
    <t>Cuenta</t>
  </si>
  <si>
    <t>Periodo actual</t>
  </si>
  <si>
    <t>Periodo anterior</t>
  </si>
  <si>
    <t>Recaudaciones a depositar</t>
  </si>
  <si>
    <t>Monto en Guaranies</t>
  </si>
  <si>
    <t>Cantidad US$</t>
  </si>
  <si>
    <t xml:space="preserve">Totales </t>
  </si>
  <si>
    <t>e) inversiones</t>
  </si>
  <si>
    <t>Bolsa de Valores y Producto de Asunción</t>
  </si>
  <si>
    <t>Acción</t>
  </si>
  <si>
    <t>Perdidas por Valuación de Pasivos Monetarios En Moneda Extranjera</t>
  </si>
  <si>
    <t>f) Créditos</t>
  </si>
  <si>
    <t>Se compone de los créditos por operaciones realizadas con los clientes por intermediación y otras operaciones realizadas por la empresa.</t>
  </si>
  <si>
    <t>Clientes - Renta Fija</t>
  </si>
  <si>
    <t>Clientes - Renta Variable</t>
  </si>
  <si>
    <t>Documentos y Ctas. A Cobrar</t>
  </si>
  <si>
    <t xml:space="preserve">Deudores varios </t>
  </si>
  <si>
    <t xml:space="preserve">Total </t>
  </si>
  <si>
    <t>Depreciaciones</t>
  </si>
  <si>
    <t>g) Bienes de Uso</t>
  </si>
  <si>
    <t>k) Préstamos Financieros a corto y largo Plazo</t>
  </si>
  <si>
    <t>j) Otros Activos Corrientes y No Corrientes</t>
  </si>
  <si>
    <t>l) Documentos y cuentas por pagar(Corto y Largo Plazo)</t>
  </si>
  <si>
    <t>m) Acreedores por Intermediacion (Corto y Largo Plazo)</t>
  </si>
  <si>
    <t>n) Administracion de cartera(Corto y Largo Plazo)</t>
  </si>
  <si>
    <t>Relación</t>
  </si>
  <si>
    <t>s ) Resultado con personas y empresas vinculadas</t>
  </si>
  <si>
    <t>t ) Patrimonio</t>
  </si>
  <si>
    <t>u) Previsiones</t>
  </si>
  <si>
    <t>La empresa no realizó previsión en el periodo informado</t>
  </si>
  <si>
    <t>El patrimonio de la empresa registro los siguientes movimientos según el cuadro siguiente;</t>
  </si>
  <si>
    <t>v) Ingresos Operativos</t>
  </si>
  <si>
    <t>Ingresos por operaciones y servicios extrabursatiles</t>
  </si>
  <si>
    <t>x ) Otros Ingresos y Egresos</t>
  </si>
  <si>
    <t>Otros egresos</t>
  </si>
  <si>
    <t>y) Resultados Financieros</t>
  </si>
  <si>
    <t>z) Resultados Extraordinarios</t>
  </si>
  <si>
    <t>Nota 6 Información referente a contingencia y compromisos.</t>
  </si>
  <si>
    <r>
      <t xml:space="preserve">a) </t>
    </r>
    <r>
      <rPr>
        <u val="single"/>
        <sz val="10"/>
        <rFont val="Arial"/>
        <family val="2"/>
      </rPr>
      <t>Compromisos directos</t>
    </r>
  </si>
  <si>
    <r>
      <t xml:space="preserve">b) </t>
    </r>
    <r>
      <rPr>
        <u val="single"/>
        <sz val="10"/>
        <rFont val="Arial"/>
        <family val="2"/>
      </rPr>
      <t>Contingencias legales</t>
    </r>
  </si>
  <si>
    <t>La empresa no cuenta con contingencias legales a la fecha de cierre de los estados contables.</t>
  </si>
  <si>
    <r>
      <t xml:space="preserve">c) </t>
    </r>
    <r>
      <rPr>
        <u val="single"/>
        <sz val="10"/>
        <rFont val="Arial"/>
        <family val="2"/>
      </rPr>
      <t>Garantías constituidas</t>
    </r>
  </si>
  <si>
    <t>Nota 7 Hechos posteriores al cierre del ejercicio.</t>
  </si>
  <si>
    <t>P) Obligac.por contrato de underwriting (Corto y Largo Plazo)</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</si>
  <si>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</si>
  <si>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</si>
  <si>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</si>
  <si>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</si>
  <si>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</si>
  <si>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</si>
  <si>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 xml:space="preserve">Nota 8  Limitación a la libre disponibilidad de los Activos o del patrimonio </t>
  </si>
  <si>
    <t>Intermediación</t>
  </si>
  <si>
    <t>Publicid</t>
  </si>
  <si>
    <t>Asesoria</t>
  </si>
  <si>
    <t>Nota 5) Por Documentos cuentas a cobrar</t>
  </si>
  <si>
    <t>CLIENTE</t>
  </si>
  <si>
    <t>FACT. NRO.</t>
  </si>
  <si>
    <t>IMPORTE</t>
  </si>
  <si>
    <t>Tarjeta de Credito Banco Continental-Interbanco</t>
  </si>
  <si>
    <t>Asiento</t>
  </si>
  <si>
    <t>Perdida</t>
  </si>
  <si>
    <t>Ganancia</t>
  </si>
  <si>
    <t>Gan.Dif.Cambio</t>
  </si>
  <si>
    <t>Fact</t>
  </si>
  <si>
    <t>Cliente</t>
  </si>
  <si>
    <t>ARANCEL</t>
  </si>
  <si>
    <t>Auspicio</t>
  </si>
  <si>
    <t>Asesoría</t>
  </si>
  <si>
    <t>Subtotal</t>
  </si>
  <si>
    <t>NOTAS DE CREDITO</t>
  </si>
  <si>
    <t>Tarjeta de Credito</t>
  </si>
  <si>
    <t>Clientes   (calculo Nota 5)</t>
  </si>
  <si>
    <t>Clientes x servicios (calculo Nota 5)</t>
  </si>
  <si>
    <t>Alquileres a vencer</t>
  </si>
  <si>
    <t>Gastos de Representación</t>
  </si>
  <si>
    <t>Servicio</t>
  </si>
  <si>
    <t>IVA</t>
  </si>
  <si>
    <t>Control</t>
  </si>
  <si>
    <t xml:space="preserve">             y cualquier restricción al derecho de propiedad.</t>
  </si>
  <si>
    <t>o) Cuentas a Pagar a personas y empresas relacionadas (Corto y Largo plazo)</t>
  </si>
  <si>
    <t xml:space="preserve">Resultados Financieros </t>
  </si>
  <si>
    <t xml:space="preserve">Intereses Cobrados </t>
  </si>
  <si>
    <t>Gastos de Administración</t>
  </si>
  <si>
    <t>Variación del patrimonio Neto)</t>
  </si>
  <si>
    <t>(En Guaraníes)</t>
  </si>
  <si>
    <t>Acreedores por Intermediación</t>
  </si>
  <si>
    <t>Títulos De Renta Variable</t>
  </si>
  <si>
    <t>Títulos De Renta Fija</t>
  </si>
  <si>
    <t>Menos: previsión Por menor valor</t>
  </si>
  <si>
    <t>Deudores por Intermediación</t>
  </si>
  <si>
    <t>IVA a Pagar</t>
  </si>
  <si>
    <t xml:space="preserve">Menos: previsión por cuentas a cobrar a </t>
  </si>
  <si>
    <t>Oblig.Por Administración De Cartera</t>
  </si>
  <si>
    <t>Créditos</t>
  </si>
  <si>
    <t>Créditos en Gestión de Cobro</t>
  </si>
  <si>
    <t>Menos: previsión por cuentas a cobrar a</t>
  </si>
  <si>
    <t>Previsión para Indemnización</t>
  </si>
  <si>
    <t>Derechos sobre Títulos Por Contratos de</t>
  </si>
  <si>
    <t>(Depreciación acumulada)</t>
  </si>
  <si>
    <t>Bco.Continental Gs.</t>
  </si>
  <si>
    <t>Alquileres a pagar</t>
  </si>
  <si>
    <t>Gastos de Representacion</t>
  </si>
  <si>
    <t>Gastos pag.por Adelantado</t>
  </si>
  <si>
    <t>Seguros pagados por adelantado</t>
  </si>
  <si>
    <t>US$</t>
  </si>
  <si>
    <t>Otros Gtos. Adminsitrativos</t>
  </si>
  <si>
    <t>Acreedores x Intermediación</t>
  </si>
  <si>
    <t>Ctas. A pagar a personas y empresas relacionadas</t>
  </si>
  <si>
    <t>Otros Ingresos operativos</t>
  </si>
  <si>
    <t>Otros Ingresos No Operativos</t>
  </si>
  <si>
    <t>Gtos. Del personal</t>
  </si>
  <si>
    <t>Reparaciones y Mantenimientos</t>
  </si>
  <si>
    <t>Otros Egresos - Gtos. Bancarios</t>
  </si>
  <si>
    <t>Saldo Acreedor</t>
  </si>
  <si>
    <t>Fecha</t>
  </si>
  <si>
    <t>A la fecha de informes no existen sanciones a la empresa u a sus Directores</t>
  </si>
  <si>
    <t>Sindico</t>
  </si>
  <si>
    <t>Saldo periodo actual (guaranies)</t>
  </si>
  <si>
    <t>Saldos (Indicacion de los saldos deudores y acreedores mantenidos)</t>
  </si>
  <si>
    <t>No registra saldo</t>
  </si>
  <si>
    <t>TC</t>
  </si>
  <si>
    <t>Gs</t>
  </si>
  <si>
    <t>PRESTAMOS FINANCIEROS</t>
  </si>
  <si>
    <t>Por Intermediacion de Renta fija en Rueda</t>
  </si>
  <si>
    <t>Comisión</t>
  </si>
  <si>
    <t>Seguro</t>
  </si>
  <si>
    <t>Inversiones temporarias - cobros</t>
  </si>
  <si>
    <t>Comis.x Intermediaicón s/OP Renta Variable</t>
  </si>
  <si>
    <t xml:space="preserve">Informacion sobre el Emisor Al </t>
  </si>
  <si>
    <t>Accionista</t>
  </si>
  <si>
    <t>Total Ejercicio Actual</t>
  </si>
  <si>
    <t>Arancel</t>
  </si>
  <si>
    <t>Bco. Continental Cartera Propia</t>
  </si>
  <si>
    <t>Feb</t>
  </si>
  <si>
    <t>Seguros (Nota 5.w.)</t>
  </si>
  <si>
    <t>Venta de propiedad, planta y equipo</t>
  </si>
  <si>
    <t>Honorarios Pagados por Adelantado</t>
  </si>
  <si>
    <t>Impuesto adicional 5% Dividendos</t>
  </si>
  <si>
    <t>o) Cuentas a Cobrar a personas y empresas relacionadas (Corto y Largo plazo)</t>
  </si>
  <si>
    <t>FECHA</t>
  </si>
  <si>
    <t>CLIENTE GS</t>
  </si>
  <si>
    <t>FACTURA</t>
  </si>
  <si>
    <t>Importe</t>
  </si>
  <si>
    <t>ene</t>
  </si>
  <si>
    <t>mar</t>
  </si>
  <si>
    <t>Donaciones</t>
  </si>
  <si>
    <t>Dif.</t>
  </si>
  <si>
    <t xml:space="preserve">Recaudaciones a Depositar </t>
  </si>
  <si>
    <t>PASIVO CORRIENTE</t>
  </si>
  <si>
    <t>PASIVO NO CORRIENTE</t>
  </si>
  <si>
    <t>CUENTAS VARIAS A PAGAR</t>
  </si>
  <si>
    <t>Otros Ingresos Operativos</t>
  </si>
  <si>
    <t>Ingreso Acciones Intermediarias</t>
  </si>
  <si>
    <t>Creditos en Gestion de Cobro</t>
  </si>
  <si>
    <t>Estado</t>
  </si>
  <si>
    <t>Revalúo Dato del balance</t>
  </si>
  <si>
    <t>Otros Activos Corrientes (Nota 5 j)</t>
  </si>
  <si>
    <t>Créditos Incobrables</t>
  </si>
  <si>
    <t>Acreedores Varios (Nota 5 I)</t>
  </si>
  <si>
    <t>Iva 10%</t>
  </si>
  <si>
    <t>Total IVA 10%</t>
  </si>
  <si>
    <t>Iva 5%</t>
  </si>
  <si>
    <t>Total IVA 5%</t>
  </si>
  <si>
    <t>A corto</t>
  </si>
  <si>
    <t>Plazo</t>
  </si>
  <si>
    <t xml:space="preserve">Seguros Pagados por adelantado </t>
  </si>
  <si>
    <t>Menos prev./Incobrables</t>
  </si>
  <si>
    <t>Previsión s/Incobrables</t>
  </si>
  <si>
    <t>Aporte p/futura integración</t>
  </si>
  <si>
    <t>Cuota  BVPASA SEN</t>
  </si>
  <si>
    <t>Diferencia de caja</t>
  </si>
  <si>
    <t>Otros Gastos Administrativos</t>
  </si>
  <si>
    <t>A Integrar /Aporte</t>
  </si>
  <si>
    <t>Total Ejercicio Actual saldo Deudor</t>
  </si>
  <si>
    <t>Total Ejercicio Actual saldo Acreedor</t>
  </si>
  <si>
    <t>Anticipos a Rendir en US$</t>
  </si>
  <si>
    <t>Inversiones Renta Fija</t>
  </si>
  <si>
    <t>Amortización C.D. Sistemas</t>
  </si>
  <si>
    <t>Honorarios a Pagar US$</t>
  </si>
  <si>
    <t>Honorarios a Pagar  Gs</t>
  </si>
  <si>
    <t>Cuentas Varias a Pagar US$</t>
  </si>
  <si>
    <t>Cuentas Varias a Pagar Gs</t>
  </si>
  <si>
    <t>Comfar Cp-a pagar</t>
  </si>
  <si>
    <t>Metalurgica Cp-a Pagar</t>
  </si>
  <si>
    <t>Alambra cp-a pagar</t>
  </si>
  <si>
    <t>Electrofacil Cp-a pagar</t>
  </si>
  <si>
    <t>Continental Cp-a pagar</t>
  </si>
  <si>
    <t>Visión Banco  Cp-a pagar</t>
  </si>
  <si>
    <t xml:space="preserve">Gas Corona Cp-a Pagar </t>
  </si>
  <si>
    <t xml:space="preserve">CCE Cp-a Pagar </t>
  </si>
  <si>
    <t>Perfecta Cp-a pagar</t>
  </si>
  <si>
    <t>Revalúo Ej2011</t>
  </si>
  <si>
    <t>Intermedi al 30-6</t>
  </si>
  <si>
    <t>Asesoria al 30-06</t>
  </si>
  <si>
    <t>Aranceles al 30-06</t>
  </si>
  <si>
    <t>Costo  Rosweb</t>
  </si>
  <si>
    <t>IVA Gasto</t>
  </si>
  <si>
    <t>Inversiones</t>
  </si>
  <si>
    <t>Bco.  Itau Py Cta. Cte.</t>
  </si>
  <si>
    <t>Bco.  Itau Py Cta. US$</t>
  </si>
  <si>
    <t>Anticipos a rendir US$</t>
  </si>
  <si>
    <t>w ) Otros Gastos operativos, de comercializacion y de administracion</t>
  </si>
  <si>
    <t>10% del activo de la sociedad</t>
  </si>
  <si>
    <t>Revalúo</t>
  </si>
  <si>
    <t>Nota de Retencion</t>
  </si>
  <si>
    <t>Urunaga Cp-a Pagar</t>
  </si>
  <si>
    <t xml:space="preserve">LC Cp-a Pagar </t>
  </si>
  <si>
    <t>Regional Cp-a Pagar</t>
  </si>
  <si>
    <t>Propack Cp-a pagar</t>
  </si>
  <si>
    <t>Interes a Devengar US$</t>
  </si>
  <si>
    <t>Valores en Custodia CL</t>
  </si>
  <si>
    <t>Amort. CD Sistemas</t>
  </si>
  <si>
    <t>Notas de Retención</t>
  </si>
  <si>
    <t>Institución</t>
  </si>
  <si>
    <t>Comisiones a pagar</t>
  </si>
  <si>
    <t>Resereva legal</t>
  </si>
  <si>
    <t>a cobrar</t>
  </si>
  <si>
    <t>a pagar</t>
  </si>
  <si>
    <t>Prestamos a pagar</t>
  </si>
  <si>
    <t>Por Intermediacion de Acciones en Rueda</t>
  </si>
  <si>
    <t xml:space="preserve">Asesoria </t>
  </si>
  <si>
    <t xml:space="preserve">Control </t>
  </si>
  <si>
    <t>Ingreso</t>
  </si>
  <si>
    <t>Observación</t>
  </si>
  <si>
    <t>parte Relacionada Anexo RU</t>
  </si>
  <si>
    <t xml:space="preserve">h.i) Activos Intangibles y Cargos Diferidos </t>
  </si>
  <si>
    <t>La empresa  registra operaciones de cuenta Intangibles al periodo considerado</t>
  </si>
  <si>
    <t>Otros Activos No Corrientes (Nota 5j)</t>
  </si>
  <si>
    <t>Gastos No Devengados (Nota 5j )</t>
  </si>
  <si>
    <t xml:space="preserve">Prestamos Bancarios </t>
  </si>
  <si>
    <t xml:space="preserve">Interes a Cobrar </t>
  </si>
  <si>
    <t xml:space="preserve">Intereses a Devengar </t>
  </si>
  <si>
    <t>La empresa no cuenta con garantias otorgadas que impliquen activos comprometidos a la fecha de cierre de los estados contables.</t>
  </si>
  <si>
    <t>Garantía de Alquiler</t>
  </si>
  <si>
    <t>Expensas</t>
  </si>
  <si>
    <t>Presidente                                            Contadora</t>
  </si>
  <si>
    <t>Itau Cuenta Orden $</t>
  </si>
  <si>
    <t>FAIS CASA DE BOLSA S.A.</t>
  </si>
  <si>
    <t>tasa de cambio</t>
  </si>
  <si>
    <t>tasa cambio set</t>
  </si>
  <si>
    <t>Dif.a contabilizar</t>
  </si>
  <si>
    <t>Asiento ajuste</t>
  </si>
  <si>
    <t>Anticipos a Proveedores</t>
  </si>
  <si>
    <t>Depositos en Garantía</t>
  </si>
  <si>
    <t>Gastos de Constitución</t>
  </si>
  <si>
    <t>Ivo Appel</t>
  </si>
  <si>
    <t>Federico Silvera</t>
  </si>
  <si>
    <t>Gastos</t>
  </si>
  <si>
    <t>Lic. Fernando Ariel Alvarez</t>
  </si>
  <si>
    <t>FAIS Casa de Bolsa S.A.</t>
  </si>
  <si>
    <t>Gastos Varios</t>
  </si>
  <si>
    <t>Papeles, Utiles e Impresos</t>
  </si>
  <si>
    <t>Gastos Varios ND</t>
  </si>
  <si>
    <t>Diferencia</t>
  </si>
  <si>
    <t>Lic. Fernando Alvarez</t>
  </si>
  <si>
    <t>Lic. Angelica Escariz</t>
  </si>
  <si>
    <t>Gastos de Constitución (Nota 5 hi)</t>
  </si>
  <si>
    <t>Amortización C.D. Gtos. Constitución(Nota 5 hi)</t>
  </si>
  <si>
    <t xml:space="preserve">La Sociedad fue inscripta en el registro de la Comisión Nacional de Valores bajo Resolución Nro. 51E/13 de fecha 19 de septiembre de 2013 y en el Registro de la Bolsa de Valores y Productos de Asunción S.A. bajo Resolución Nro. 1204/13 de fecha 26 de septiembre de 2013. </t>
  </si>
  <si>
    <t>La empresa FAIS Casa de Bolsa S.A., al cierre del periodo considerado cuenta con participación en la Bolsa de Valores y Productos de Asunción S.A., de acuerdo a lo establecido en la Ley 1284/98 de Mercado de capitales.</t>
  </si>
  <si>
    <t>Las cuentas en moneda extranjera se valúan a su valor de cotización al cierre, de acuerdo a las disposiciones de la Subsecretaría de Estado de Tributación, Ley 125/91, Ley 2421/04. Los Estados contables no reconocen en forma integral los efectos de la inflación en la situación patrimonial y financiera de la sociedad, en los resultados de sus operciones en atención a que la corrección monetaria no constituye una práctica contable aceptada en el Paraguay.</t>
  </si>
  <si>
    <t>No se registraron cambios en los criterios de valución.</t>
  </si>
  <si>
    <t xml:space="preserve">Itau  Cta. Cte. Propia USD.Compensaciones         </t>
  </si>
  <si>
    <t xml:space="preserve">Itau  Cta. Cte. Propia USD  </t>
  </si>
  <si>
    <t xml:space="preserve"> Itau  Cta. Ahorro Propia Gs.Clientes</t>
  </si>
  <si>
    <t>Itau cta. cte.  Gs. Compensaciones</t>
  </si>
  <si>
    <t xml:space="preserve">Itau  Cta. Cte. Propia Gs.   </t>
  </si>
  <si>
    <t>Lic. Fernando Alvarez                              Lic. Angelica Escariz</t>
  </si>
  <si>
    <t>Deposito Alquiler garantía</t>
  </si>
  <si>
    <t>Dep. de Clientes para Negociaciones UDS</t>
  </si>
  <si>
    <t>Capacitación</t>
  </si>
  <si>
    <t xml:space="preserve">Gastos de Venta </t>
  </si>
  <si>
    <t xml:space="preserve">Banco Continental Cta. Propia Gs.   </t>
  </si>
  <si>
    <t>Mejoras en Predio Ajeno</t>
  </si>
  <si>
    <t>Amortización Gastos de Constitución</t>
  </si>
  <si>
    <t>Amortización Mejoras en Predio Ajeno</t>
  </si>
  <si>
    <t>Intereses a Cobrar Wisdom Product S.A.E.C.A.</t>
  </si>
  <si>
    <t>Intereses a Cobrar ELECTROBAN S.A.</t>
  </si>
  <si>
    <t>Intereses a Cobrar TRACTOPAR S.A.</t>
  </si>
  <si>
    <t>Intereses a Cobrar MINISTERIO DE HACIENDA</t>
  </si>
  <si>
    <t>Intereses a GRUPO INTERNACIONAL DE FINANZAS S.A.E.C.A.</t>
  </si>
  <si>
    <t>Intereses a Devengar Wisdom Product SAECA</t>
  </si>
  <si>
    <t>Intereses a devengar ElECTROBAN S.A.</t>
  </si>
  <si>
    <t>Intereses a Devengar TRACTOPAR S.A.</t>
  </si>
  <si>
    <t>Intereses a Devengar GRUPO INTERNACIONAL DE FINANZAS S.A.E.C.A.</t>
  </si>
  <si>
    <t>Intereses a Cobrar IZAGUIRRE BARRAIL INVERSORA S.A.E.C.A</t>
  </si>
  <si>
    <t>Intereses a Devengar IZAGUIRRE BARRAIL INVERSORA S.A.E.C.A</t>
  </si>
  <si>
    <t>Intereses a Devengar MINISTERIO DE HACIENDA</t>
  </si>
  <si>
    <t>Resultado del Periodo 2014</t>
  </si>
  <si>
    <t>Resp. de Obligacionistas</t>
  </si>
  <si>
    <t>Estudio de Factivilidad</t>
  </si>
  <si>
    <t>Aranceles pagados CNV</t>
  </si>
  <si>
    <t>Inscripción FATCA</t>
  </si>
  <si>
    <t>Cupones a Pagar Gs.</t>
  </si>
  <si>
    <t>Proveedores USD</t>
  </si>
  <si>
    <t>Proveedores Gs.</t>
  </si>
  <si>
    <t>Sistemas informáticos</t>
  </si>
  <si>
    <t>Amortización C.D. Sistemas informáticos (Nota 5 hi)</t>
  </si>
  <si>
    <t>Mejoras en predio ajeno</t>
  </si>
  <si>
    <t>Amortización C.D. Mejoras en predio ajeno (Nota 5 hi)</t>
  </si>
  <si>
    <t>Dep. de Clientes para Negociación USD</t>
  </si>
  <si>
    <t>Bono</t>
  </si>
  <si>
    <t>Clientes por Servicios</t>
  </si>
  <si>
    <t>Dep. De Clientes para Negociación USD</t>
  </si>
  <si>
    <r>
      <t>Las 11</t>
    </r>
    <r>
      <rPr>
        <sz val="10"/>
        <color indexed="10"/>
        <rFont val="Helvetica LT Std Light"/>
        <family val="2"/>
      </rPr>
      <t xml:space="preserve"> </t>
    </r>
    <r>
      <rPr>
        <sz val="10"/>
        <rFont val="Helvetica LT Std Light"/>
        <family val="2"/>
      </rPr>
      <t>notas que se acompañan forman parte integrante de los Estados Contables.</t>
    </r>
  </si>
  <si>
    <t>Las 11 notas que se acompañan forman parte integrante de los estados contables.</t>
  </si>
  <si>
    <r>
      <t>personas y empresas relacionadas</t>
    </r>
    <r>
      <rPr>
        <b/>
        <sz val="10"/>
        <rFont val="Helvetica LT Std Light"/>
        <family val="2"/>
      </rPr>
      <t xml:space="preserve"> </t>
    </r>
  </si>
  <si>
    <t>FAIS Casa de Bolsa S.A. fue constituida por escritura pública Nº 3 de fecha 26 de febrero de 2013  inscripta en el Registro Público de Comercio bajo el Nro. folio 4261 y sgtes. Sección Contratos el 06 de junio de 2013 .El Objetivo de la Casa de Bolsa es efectuar todas las operaciones y servicios que sean compatibles con la actividad de intermediación previstas en la Ley Nº 1284/98 de Mercado de Valores y que previamente y de manera general autorice la Comisión Nacional de Valores.</t>
  </si>
  <si>
    <r>
      <t xml:space="preserve">2.1. </t>
    </r>
    <r>
      <rPr>
        <u val="single"/>
        <sz val="10"/>
        <rFont val="Helvetica LT Std Light"/>
        <family val="2"/>
      </rPr>
      <t>Natural jurídica de las actividades de la sociedad.</t>
    </r>
  </si>
  <si>
    <r>
      <t xml:space="preserve">2.2. </t>
    </r>
    <r>
      <rPr>
        <u val="single"/>
        <sz val="10"/>
        <rFont val="Helvetica LT Std Light"/>
        <family val="2"/>
      </rPr>
      <t>Participación en otras empresas</t>
    </r>
    <r>
      <rPr>
        <sz val="10"/>
        <rFont val="Helvetica LT Std Light"/>
        <family val="2"/>
      </rPr>
      <t>.</t>
    </r>
  </si>
  <si>
    <r>
      <t xml:space="preserve">3.1. </t>
    </r>
    <r>
      <rPr>
        <u val="single"/>
        <sz val="10"/>
        <rFont val="Helvetica LT Std Light"/>
        <family val="2"/>
      </rPr>
      <t>Bases de preparación de los Estados Contables:</t>
    </r>
    <r>
      <rPr>
        <sz val="10"/>
        <rFont val="Helvetica LT Std Light"/>
        <family val="2"/>
      </rPr>
      <t xml:space="preserve"> </t>
    </r>
  </si>
  <si>
    <r>
      <t xml:space="preserve">3.2. </t>
    </r>
    <r>
      <rPr>
        <u val="single"/>
        <sz val="10"/>
        <rFont val="Helvetica LT Std Light"/>
        <family val="2"/>
      </rPr>
      <t>Criterio de valuación:</t>
    </r>
    <r>
      <rPr>
        <sz val="10"/>
        <rFont val="Helvetica LT Std Light"/>
        <family val="2"/>
      </rPr>
      <t xml:space="preserve"> </t>
    </r>
  </si>
  <si>
    <r>
      <t xml:space="preserve">3.3 </t>
    </r>
    <r>
      <rPr>
        <u val="single"/>
        <sz val="10"/>
        <rFont val="Helvetica LT Std Light"/>
        <family val="2"/>
      </rPr>
      <t>Política de constitución de previsiones:</t>
    </r>
    <r>
      <rPr>
        <sz val="10"/>
        <rFont val="Helvetica LT Std Light"/>
        <family val="2"/>
      </rPr>
      <t xml:space="preserve"> </t>
    </r>
  </si>
  <si>
    <r>
      <t>3.4.</t>
    </r>
    <r>
      <rPr>
        <sz val="10"/>
        <rFont val="Helvetica LT Std Light"/>
        <family val="2"/>
      </rPr>
      <t xml:space="preserve"> </t>
    </r>
    <r>
      <rPr>
        <u val="single"/>
        <sz val="10"/>
        <rFont val="Helvetica LT Std Light"/>
        <family val="2"/>
      </rPr>
      <t>Política de depreciación:</t>
    </r>
    <r>
      <rPr>
        <sz val="10"/>
        <rFont val="Helvetica LT Std Light"/>
        <family val="2"/>
      </rPr>
      <t xml:space="preserve"> .</t>
    </r>
  </si>
  <si>
    <r>
      <t>3.5.</t>
    </r>
    <r>
      <rPr>
        <sz val="10"/>
        <rFont val="Helvetica LT Std Light"/>
        <family val="2"/>
      </rPr>
      <t xml:space="preserve"> </t>
    </r>
    <r>
      <rPr>
        <u val="single"/>
        <sz val="10"/>
        <rFont val="Helvetica LT Std Light"/>
        <family val="2"/>
      </rPr>
      <t>Política de reconocimiento de ingresos:</t>
    </r>
  </si>
  <si>
    <r>
      <t xml:space="preserve">3.6. </t>
    </r>
    <r>
      <rPr>
        <sz val="10"/>
        <rFont val="Helvetica LT Std Light"/>
        <family val="2"/>
      </rPr>
      <t xml:space="preserve">Definición </t>
    </r>
    <r>
      <rPr>
        <u val="single"/>
        <sz val="10"/>
        <rFont val="Helvetica LT Std Light"/>
        <family val="2"/>
      </rPr>
      <t>de fondos adoptada para la preparación del estado de flujo de Efectivo,</t>
    </r>
    <r>
      <rPr>
        <sz val="10"/>
        <rFont val="Helvetica LT Std Light"/>
        <family val="2"/>
      </rPr>
      <t xml:space="preserve"> </t>
    </r>
  </si>
  <si>
    <r>
      <t>Nota 4</t>
    </r>
    <r>
      <rPr>
        <b/>
        <sz val="11"/>
        <rFont val="Helvetica LT Std Light"/>
        <family val="2"/>
      </rPr>
      <t xml:space="preserve">  Cambios de políticas y procedimiento de Contabilidad.</t>
    </r>
  </si>
  <si>
    <t>Honorarios Profesionales a Pagar</t>
  </si>
  <si>
    <t>Costo de venta</t>
  </si>
  <si>
    <t>Aportes y Retenciones a Pagar</t>
  </si>
  <si>
    <t>Dirección Gral. de Recaudaciones</t>
  </si>
  <si>
    <t>Clientes X servicios USD (calculo Nota 5)</t>
  </si>
  <si>
    <t>Anticipo al Personal</t>
  </si>
  <si>
    <t>Publicidad y propaganda</t>
  </si>
  <si>
    <t>Honorarios Sindico</t>
  </si>
  <si>
    <t>Gastos de informatica</t>
  </si>
  <si>
    <t>Cupones a Pagar USD</t>
  </si>
  <si>
    <t xml:space="preserve">Resultado del ejercicio </t>
  </si>
  <si>
    <t>Banco Amambay S.A.E.C.A.</t>
  </si>
  <si>
    <t>Vision Banco S.A.E.C.A.</t>
  </si>
  <si>
    <t>Frigorifico San Pedro S.A.</t>
  </si>
  <si>
    <t>Ministerio De Hacienda</t>
  </si>
  <si>
    <t>José Rubén Villalba Silva</t>
  </si>
  <si>
    <t>Asesoramiento Financiero</t>
  </si>
  <si>
    <t xml:space="preserve">Divisa Automotores S.A. </t>
  </si>
  <si>
    <t>80021359-9</t>
  </si>
  <si>
    <t>8009310-0</t>
  </si>
  <si>
    <t>Comision de corretaje</t>
  </si>
  <si>
    <t>Captial Markets Casa de Bolsa S.A.</t>
  </si>
  <si>
    <t>80009706-8</t>
  </si>
  <si>
    <t>Remuneracion del Sindico</t>
  </si>
  <si>
    <t>Remuneracion Personal Superior</t>
  </si>
  <si>
    <t>Saldo Deudor</t>
  </si>
  <si>
    <t>Sindico Suplente</t>
  </si>
  <si>
    <t xml:space="preserve"> Itau  Cta. Ahorro Propia USD</t>
  </si>
  <si>
    <t>Fideicomiso Citymarket</t>
  </si>
  <si>
    <t>Menos Prevision para incobrables</t>
  </si>
  <si>
    <t>Resultado del Periodo 2015</t>
  </si>
  <si>
    <t>Resultado del Periodo 2013</t>
  </si>
  <si>
    <t>Servicio de Inscripcion como Sociedad Emisiora</t>
  </si>
  <si>
    <t>Inscripcion de Plan Global de Emision de Bonos</t>
  </si>
  <si>
    <t>Anticipo de Comisiones</t>
  </si>
  <si>
    <t>Bonos Vision</t>
  </si>
  <si>
    <t>OPPY S.A.</t>
  </si>
  <si>
    <t>80051814-4</t>
  </si>
  <si>
    <t>PRV STORES PY S.A.</t>
  </si>
  <si>
    <t>80081566-1</t>
  </si>
  <si>
    <t>001-001-0001556</t>
  </si>
  <si>
    <t>CAPITAL MARKETS CASAS DE BOLSA S.A.</t>
  </si>
  <si>
    <t>Comisión de Intermediación</t>
  </si>
  <si>
    <t>001-001-000246</t>
  </si>
  <si>
    <t>001-001-0000694</t>
  </si>
  <si>
    <t>Aguinaldo pagar</t>
  </si>
  <si>
    <t>Visión Banco Guaranies</t>
  </si>
  <si>
    <t>Vision Banco Cta. Cte. USD</t>
  </si>
  <si>
    <t>Inversiones temporarias en USD</t>
  </si>
  <si>
    <t>Inversiones Temporarias en Gs.</t>
  </si>
  <si>
    <t>FIDEICOMISO IRREVOCABLE DE TITULARIZACION DE FLUJOS FUTUROS DE CAJA Y ACTIVOS CITYMARKET A</t>
  </si>
  <si>
    <t>FRIGORIFICO CONCEPCION S.A.</t>
  </si>
  <si>
    <t>Comisiones Cobradas p/Adelantado USD</t>
  </si>
  <si>
    <t>Resultado del Periodo 2016</t>
  </si>
  <si>
    <t>Descuentos Otorgados</t>
  </si>
  <si>
    <r>
      <t>Las 11</t>
    </r>
    <r>
      <rPr>
        <sz val="10"/>
        <color indexed="10"/>
        <rFont val="Arial"/>
        <family val="2"/>
      </rPr>
      <t xml:space="preserve"> </t>
    </r>
    <r>
      <rPr>
        <sz val="10"/>
        <rFont val="Arial"/>
        <family val="2"/>
      </rPr>
      <t>notas que se acompañan forman parte integrante de los estados contables.</t>
    </r>
  </si>
  <si>
    <t>001-001-0001595</t>
  </si>
  <si>
    <t>CAPITAL MARKETS CASA DE BOLSA S.A.</t>
  </si>
  <si>
    <t>Colocación títulos F. La Susana</t>
  </si>
  <si>
    <t>001-001-0001728</t>
  </si>
  <si>
    <t>Inscripción de la Sociedad</t>
  </si>
  <si>
    <t>001-001-0001811</t>
  </si>
  <si>
    <t>Representante de Obligacionista</t>
  </si>
  <si>
    <t>001-001-0001812</t>
  </si>
  <si>
    <t>001-001-0002005</t>
  </si>
  <si>
    <t>HORACIO MARANGES PACCHIOTTI</t>
  </si>
  <si>
    <t>1378707-9</t>
  </si>
  <si>
    <t>Op.compra.Titulos Banco Continental</t>
  </si>
  <si>
    <t>001-001-0001101</t>
  </si>
  <si>
    <t>001-001-0001163</t>
  </si>
  <si>
    <t>Luis Jaime Asrilevich</t>
  </si>
  <si>
    <t>C.I. 294.175</t>
  </si>
  <si>
    <t>Laura Liz Barreto</t>
  </si>
  <si>
    <t>Iva Credito Pagos no Aplicados</t>
  </si>
  <si>
    <t>Incluidas en el Pasivo</t>
  </si>
  <si>
    <t>según balance</t>
  </si>
  <si>
    <t>dif.</t>
  </si>
  <si>
    <t>esto lo dejo nomas como un proveedor en Gs. es muy poco</t>
  </si>
  <si>
    <t>dif. De cambio +</t>
  </si>
  <si>
    <t>acciones de banco continental</t>
  </si>
  <si>
    <t>Comisiones pagadas por adelantado</t>
  </si>
  <si>
    <t>Resultado del Periodo 2017</t>
  </si>
  <si>
    <t>gastos por transferencia de cartera</t>
  </si>
  <si>
    <t>Atanley Canova</t>
  </si>
  <si>
    <t>descuentos Otorgados</t>
  </si>
  <si>
    <t>enero</t>
  </si>
  <si>
    <t>febrero</t>
  </si>
  <si>
    <t>marzo</t>
  </si>
  <si>
    <t>abril</t>
  </si>
  <si>
    <t>mayo</t>
  </si>
  <si>
    <t>junio</t>
  </si>
  <si>
    <t>Sindico Titular</t>
  </si>
  <si>
    <t>Stanley Canova Ayala</t>
  </si>
  <si>
    <t>Resultado del Periodo 2018</t>
  </si>
  <si>
    <t xml:space="preserve">Gratificaciones </t>
  </si>
  <si>
    <t>Total Periodo Anterior G.</t>
  </si>
  <si>
    <t>julio</t>
  </si>
  <si>
    <t>agosto</t>
  </si>
  <si>
    <t>septiembre</t>
  </si>
  <si>
    <t>octubre</t>
  </si>
  <si>
    <t>noviembre</t>
  </si>
  <si>
    <t>diciembre</t>
  </si>
  <si>
    <t>Deposito de cliente</t>
  </si>
  <si>
    <t>Telefonia Celular del Paraguay</t>
  </si>
  <si>
    <t>Sudameris Bank</t>
  </si>
  <si>
    <t>Estudio de Stock Pricing</t>
  </si>
  <si>
    <t>Banco Sudameris Bank</t>
  </si>
  <si>
    <t>Telefonia Celular del Paragauy</t>
  </si>
  <si>
    <t>El saldo al 31/12/2019 de cuentas y provisiones a pagar se detallan en el siguiente cuadro</t>
  </si>
  <si>
    <t>Para dar cumplimiento a lo previsto en la  Ley de Mercado de Valores Nro. 5810, la garantía fue constituida mediante Póliza de Caución de la empresa  Asegura del Este S.A. de Seguros, con vigencia desde el 30/08/2019 hasta el 30/08/2020, por un monto de Gs. 550.000.000.-</t>
  </si>
  <si>
    <t>Dpto. de clientes para Inversiones</t>
  </si>
  <si>
    <t>Anxo H</t>
  </si>
  <si>
    <t>Determinación del Nivel de Exposición al 31/12/2019</t>
  </si>
  <si>
    <t>Riesgo a)</t>
  </si>
  <si>
    <t>Stanley Canova</t>
  </si>
  <si>
    <t>Stanely Canova</t>
  </si>
  <si>
    <t>Las inversiones están registradas de acuerdo a su precio de adquisición y revaluadas al valor de Mercado de la BVPASA según cuadro se detalla la composición de los mismos.</t>
  </si>
  <si>
    <t>Las inversiones están registradas de acuerdo a su precio de adquisición y revaluadas al precio de valor de Mercado de la BVPASA según cuadro se detalla la composición de los mismos.</t>
  </si>
  <si>
    <t xml:space="preserve">Los bienes de uso están registrados a su costo de adquisición, menos las depreciaciones acumuladas, cuyos valores se hallaran revaluados al 31/12/19 de acuerdo a lo establecido en el Art. 12 de la ley Nº 125/91, 2421/04  y su reglamentación </t>
  </si>
  <si>
    <t>BALANCE GENERAL al 31/03/2020 presentado en forma comparativa con el ejercicio anterior cerrado el 31/12/2019</t>
  </si>
  <si>
    <t>Los Estados contables fueron preparados de acuerdo a normas, reglamentaciones e instrucciones emitidas por la Comision Nacional de Valores y con normas contables aceptadas en Paraguay. Los presentes estados contables han sido preparados sobre la base de cifras históricas sin considerar el efecto que las variaciones en el poder adquisitivo de la moneda local que pudieran tener sobre los mismos, no expresándose la moneda al 31 de marzo 2020, como además los saldos de igual fecha del ejercicio anterior, a excepcion de los bienes de uso conforme a la nota 3.2</t>
  </si>
  <si>
    <t>La moneda extranjera, Dólar fue registrado de acuerdo al tipo de cambio publicado por la Sub Secretaria de Estado de Tributación al 31/03/20. Tipo de cambio comprador Gs6,554,28.- para saldos de cuentas del activo y Tipo de cambio vendedor Gs.6,571,73.- para saldo de cuentas pasivas.</t>
  </si>
  <si>
    <t>La composición del rubro al 31/03/20 comparativo con el ejercicio cerrado al 31/12/2019 es como sigue:</t>
  </si>
  <si>
    <t>No han ocurrido circunstancias con posterioridad al 31 de marzo de 2020, cuya significativilidad amerite su adecuada revelación en los estados contables.</t>
  </si>
  <si>
    <t xml:space="preserve">GNB  Cta. Cte. Propia USD.Compensaciones         </t>
  </si>
  <si>
    <t xml:space="preserve">GNB  Cta. Cte. Propia USD  </t>
  </si>
  <si>
    <t>Aranceles a devengar</t>
  </si>
  <si>
    <t>Correspondiente al 31/03/2020 presentado en forma comparativa con el periodo anterior 31/03/2019</t>
  </si>
  <si>
    <t xml:space="preserve">Estado de Resultados </t>
  </si>
  <si>
    <t>Estado de Cambios en el Patrimonio Neto</t>
  </si>
  <si>
    <t>Ejercicio Anterior G.</t>
  </si>
  <si>
    <t>Inversiones Correientes</t>
  </si>
  <si>
    <t>Balance General al 31/03/2020 presentado en forma compartiva con el ejercicio cerrado el 31/12/2019</t>
  </si>
  <si>
    <t>GNB  Cta. Cte. Propia USD</t>
  </si>
  <si>
    <t>Cuenta Anterior</t>
  </si>
  <si>
    <t xml:space="preserve">Banco GNB Cartera Propia G. </t>
  </si>
  <si>
    <t xml:space="preserve">GNB Cuenta Compensaciones G. </t>
  </si>
  <si>
    <t xml:space="preserve">GNB Cuenta Compensaciones USD </t>
  </si>
  <si>
    <t>INFORMACIÓN GENERAL DE LA ENTIDAD</t>
  </si>
  <si>
    <t>1 IDENTIFICACION:</t>
  </si>
  <si>
    <t>1.1</t>
  </si>
  <si>
    <t>Razón Social:</t>
  </si>
  <si>
    <t xml:space="preserve">        FAIS Casa de Bolsa S.A.</t>
  </si>
  <si>
    <t>1.2</t>
  </si>
  <si>
    <t>Registro CNV:</t>
  </si>
  <si>
    <t xml:space="preserve">        Res. 51E/13</t>
  </si>
  <si>
    <t>1.3</t>
  </si>
  <si>
    <t>Código Bolsa</t>
  </si>
  <si>
    <t>1.4</t>
  </si>
  <si>
    <t>Dirección Oficial Principal: Avda. Boggiani 6751 esq. Victor Heyn</t>
  </si>
  <si>
    <t>1.5</t>
  </si>
  <si>
    <t>Teléfono:</t>
  </si>
  <si>
    <t xml:space="preserve">        664-143</t>
  </si>
  <si>
    <t>1.6</t>
  </si>
  <si>
    <t>1.7</t>
  </si>
  <si>
    <t>E-mail</t>
  </si>
  <si>
    <t xml:space="preserve">       fais@fais.com.py</t>
  </si>
  <si>
    <t>1.8</t>
  </si>
  <si>
    <t>Sitio Página WEB:</t>
  </si>
  <si>
    <t xml:space="preserve">       www.fais.com.py</t>
  </si>
  <si>
    <t>Domicilio Legal</t>
  </si>
  <si>
    <t xml:space="preserve">       Avda. Boggiani 6751 esq. Victor Heyn</t>
  </si>
  <si>
    <t>2. ANTECEDENTES DE CONSTITUCION DE LA SOCIEDAD:</t>
  </si>
  <si>
    <t>2.1 FAIS Casa de Bolsa S.A. fue constituida por escritura pública Nº 3 de fecha 26 de febrero de 2013.</t>
  </si>
  <si>
    <t>2.2 Inscripta en el Registro Público de Comercio bajo el Nro. folio 4261 y sgtes. Sección Contratos el 06 de junio de 2013.</t>
  </si>
  <si>
    <t>3. ADMINISTRACION:</t>
  </si>
  <si>
    <t>CARGO</t>
  </si>
  <si>
    <t>NOMBRE Y APELLIDO</t>
  </si>
  <si>
    <t>Representantes Legales</t>
  </si>
  <si>
    <t xml:space="preserve">Fernando Ariel Alvarez </t>
  </si>
  <si>
    <t>Ivo Alexis Appel Almirón</t>
  </si>
  <si>
    <t xml:space="preserve">Federico José Silvera González </t>
  </si>
  <si>
    <t>Fernando Ariel Alvarez</t>
  </si>
  <si>
    <t>Vice Presidente</t>
  </si>
  <si>
    <t>Director</t>
  </si>
  <si>
    <t>Federico José Silvera González</t>
  </si>
  <si>
    <t>Síndico Titular</t>
  </si>
  <si>
    <t>Planta Ejecutiva</t>
  </si>
  <si>
    <t>Gerente de Contabilidad</t>
  </si>
  <si>
    <t>María Alejandra Arevalo de Ortiz</t>
  </si>
  <si>
    <t>Gerente de Operaciones</t>
  </si>
  <si>
    <t>Gerente de Comercial</t>
  </si>
  <si>
    <r>
      <t>4.</t>
    </r>
    <r>
      <rPr>
        <b/>
        <sz val="7"/>
        <color indexed="8"/>
        <rFont val="Times New Roman"/>
        <family val="1"/>
      </rPr>
      <t xml:space="preserve">     </t>
    </r>
    <r>
      <rPr>
        <b/>
        <sz val="8"/>
        <color indexed="8"/>
        <rFont val="Helvetica LT Std Light"/>
        <family val="2"/>
      </rPr>
      <t>CAPITAL Y PROPIEDAD</t>
    </r>
  </si>
  <si>
    <t>Capital Social (de acuerdo al art.6º de los estatutos sociales) G. 2.000.000.000.- Representado por G. 1.000.000.- con acciones de Clase ordinaria.</t>
  </si>
  <si>
    <t>Capital emitido:</t>
  </si>
  <si>
    <t>G. 900.000.000.-</t>
  </si>
  <si>
    <t>Capital Suscripto:</t>
  </si>
  <si>
    <t>Capital Integrado:</t>
  </si>
  <si>
    <t>Valor Nominal de las acciones</t>
  </si>
  <si>
    <t>G.     1.000.000.-</t>
  </si>
  <si>
    <t>CUADRO DEL CAPITAL INTEGRADO:</t>
  </si>
  <si>
    <t>NRO.</t>
  </si>
  <si>
    <t>ACCIONISTA</t>
  </si>
  <si>
    <t>SERIE</t>
  </si>
  <si>
    <t>NRO DE ACCIONES</t>
  </si>
  <si>
    <t>CANTIDAD DE ACCIONES</t>
  </si>
  <si>
    <t>CLASE</t>
  </si>
  <si>
    <t>Cantidad de Voto</t>
  </si>
  <si>
    <t>MONTO</t>
  </si>
  <si>
    <t>% DE PARTICIPACION DEL CAPITAL INTEGRADO</t>
  </si>
  <si>
    <t>FERNANDO ARIEL ALVAREZ</t>
  </si>
  <si>
    <t>1 AL 240</t>
  </si>
  <si>
    <t>Ordinaria Normativa</t>
  </si>
  <si>
    <t>IVO ALEXIS APPEL ALMIRON</t>
  </si>
  <si>
    <t>561 AL 800</t>
  </si>
  <si>
    <t>801 al 850</t>
  </si>
  <si>
    <t>851 al 900</t>
  </si>
  <si>
    <t>241 al 400</t>
  </si>
  <si>
    <t>401 al 560</t>
  </si>
  <si>
    <t>CUADRO DEL CAPITAL SUSCRIPTO:</t>
  </si>
  <si>
    <r>
      <t>5.</t>
    </r>
    <r>
      <rPr>
        <b/>
        <sz val="7"/>
        <color indexed="8"/>
        <rFont val="Times New Roman"/>
        <family val="1"/>
      </rPr>
      <t xml:space="preserve">     </t>
    </r>
    <r>
      <rPr>
        <b/>
        <sz val="8"/>
        <color indexed="8"/>
        <rFont val="Helvetica LT Std Light"/>
        <family val="2"/>
      </rPr>
      <t>AUDITOR EXTERNO INDEPENDIENTE</t>
    </r>
  </si>
  <si>
    <t>5.1</t>
  </si>
  <si>
    <t>Auditor Externo Independiente Designado:</t>
  </si>
  <si>
    <t>AYCA -AUDITORES Y CONSULTORES ASOCIADOS</t>
  </si>
  <si>
    <t>Número de Inscripción en el Registro de la CNV:</t>
  </si>
  <si>
    <t xml:space="preserve">AE 007 </t>
  </si>
  <si>
    <r>
      <t>6.</t>
    </r>
    <r>
      <rPr>
        <b/>
        <sz val="7"/>
        <color indexed="8"/>
        <rFont val="Times New Roman"/>
        <family val="1"/>
      </rPr>
      <t xml:space="preserve">     </t>
    </r>
    <r>
      <rPr>
        <b/>
        <sz val="8"/>
        <color indexed="8"/>
        <rFont val="Helvetica LT Std Light"/>
        <family val="2"/>
      </rPr>
      <t>PERSONAS VINCULADAS</t>
    </r>
  </si>
  <si>
    <t>Inciso</t>
  </si>
  <si>
    <t>Nombre y Apellido o Empresa</t>
  </si>
  <si>
    <t>% de participacion del Capital Integrado</t>
  </si>
  <si>
    <t>a)</t>
  </si>
  <si>
    <t>b)</t>
  </si>
  <si>
    <t>c)</t>
  </si>
  <si>
    <t>d)</t>
  </si>
  <si>
    <t>vicepresidente</t>
  </si>
  <si>
    <t>Jose Ruben Villalba Silva</t>
  </si>
  <si>
    <t>Auditor Interno</t>
  </si>
  <si>
    <t>Operador de Bolsa</t>
  </si>
  <si>
    <t>Gonzalo Martin Preda Guida</t>
  </si>
  <si>
    <t>Sophia Liberta Parquet Britez</t>
  </si>
  <si>
    <t>Informe correspondiente al 31 de marzo de 2020</t>
  </si>
  <si>
    <r>
      <t xml:space="preserve">Los Estados Financieros serán considerados por la Asamblea General Ordinaria de Accionistas de la Sociedad, de acuerdo a lo establecido por el art. 26 de los Estatutos Sociales y el art. 1079 del Código Civil. El Diretcorio de Fais Casa de Bolsa S.A. mediante el  </t>
    </r>
    <r>
      <rPr>
        <b/>
        <sz val="10"/>
        <rFont val="Helvetica LT Std Light"/>
        <family val="2"/>
      </rPr>
      <t xml:space="preserve">Acta de Directorio </t>
    </r>
    <r>
      <rPr>
        <sz val="10"/>
        <rFont val="Helvetica LT Std Light"/>
        <family val="2"/>
      </rPr>
      <t>Nro. 41 de fecha 24 de julio de 2020 considera los estados Estados Contables.</t>
    </r>
  </si>
  <si>
    <t xml:space="preserve">                  Lic. Fernando Alvarez              Lic. Angelica Escariz      </t>
  </si>
  <si>
    <t xml:space="preserve">                         Presidente                              Contadora                       </t>
  </si>
  <si>
    <t xml:space="preserve">                 Presidente                                 Contadora                    </t>
  </si>
  <si>
    <t xml:space="preserve">                    Lic. Fernando Alvarez                              Lic. Angelica Escariz                                   </t>
  </si>
  <si>
    <t xml:space="preserve">                                    Presidente                                         Contadora                                         </t>
  </si>
  <si>
    <t xml:space="preserve">         Lic. Fernando Alvarez                       Lic. Angelica Escariz                     </t>
  </si>
  <si>
    <t xml:space="preserve">               Presidente                                         Contadora                                         </t>
  </si>
  <si>
    <t>Correspondiente al 31/03/2020 presentado en forma comparativa con el Ejercicio Anterior cerrado el 30/03/2019</t>
  </si>
  <si>
    <t xml:space="preserve">Lic. Fernando Alvarez              Lic. Angélica Escariz          </t>
  </si>
  <si>
    <t xml:space="preserve">                Presidente                            Contadora                         </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</si>
</sst>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Gs&quot;#,##0_);\(&quot;Gs&quot;#,##0\)"/>
    <numFmt numFmtId="173" formatCode="&quot;Gs&quot;#,##0_);[Red]\(&quot;Gs&quot;#,##0\)"/>
    <numFmt numFmtId="174" formatCode="&quot;Gs&quot;#,##0.00_);\(&quot;Gs&quot;#,##0.00\)"/>
    <numFmt numFmtId="175" formatCode="&quot;Gs&quot;#,##0.00_);[Red]\(&quot;Gs&quot;#,##0.00\)"/>
    <numFmt numFmtId="176" formatCode="_(&quot;Gs&quot;* #,##0_);_(&quot;Gs&quot;* \(#,##0\);_(&quot;Gs&quot;* &quot;-&quot;_);_(@_)"/>
    <numFmt numFmtId="177" formatCode="_(&quot;Gs&quot;* #,##0.00_);_(&quot;Gs&quot;* \(#,##0.00\);_(&quot;Gs&quot;* &quot;-&quot;??_);_(@_)"/>
    <numFmt numFmtId="178" formatCode="_-* #,##0.00\ _€_-;\-* #,##0.00\ _€_-;_-* &quot;-&quot;??\ _€_-;_-@_-"/>
    <numFmt numFmtId="179" formatCode="_ &quot;Gs&quot;\ * #,##0_ ;_ &quot;Gs&quot;\ * \-#,##0_ ;_ &quot;Gs&quot;\ * &quot;-&quot;_ ;_ @_ "/>
    <numFmt numFmtId="180" formatCode="_ &quot;Gs&quot;\ * #,##0.00_ ;_ &quot;Gs&quot;\ * \-#,##0.00_ ;_ &quot;Gs&quot;\ * &quot;-&quot;??_ ;_ @_ "/>
    <numFmt numFmtId="181" formatCode="_-* #,##0.00_-;\-* #,##0.00_-;_-* &quot;-&quot;??_-;_-@_-"/>
    <numFmt numFmtId="182" formatCode="_([$€]* #,##0.00_);_([$€]* \(#,##0.00\);_([$€]* &quot;-&quot;??_);_(@_)"/>
    <numFmt numFmtId="183" formatCode="dd/mm/yy;@"/>
    <numFmt numFmtId="184" formatCode="_(* #,##0_);_(* \(#,##0\);_(* &quot;-&quot;??_);_(@_)"/>
    <numFmt numFmtId="185" formatCode="dd\-mm\-yy"/>
    <numFmt numFmtId="186" formatCode="d/m/yy;@"/>
    <numFmt numFmtId="187" formatCode="_ * #,##0_ ;_ * \-#,##0_ ;_ * &quot;-&quot;??_ ;_ @_ "/>
    <numFmt numFmtId="188" formatCode="_-* #,##0.00\ [$€]_-;\-* #,##0.00\ [$€]_-;_-* &quot;-&quot;??\ [$€]_-;_-@_-"/>
    <numFmt numFmtId="189" formatCode="###,###,##0"/>
    <numFmt numFmtId="190" formatCode="########0"/>
    <numFmt numFmtId="191" formatCode="_(* #,##0.0_);_(* \(#,##0.0\);_(* &quot;-&quot;??_);_(@_)"/>
    <numFmt numFmtId="192" formatCode="_ * #,##0.0_ ;_ * \-#,##0.0_ ;_ * &quot;-&quot;??_ ;_ @_ "/>
    <numFmt numFmtId="193" formatCode="0.000"/>
    <numFmt numFmtId="194" formatCode="#,##0.0"/>
    <numFmt numFmtId="195" formatCode="_(* #,##0.000_);_(* \(#,##0.000\);_(* &quot;-&quot;???_);_(@_)"/>
    <numFmt numFmtId="196" formatCode="_ * #,##0.000_ ;_ * \-#,##0.000_ ;_ * &quot;-&quot;??_ ;_ @_ "/>
    <numFmt numFmtId="197" formatCode="_ * #,##0.0000_ ;_ * \-#,##0.0000_ ;_ * &quot;-&quot;??_ ;_ @_ "/>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 numFmtId="203" formatCode="0.000000"/>
    <numFmt numFmtId="204" formatCode="0.00000"/>
    <numFmt numFmtId="205" formatCode="0.0000"/>
    <numFmt numFmtId="206" formatCode="_ * #,##0.0_ ;_ * \-#,##0.0_ ;_ * &quot;-&quot;_ ;_ @_ "/>
    <numFmt numFmtId="207" formatCode="_ * #,##0.00_ ;_ * \-#,##0.00_ ;_ * &quot;-&quot;_ ;_ @_ "/>
    <numFmt numFmtId="208" formatCode="_(* #,##0.000_);_(* \(#,##0.000\);_(* &quot;-&quot;??_);_(@_)"/>
    <numFmt numFmtId="209" formatCode="_(* #,##0.0000_);_(* \(#,##0.0000\);_(* &quot;-&quot;??_);_(@_)"/>
    <numFmt numFmtId="210" formatCode="_(* #,##0.00_);_(* \(#,##0.00\);_(* &quot;-&quot;_);_(@_)"/>
    <numFmt numFmtId="211" formatCode="_-* #,##0_-;\-* #,##0_-;_-* &quot;-&quot;_-;_-@_-"/>
    <numFmt numFmtId="212" formatCode="_ * #,##0.00000_ ;_ * \-#,##0.00000_ ;_ * &quot;-&quot;??_ ;_ @_ "/>
    <numFmt numFmtId="213" formatCode="_ * #,##0.000000_ ;_ * \-#,##0.000000_ ;_ * &quot;-&quot;??_ ;_ @_ "/>
    <numFmt numFmtId="214" formatCode="#,##0.000"/>
    <numFmt numFmtId="215" formatCode="#,##0.0000"/>
    <numFmt numFmtId="216" formatCode="###,###,##0.00"/>
    <numFmt numFmtId="217" formatCode="########0.00"/>
    <numFmt numFmtId="218" formatCode="_-* #,##0_-;\-* #,##0_-;_-* &quot;-&quot;??_-;_-@_-"/>
  </numFmts>
  <fonts count="133">
    <font>
      <sz val="10"/>
      <name val="Arial"/>
      <family val="0"/>
    </font>
    <font>
      <sz val="8"/>
      <name val="Arial"/>
      <family val="2"/>
    </font>
    <font>
      <b/>
      <sz val="10"/>
      <name val="Arial"/>
      <family val="2"/>
    </font>
    <font>
      <u val="single"/>
      <sz val="10"/>
      <name val="Arial"/>
      <family val="2"/>
    </font>
    <font>
      <b/>
      <sz val="12"/>
      <name val="Arial"/>
      <family val="2"/>
    </font>
    <font>
      <b/>
      <sz val="11"/>
      <name val="Arial"/>
      <family val="2"/>
    </font>
    <font>
      <sz val="11"/>
      <name val="Arial"/>
      <family val="2"/>
    </font>
    <font>
      <u val="single"/>
      <sz val="7.5"/>
      <color indexed="12"/>
      <name val="Arial"/>
      <family val="2"/>
    </font>
    <font>
      <u val="single"/>
      <sz val="7.5"/>
      <color indexed="36"/>
      <name val="Arial"/>
      <family val="2"/>
    </font>
    <font>
      <b/>
      <i/>
      <sz val="16"/>
      <name val="Times New Roman"/>
      <family val="1"/>
    </font>
    <font>
      <b/>
      <i/>
      <sz val="14"/>
      <name val="Arial"/>
      <family val="2"/>
    </font>
    <font>
      <b/>
      <sz val="10"/>
      <color indexed="10"/>
      <name val="Arial"/>
      <family val="2"/>
    </font>
    <font>
      <b/>
      <u val="single"/>
      <sz val="14"/>
      <name val="Arial"/>
      <family val="2"/>
    </font>
    <font>
      <sz val="9"/>
      <name val="Arial"/>
      <family val="2"/>
    </font>
    <font>
      <sz val="10"/>
      <color indexed="10"/>
      <name val="Arial"/>
      <family val="2"/>
    </font>
    <font>
      <b/>
      <u val="single"/>
      <sz val="11"/>
      <name val="Arial"/>
      <family val="2"/>
    </font>
    <font>
      <sz val="10"/>
      <color indexed="9"/>
      <name val="Arial"/>
      <family val="2"/>
    </font>
    <font>
      <b/>
      <u val="single"/>
      <sz val="9"/>
      <name val="Arial"/>
      <family val="2"/>
    </font>
    <font>
      <b/>
      <sz val="16"/>
      <name val="Times New Roman"/>
      <family val="1"/>
    </font>
    <font>
      <b/>
      <i/>
      <sz val="12"/>
      <name val="Arial"/>
      <family val="2"/>
    </font>
    <font>
      <b/>
      <u val="single"/>
      <sz val="10"/>
      <name val="Arial"/>
      <family val="2"/>
    </font>
    <font>
      <b/>
      <sz val="9"/>
      <name val="Arial"/>
      <family val="2"/>
    </font>
    <font>
      <b/>
      <sz val="14"/>
      <name val="Arial"/>
      <family val="2"/>
    </font>
    <font>
      <sz val="12"/>
      <name val="Arial"/>
      <family val="2"/>
    </font>
    <font>
      <b/>
      <sz val="10"/>
      <color indexed="9"/>
      <name val="Arial"/>
      <family val="2"/>
    </font>
    <font>
      <sz val="10"/>
      <name val="Times New Roman"/>
      <family val="1"/>
    </font>
    <font>
      <b/>
      <sz val="8"/>
      <color indexed="9"/>
      <name val="Arial"/>
      <family val="2"/>
    </font>
    <font>
      <b/>
      <sz val="10"/>
      <color indexed="9"/>
      <name val="Times New Roman"/>
      <family val="1"/>
    </font>
    <font>
      <sz val="9"/>
      <name val="Tahoma"/>
      <family val="2"/>
    </font>
    <font>
      <b/>
      <sz val="9"/>
      <name val="Tahoma"/>
      <family val="2"/>
    </font>
    <font>
      <sz val="11"/>
      <color indexed="8"/>
      <name val="Calibri"/>
      <family val="2"/>
    </font>
    <font>
      <sz val="9"/>
      <name val="Arial Narrow"/>
      <family val="2"/>
    </font>
    <font>
      <b/>
      <sz val="9"/>
      <name val="Arial Narrow"/>
      <family val="2"/>
    </font>
    <font>
      <sz val="10"/>
      <name val="Helvetica LT Std Light"/>
      <family val="2"/>
    </font>
    <font>
      <b/>
      <sz val="16"/>
      <name val="Helvetica LT Std Light"/>
      <family val="2"/>
    </font>
    <font>
      <b/>
      <sz val="14"/>
      <name val="Helvetica LT Std Light"/>
      <family val="2"/>
    </font>
    <font>
      <b/>
      <sz val="11"/>
      <name val="Helvetica LT Std Light"/>
      <family val="2"/>
    </font>
    <font>
      <sz val="8"/>
      <name val="Helvetica LT Std Light"/>
      <family val="2"/>
    </font>
    <font>
      <sz val="10"/>
      <color indexed="9"/>
      <name val="Helvetica LT Std Light"/>
      <family val="2"/>
    </font>
    <font>
      <b/>
      <sz val="10"/>
      <color indexed="9"/>
      <name val="Helvetica LT Std Light"/>
      <family val="2"/>
    </font>
    <font>
      <b/>
      <sz val="10"/>
      <name val="Helvetica LT Std Light"/>
      <family val="2"/>
    </font>
    <font>
      <sz val="10"/>
      <color indexed="10"/>
      <name val="Helvetica LT Std Light"/>
      <family val="2"/>
    </font>
    <font>
      <b/>
      <sz val="12"/>
      <name val="Helvetica LT Std Light"/>
      <family val="2"/>
    </font>
    <font>
      <u val="single"/>
      <sz val="10"/>
      <name val="Helvetica LT Std Light"/>
      <family val="2"/>
    </font>
    <font>
      <sz val="9"/>
      <name val="Helvetica LT Std Light"/>
      <family val="2"/>
    </font>
    <font>
      <sz val="11"/>
      <name val="Helvetica LT Std Light"/>
      <family val="2"/>
    </font>
    <font>
      <b/>
      <u val="single"/>
      <sz val="10"/>
      <name val="Helvetica LT Std Light"/>
      <family val="2"/>
    </font>
    <font>
      <b/>
      <u val="single"/>
      <sz val="11"/>
      <name val="Helvetica LT Std Light"/>
      <family val="2"/>
    </font>
    <font>
      <sz val="9"/>
      <color indexed="53"/>
      <name val="Helvetica LT Std Light"/>
      <family val="2"/>
    </font>
    <font>
      <sz val="7"/>
      <name val="Arial"/>
      <family val="2"/>
    </font>
    <font>
      <b/>
      <sz val="16"/>
      <name val="Arial"/>
      <family val="2"/>
    </font>
    <font>
      <b/>
      <sz val="10"/>
      <name val="Courier New"/>
      <family val="3"/>
    </font>
    <font>
      <b/>
      <sz val="10"/>
      <name val="Arial Narrow"/>
      <family val="2"/>
    </font>
    <font>
      <u val="single"/>
      <sz val="11"/>
      <name val="Arial"/>
      <family val="2"/>
    </font>
    <font>
      <b/>
      <sz val="8"/>
      <color indexed="8"/>
      <name val="Helvetica LT Std Light"/>
      <family val="2"/>
    </font>
    <font>
      <b/>
      <sz val="7"/>
      <color indexed="8"/>
      <name val="Times New Roman"/>
      <family val="1"/>
    </font>
    <font>
      <b/>
      <sz val="8"/>
      <name val="Helvetica LT Std Light"/>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9"/>
      <name val="arial"/>
      <family val="2"/>
    </font>
    <font>
      <b/>
      <sz val="12"/>
      <color indexed="9"/>
      <name val="Arial"/>
      <family val="2"/>
    </font>
    <font>
      <b/>
      <sz val="12"/>
      <color indexed="8"/>
      <name val="Helvetica LT Std Light"/>
      <family val="2"/>
    </font>
    <font>
      <b/>
      <u val="single"/>
      <sz val="10"/>
      <color indexed="8"/>
      <name val="Arial"/>
      <family val="2"/>
    </font>
    <font>
      <b/>
      <sz val="10"/>
      <color indexed="8"/>
      <name val="Arial"/>
      <family val="2"/>
    </font>
    <font>
      <b/>
      <sz val="11"/>
      <color indexed="9"/>
      <name val="Arial"/>
      <family val="2"/>
    </font>
    <font>
      <sz val="10"/>
      <color indexed="8"/>
      <name val="Helvetica LT Std Light"/>
      <family val="2"/>
    </font>
    <font>
      <b/>
      <sz val="10"/>
      <color indexed="8"/>
      <name val="Helvetica LT Std Light"/>
      <family val="2"/>
    </font>
    <font>
      <sz val="8"/>
      <color indexed="8"/>
      <name val="Calibri"/>
      <family val="2"/>
    </font>
    <font>
      <sz val="10"/>
      <color indexed="63"/>
      <name val="Calibri"/>
      <family val="2"/>
    </font>
    <font>
      <sz val="9"/>
      <color indexed="9"/>
      <name val="Arial"/>
      <family val="2"/>
    </font>
    <font>
      <b/>
      <sz val="12"/>
      <color indexed="9"/>
      <name val="Helvetica LT Std Light"/>
      <family val="2"/>
    </font>
    <font>
      <b/>
      <sz val="8"/>
      <color indexed="8"/>
      <name val="Calibri"/>
      <family val="2"/>
    </font>
    <font>
      <sz val="8"/>
      <color indexed="8"/>
      <name val="Helvetica LT Std Light"/>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0"/>
      <name val="arial"/>
      <family val="2"/>
    </font>
    <font>
      <sz val="10"/>
      <color theme="0"/>
      <name val="Arial"/>
      <family val="2"/>
    </font>
    <font>
      <b/>
      <sz val="12"/>
      <color theme="0"/>
      <name val="Arial"/>
      <family val="2"/>
    </font>
    <font>
      <b/>
      <sz val="10"/>
      <color rgb="FFFF0000"/>
      <name val="Arial"/>
      <family val="2"/>
    </font>
    <font>
      <sz val="10"/>
      <color rgb="FFFF0000"/>
      <name val="Arial"/>
      <family val="2"/>
    </font>
    <font>
      <b/>
      <sz val="12"/>
      <color theme="1" tint="0.04998999834060669"/>
      <name val="Helvetica LT Std Light"/>
      <family val="2"/>
    </font>
    <font>
      <b/>
      <u val="single"/>
      <sz val="10"/>
      <color theme="1"/>
      <name val="Arial"/>
      <family val="2"/>
    </font>
    <font>
      <b/>
      <sz val="10"/>
      <color theme="1"/>
      <name val="Arial"/>
      <family val="2"/>
    </font>
    <font>
      <b/>
      <sz val="11"/>
      <color theme="0"/>
      <name val="Arial"/>
      <family val="2"/>
    </font>
    <font>
      <sz val="10"/>
      <color rgb="FFFF0000"/>
      <name val="Helvetica LT Std Light"/>
      <family val="2"/>
    </font>
    <font>
      <sz val="10"/>
      <color theme="1"/>
      <name val="Helvetica LT Std Light"/>
      <family val="2"/>
    </font>
    <font>
      <b/>
      <sz val="10"/>
      <color theme="1" tint="0.04998999834060669"/>
      <name val="Helvetica LT Std Light"/>
      <family val="2"/>
    </font>
    <font>
      <sz val="8"/>
      <color theme="1"/>
      <name val="Calibri"/>
      <family val="2"/>
    </font>
    <font>
      <sz val="10"/>
      <color rgb="FF333333"/>
      <name val="Calibri"/>
      <family val="2"/>
    </font>
    <font>
      <sz val="9"/>
      <color theme="0"/>
      <name val="Arial"/>
      <family val="2"/>
    </font>
    <font>
      <sz val="10"/>
      <color theme="0"/>
      <name val="Helvetica LT Std Light"/>
      <family val="2"/>
    </font>
    <font>
      <b/>
      <sz val="12"/>
      <color theme="0"/>
      <name val="Helvetica LT Std Light"/>
      <family val="2"/>
    </font>
    <font>
      <b/>
      <sz val="10"/>
      <color theme="0"/>
      <name val="Helvetica LT Std Light"/>
      <family val="2"/>
    </font>
    <font>
      <b/>
      <sz val="10"/>
      <color rgb="FF000000"/>
      <name val="Helvetica LT Std Light"/>
      <family val="2"/>
    </font>
    <font>
      <sz val="10"/>
      <color rgb="FF000000"/>
      <name val="Helvetica LT Std Light"/>
      <family val="2"/>
    </font>
    <font>
      <b/>
      <sz val="8"/>
      <color rgb="FF000000"/>
      <name val="Helvetica LT Std Light"/>
      <family val="2"/>
    </font>
    <font>
      <b/>
      <sz val="8"/>
      <color rgb="FF000000"/>
      <name val="Calibri"/>
      <family val="2"/>
    </font>
    <font>
      <sz val="8"/>
      <color rgb="FF000000"/>
      <name val="Helvetica LT Std Light"/>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18"/>
        <bgColor indexed="64"/>
      </patternFill>
    </fill>
    <fill>
      <patternFill patternType="solid">
        <fgColor indexed="10"/>
        <bgColor indexed="64"/>
      </patternFill>
    </fill>
    <fill>
      <patternFill patternType="solid">
        <fgColor rgb="FF002060"/>
        <bgColor indexed="64"/>
      </patternFill>
    </fill>
    <fill>
      <patternFill patternType="solid">
        <fgColor theme="0"/>
        <bgColor indexed="64"/>
      </patternFill>
    </fill>
    <fill>
      <patternFill patternType="solid">
        <fgColor theme="3" tint="-0.4999699890613556"/>
        <bgColor indexed="64"/>
      </patternFill>
    </fill>
    <fill>
      <patternFill patternType="solid">
        <fgColor rgb="FFFF0000"/>
        <bgColor indexed="64"/>
      </patternFill>
    </fill>
    <fill>
      <patternFill patternType="solid">
        <fgColor rgb="FFFFFF00"/>
        <bgColor indexed="64"/>
      </patternFill>
    </fill>
    <fill>
      <patternFill patternType="solid">
        <fgColor indexed="56"/>
        <bgColor indexed="64"/>
      </patternFill>
    </fill>
    <fill>
      <patternFill patternType="solid">
        <fgColor rgb="FF0070C0"/>
        <bgColor indexed="64"/>
      </patternFill>
    </fill>
    <fill>
      <patternFill patternType="solid">
        <fgColor rgb="FF00B0F0"/>
        <bgColor indexed="64"/>
      </patternFill>
    </fill>
    <fill>
      <patternFill patternType="solid">
        <fgColor rgb="FF7030A0"/>
        <bgColor indexed="64"/>
      </patternFill>
    </fill>
    <fill>
      <patternFill patternType="solid">
        <fgColor theme="1"/>
        <bgColor indexed="64"/>
      </patternFill>
    </fill>
    <fill>
      <patternFill patternType="solid">
        <fgColor rgb="FFFFFFFF"/>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thin"/>
      <bottom style="medium"/>
    </border>
    <border>
      <left>
        <color indexed="63"/>
      </left>
      <right style="thin"/>
      <top style="thin"/>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thin"/>
      <top style="medium"/>
      <bottom style="thin"/>
    </border>
    <border>
      <left style="medium"/>
      <right>
        <color indexed="63"/>
      </right>
      <top style="thin"/>
      <bottom style="medium"/>
    </border>
    <border>
      <left>
        <color indexed="63"/>
      </left>
      <right style="thin"/>
      <top>
        <color indexed="63"/>
      </top>
      <bottom style="medium"/>
    </border>
    <border>
      <left style="medium"/>
      <right style="thin"/>
      <top style="medium"/>
      <bottom style="thin"/>
    </border>
    <border>
      <left style="thin"/>
      <right>
        <color indexed="63"/>
      </right>
      <top style="thin"/>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ck"/>
      <right>
        <color indexed="63"/>
      </right>
      <top style="thick"/>
      <bottom style="thick"/>
    </border>
    <border>
      <left>
        <color indexed="63"/>
      </left>
      <right>
        <color indexed="63"/>
      </right>
      <top style="thick"/>
      <bottom style="thick"/>
    </border>
    <border>
      <left style="thick"/>
      <right style="thin"/>
      <top style="thick"/>
      <bottom style="thin"/>
    </border>
    <border>
      <left style="thick"/>
      <right style="thin"/>
      <top style="thin"/>
      <bottom style="thin"/>
    </border>
    <border>
      <left style="thin"/>
      <right style="thick"/>
      <top style="thin"/>
      <bottom style="thin"/>
    </border>
    <border>
      <left style="thick"/>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thick"/>
      <bottom style="medium"/>
    </border>
    <border>
      <left style="medium"/>
      <right style="medium"/>
      <top style="medium"/>
      <bottom>
        <color indexed="63"/>
      </bottom>
    </border>
    <border>
      <left style="medium"/>
      <right>
        <color indexed="63"/>
      </right>
      <top style="medium"/>
      <bottom>
        <color indexed="63"/>
      </bottom>
    </border>
    <border>
      <left>
        <color indexed="63"/>
      </left>
      <right style="thick"/>
      <top style="thick"/>
      <bottom style="thick"/>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style="medium"/>
    </border>
    <border>
      <left style="thin"/>
      <right style="thin"/>
      <top style="thick"/>
      <bottom style="thin"/>
    </border>
    <border>
      <left style="thin"/>
      <right style="thick"/>
      <top style="thick"/>
      <bottom style="thin"/>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2" borderId="2" applyNumberFormat="0" applyAlignment="0" applyProtection="0"/>
    <xf numFmtId="0" fontId="96" fillId="0" borderId="3" applyNumberFormat="0" applyFill="0" applyAlignment="0" applyProtection="0"/>
    <xf numFmtId="0" fontId="97" fillId="0" borderId="4" applyNumberFormat="0" applyFill="0" applyAlignment="0" applyProtection="0"/>
    <xf numFmtId="0" fontId="98" fillId="0" borderId="0" applyNumberFormat="0" applyFill="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9" fillId="29" borderId="1" applyNumberFormat="0" applyAlignment="0" applyProtection="0"/>
    <xf numFmtId="16" fontId="22" fillId="0" borderId="5" applyAlignment="0">
      <protection/>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8" fontId="0" fillId="0" borderId="0" applyFont="0" applyFill="0" applyBorder="0" applyAlignment="0" applyProtection="0"/>
    <xf numFmtId="0" fontId="7" fillId="0" borderId="0" applyNumberFormat="0" applyFill="0" applyBorder="0" applyAlignment="0" applyProtection="0"/>
    <xf numFmtId="0" fontId="100" fillId="0" borderId="0" applyNumberFormat="0" applyFill="0" applyBorder="0" applyAlignment="0" applyProtection="0"/>
    <xf numFmtId="0" fontId="8" fillId="0" borderId="0" applyNumberFormat="0" applyFill="0" applyBorder="0" applyAlignment="0" applyProtection="0"/>
    <xf numFmtId="0" fontId="10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91" fillId="0" borderId="0" applyFont="0" applyFill="0" applyBorder="0" applyAlignment="0" applyProtection="0"/>
    <xf numFmtId="43" fontId="9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102" fillId="31" borderId="0" applyNumberFormat="0" applyBorder="0" applyAlignment="0" applyProtection="0"/>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6" applyNumberFormat="0" applyFont="0" applyAlignment="0" applyProtection="0"/>
    <xf numFmtId="0" fontId="30" fillId="32" borderId="6" applyNumberFormat="0" applyFont="0" applyAlignment="0" applyProtection="0"/>
    <xf numFmtId="0" fontId="30" fillId="32"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3" fillId="21" borderId="7"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8" applyNumberFormat="0" applyFill="0" applyAlignment="0" applyProtection="0"/>
    <xf numFmtId="0" fontId="98" fillId="0" borderId="9" applyNumberFormat="0" applyFill="0" applyAlignment="0" applyProtection="0"/>
    <xf numFmtId="0" fontId="108" fillId="0" borderId="10" applyNumberFormat="0" applyFill="0" applyAlignment="0" applyProtection="0"/>
  </cellStyleXfs>
  <cellXfs count="1163">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0" fontId="0" fillId="0" borderId="11" xfId="0" applyBorder="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horizontal="center"/>
    </xf>
    <xf numFmtId="0" fontId="0" fillId="0" borderId="0" xfId="0" applyBorder="1" applyAlignment="1">
      <alignment/>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2" fillId="0" borderId="0" xfId="0" applyFont="1" applyBorder="1" applyAlignment="1">
      <alignment horizontal="left"/>
    </xf>
    <xf numFmtId="0" fontId="0" fillId="0" borderId="14" xfId="0" applyBorder="1" applyAlignment="1">
      <alignment/>
    </xf>
    <xf numFmtId="0" fontId="0" fillId="0" borderId="0" xfId="0" applyFill="1" applyAlignment="1">
      <alignment/>
    </xf>
    <xf numFmtId="0" fontId="4" fillId="0" borderId="0" xfId="0" applyFont="1" applyAlignment="1">
      <alignment horizontal="centerContinuous"/>
    </xf>
    <xf numFmtId="0" fontId="0" fillId="0" borderId="0" xfId="0" applyFont="1" applyFill="1" applyAlignment="1">
      <alignment horizontal="left" indent="3"/>
    </xf>
    <xf numFmtId="3" fontId="5" fillId="0" borderId="0" xfId="0" applyNumberFormat="1" applyFont="1" applyAlignment="1">
      <alignment/>
    </xf>
    <xf numFmtId="3" fontId="4" fillId="0" borderId="0" xfId="0" applyNumberFormat="1" applyFont="1" applyFill="1" applyBorder="1" applyAlignment="1">
      <alignment/>
    </xf>
    <xf numFmtId="3" fontId="4" fillId="0" borderId="0" xfId="0" applyNumberFormat="1" applyFont="1" applyBorder="1" applyAlignment="1">
      <alignment/>
    </xf>
    <xf numFmtId="0" fontId="6" fillId="0" borderId="0" xfId="0" applyFont="1" applyAlignment="1">
      <alignment/>
    </xf>
    <xf numFmtId="3" fontId="6" fillId="0" borderId="0" xfId="0" applyNumberFormat="1" applyFont="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3" fontId="2" fillId="0" borderId="0" xfId="0" applyNumberFormat="1" applyFont="1" applyAlignment="1">
      <alignment/>
    </xf>
    <xf numFmtId="0" fontId="0" fillId="0" borderId="0" xfId="0" applyFont="1" applyAlignment="1">
      <alignment/>
    </xf>
    <xf numFmtId="3" fontId="0" fillId="0" borderId="0" xfId="0" applyNumberFormat="1" applyFont="1" applyFill="1" applyAlignment="1">
      <alignment/>
    </xf>
    <xf numFmtId="3" fontId="0" fillId="0" borderId="0" xfId="0" applyNumberFormat="1" applyFont="1" applyAlignment="1">
      <alignment/>
    </xf>
    <xf numFmtId="3" fontId="13" fillId="0" borderId="0" xfId="0" applyNumberFormat="1" applyFont="1" applyFill="1" applyAlignment="1">
      <alignment/>
    </xf>
    <xf numFmtId="0" fontId="0" fillId="0" borderId="0" xfId="0" applyFont="1" applyFill="1" applyAlignment="1">
      <alignment/>
    </xf>
    <xf numFmtId="3" fontId="4" fillId="0" borderId="15" xfId="0" applyNumberFormat="1" applyFont="1" applyBorder="1" applyAlignment="1">
      <alignment/>
    </xf>
    <xf numFmtId="3" fontId="5" fillId="33" borderId="0" xfId="0" applyNumberFormat="1" applyFont="1" applyFill="1" applyAlignment="1">
      <alignment/>
    </xf>
    <xf numFmtId="3" fontId="0" fillId="34" borderId="0" xfId="0" applyNumberFormat="1" applyFill="1" applyAlignment="1">
      <alignment/>
    </xf>
    <xf numFmtId="0" fontId="5" fillId="0" borderId="0" xfId="0" applyFont="1" applyAlignment="1">
      <alignment/>
    </xf>
    <xf numFmtId="0" fontId="11" fillId="0" borderId="0" xfId="0" applyFont="1" applyAlignment="1">
      <alignment/>
    </xf>
    <xf numFmtId="0" fontId="16" fillId="0" borderId="0" xfId="0" applyFont="1" applyAlignment="1">
      <alignment/>
    </xf>
    <xf numFmtId="0" fontId="2" fillId="0" borderId="0" xfId="0" applyFont="1" applyFill="1" applyAlignment="1">
      <alignment/>
    </xf>
    <xf numFmtId="3" fontId="0" fillId="0" borderId="16" xfId="0" applyNumberFormat="1" applyFill="1" applyBorder="1" applyAlignment="1">
      <alignment/>
    </xf>
    <xf numFmtId="0" fontId="0" fillId="0" borderId="0" xfId="0" applyFill="1" applyBorder="1" applyAlignment="1">
      <alignment/>
    </xf>
    <xf numFmtId="3" fontId="0" fillId="0" borderId="0" xfId="0" applyNumberFormat="1" applyBorder="1" applyAlignment="1">
      <alignment/>
    </xf>
    <xf numFmtId="3" fontId="0" fillId="0" borderId="17" xfId="0" applyNumberFormat="1" applyBorder="1" applyAlignment="1">
      <alignment/>
    </xf>
    <xf numFmtId="0" fontId="4" fillId="0" borderId="0" xfId="0" applyFont="1" applyFill="1" applyBorder="1" applyAlignment="1">
      <alignment/>
    </xf>
    <xf numFmtId="0" fontId="21" fillId="0" borderId="0" xfId="0" applyFont="1" applyFill="1" applyAlignment="1">
      <alignment/>
    </xf>
    <xf numFmtId="0" fontId="13" fillId="0" borderId="0" xfId="0" applyFont="1" applyAlignment="1">
      <alignment/>
    </xf>
    <xf numFmtId="3" fontId="13" fillId="0" borderId="0" xfId="0" applyNumberFormat="1" applyFont="1" applyAlignment="1">
      <alignment/>
    </xf>
    <xf numFmtId="3" fontId="21" fillId="0" borderId="0" xfId="0" applyNumberFormat="1" applyFont="1" applyFill="1" applyAlignment="1">
      <alignment/>
    </xf>
    <xf numFmtId="3" fontId="5" fillId="0" borderId="15" xfId="0" applyNumberFormat="1" applyFont="1" applyFill="1" applyBorder="1" applyAlignment="1">
      <alignment/>
    </xf>
    <xf numFmtId="0" fontId="0" fillId="0" borderId="0" xfId="0" applyBorder="1" applyAlignment="1">
      <alignment horizontal="centerContinuous"/>
    </xf>
    <xf numFmtId="3" fontId="0" fillId="0" borderId="18" xfId="0" applyNumberFormat="1" applyBorder="1" applyAlignment="1">
      <alignment/>
    </xf>
    <xf numFmtId="3" fontId="0" fillId="0" borderId="0" xfId="0" applyNumberFormat="1" applyAlignment="1">
      <alignment horizontal="center"/>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19" xfId="0" applyBorder="1" applyAlignment="1">
      <alignment/>
    </xf>
    <xf numFmtId="0" fontId="0" fillId="0" borderId="20" xfId="0"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19" xfId="0" applyNumberFormat="1" applyBorder="1" applyAlignment="1">
      <alignment/>
    </xf>
    <xf numFmtId="3" fontId="0" fillId="0" borderId="11" xfId="0" applyNumberFormat="1" applyBorder="1" applyAlignment="1">
      <alignment horizontal="centerContinuous" wrapText="1"/>
    </xf>
    <xf numFmtId="0" fontId="0" fillId="0" borderId="0" xfId="0" applyFont="1" applyAlignment="1">
      <alignment/>
    </xf>
    <xf numFmtId="0" fontId="2" fillId="0" borderId="0" xfId="0" applyFont="1" applyAlignment="1">
      <alignment horizontal="left"/>
    </xf>
    <xf numFmtId="0" fontId="6" fillId="0" borderId="0" xfId="0" applyFont="1" applyFill="1" applyBorder="1" applyAlignment="1">
      <alignment/>
    </xf>
    <xf numFmtId="0" fontId="5" fillId="0" borderId="0" xfId="0" applyFont="1" applyAlignment="1">
      <alignment horizontal="justify"/>
    </xf>
    <xf numFmtId="0" fontId="0" fillId="0" borderId="0" xfId="0" applyFont="1" applyAlignment="1">
      <alignment horizontal="justify"/>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horizontal="justify" vertical="justify" wrapText="1"/>
    </xf>
    <xf numFmtId="0" fontId="4" fillId="0" borderId="0" xfId="0" applyFont="1" applyAlignment="1">
      <alignment horizontal="justify"/>
    </xf>
    <xf numFmtId="0" fontId="0" fillId="0" borderId="0" xfId="0" applyAlignment="1">
      <alignment horizontal="justify" vertical="justify" wrapText="1"/>
    </xf>
    <xf numFmtId="0" fontId="2" fillId="0" borderId="0" xfId="0" applyFont="1" applyFill="1" applyBorder="1" applyAlignment="1">
      <alignment horizontal="left" wrapText="1"/>
    </xf>
    <xf numFmtId="0" fontId="0" fillId="0" borderId="22" xfId="0" applyBorder="1" applyAlignment="1">
      <alignment/>
    </xf>
    <xf numFmtId="3" fontId="16" fillId="0" borderId="0" xfId="0" applyNumberFormat="1" applyFont="1" applyAlignment="1">
      <alignment/>
    </xf>
    <xf numFmtId="3" fontId="0" fillId="35" borderId="0" xfId="0" applyNumberFormat="1" applyFill="1" applyBorder="1" applyAlignment="1">
      <alignment/>
    </xf>
    <xf numFmtId="3" fontId="0" fillId="0" borderId="18" xfId="0" applyNumberFormat="1" applyFill="1" applyBorder="1" applyAlignment="1">
      <alignment horizontal="right" vertical="center" wrapText="1"/>
    </xf>
    <xf numFmtId="0" fontId="16" fillId="0" borderId="0" xfId="0" applyFont="1" applyFill="1" applyAlignment="1">
      <alignment/>
    </xf>
    <xf numFmtId="0" fontId="0" fillId="0" borderId="0" xfId="0" applyFont="1" applyAlignment="1">
      <alignment/>
    </xf>
    <xf numFmtId="3" fontId="0" fillId="0" borderId="11" xfId="0" applyNumberFormat="1" applyFont="1" applyBorder="1" applyAlignment="1">
      <alignment/>
    </xf>
    <xf numFmtId="0" fontId="2" fillId="0" borderId="0" xfId="0" applyFont="1" applyAlignment="1">
      <alignment/>
    </xf>
    <xf numFmtId="0" fontId="23" fillId="0" borderId="0" xfId="0" applyFont="1" applyAlignment="1">
      <alignment/>
    </xf>
    <xf numFmtId="0" fontId="5" fillId="0" borderId="0" xfId="0" applyFont="1" applyFill="1" applyBorder="1" applyAlignment="1">
      <alignment/>
    </xf>
    <xf numFmtId="0" fontId="2" fillId="0" borderId="19" xfId="0" applyFont="1" applyFill="1" applyBorder="1" applyAlignment="1">
      <alignment/>
    </xf>
    <xf numFmtId="0" fontId="2" fillId="0" borderId="20" xfId="0" applyFont="1" applyBorder="1" applyAlignment="1">
      <alignment/>
    </xf>
    <xf numFmtId="0" fontId="2" fillId="0" borderId="21" xfId="0" applyFont="1" applyBorder="1" applyAlignment="1">
      <alignment/>
    </xf>
    <xf numFmtId="3" fontId="0" fillId="0" borderId="18" xfId="0" applyNumberFormat="1" applyBorder="1" applyAlignment="1">
      <alignment horizontal="right" vertical="center" wrapText="1"/>
    </xf>
    <xf numFmtId="3" fontId="0" fillId="0" borderId="11" xfId="0" applyNumberFormat="1" applyFill="1" applyBorder="1" applyAlignment="1">
      <alignment horizontal="right" vertical="center" wrapText="1"/>
    </xf>
    <xf numFmtId="0" fontId="0" fillId="35" borderId="0" xfId="0" applyFill="1" applyBorder="1" applyAlignment="1">
      <alignment/>
    </xf>
    <xf numFmtId="0" fontId="1" fillId="0" borderId="0" xfId="0" applyFont="1" applyAlignment="1">
      <alignment/>
    </xf>
    <xf numFmtId="3" fontId="0" fillId="35" borderId="0" xfId="0" applyNumberFormat="1" applyFont="1" applyFill="1" applyBorder="1" applyAlignment="1">
      <alignment/>
    </xf>
    <xf numFmtId="0" fontId="0" fillId="0" borderId="0" xfId="0" applyBorder="1" applyAlignment="1">
      <alignment horizontal="center" wrapText="1"/>
    </xf>
    <xf numFmtId="0" fontId="13" fillId="0" borderId="0" xfId="0" applyFont="1" applyFill="1" applyAlignment="1">
      <alignment/>
    </xf>
    <xf numFmtId="0" fontId="6" fillId="0" borderId="0" xfId="0" applyFont="1" applyAlignment="1">
      <alignment/>
    </xf>
    <xf numFmtId="14" fontId="0" fillId="0" borderId="0" xfId="0" applyNumberFormat="1" applyAlignment="1">
      <alignment/>
    </xf>
    <xf numFmtId="0" fontId="0" fillId="0" borderId="0" xfId="0" applyFont="1" applyFill="1" applyAlignment="1">
      <alignment horizontal="left"/>
    </xf>
    <xf numFmtId="0" fontId="5" fillId="0" borderId="0" xfId="0" applyFont="1" applyFill="1" applyAlignment="1">
      <alignment horizontal="left"/>
    </xf>
    <xf numFmtId="0" fontId="16" fillId="36" borderId="11" xfId="0" applyFont="1" applyFill="1" applyBorder="1" applyAlignment="1">
      <alignment/>
    </xf>
    <xf numFmtId="3" fontId="24" fillId="36" borderId="11" xfId="0" applyNumberFormat="1" applyFont="1" applyFill="1" applyBorder="1" applyAlignment="1">
      <alignment/>
    </xf>
    <xf numFmtId="3" fontId="0" fillId="0" borderId="23" xfId="0" applyNumberFormat="1" applyBorder="1" applyAlignment="1">
      <alignment/>
    </xf>
    <xf numFmtId="3" fontId="0" fillId="0" borderId="24" xfId="0" applyNumberFormat="1" applyFill="1" applyBorder="1" applyAlignment="1">
      <alignment/>
    </xf>
    <xf numFmtId="3" fontId="0" fillId="0" borderId="25" xfId="0" applyNumberFormat="1" applyBorder="1" applyAlignment="1">
      <alignment/>
    </xf>
    <xf numFmtId="0" fontId="0" fillId="0" borderId="26" xfId="0" applyFont="1" applyBorder="1" applyAlignment="1">
      <alignment/>
    </xf>
    <xf numFmtId="0" fontId="0" fillId="0" borderId="27" xfId="0" applyBorder="1" applyAlignment="1">
      <alignment/>
    </xf>
    <xf numFmtId="3" fontId="0" fillId="0" borderId="28" xfId="0" applyNumberFormat="1" applyBorder="1" applyAlignment="1">
      <alignment/>
    </xf>
    <xf numFmtId="0" fontId="0" fillId="0" borderId="29" xfId="0"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32" xfId="0" applyNumberFormat="1" applyBorder="1" applyAlignment="1">
      <alignment/>
    </xf>
    <xf numFmtId="3" fontId="0" fillId="0" borderId="26" xfId="0" applyNumberFormat="1" applyBorder="1" applyAlignment="1">
      <alignment/>
    </xf>
    <xf numFmtId="0" fontId="0" fillId="0" borderId="33" xfId="0" applyBorder="1" applyAlignment="1">
      <alignment/>
    </xf>
    <xf numFmtId="0" fontId="0" fillId="0" borderId="34" xfId="0" applyBorder="1" applyAlignment="1">
      <alignment/>
    </xf>
    <xf numFmtId="3" fontId="0" fillId="0" borderId="35" xfId="0" applyNumberFormat="1" applyBorder="1" applyAlignment="1">
      <alignment/>
    </xf>
    <xf numFmtId="3" fontId="0" fillId="0" borderId="36" xfId="0" applyNumberFormat="1" applyBorder="1" applyAlignment="1">
      <alignment/>
    </xf>
    <xf numFmtId="0" fontId="0" fillId="0" borderId="28" xfId="0" applyBorder="1" applyAlignment="1">
      <alignment/>
    </xf>
    <xf numFmtId="0" fontId="0" fillId="0" borderId="30" xfId="0" applyBorder="1" applyAlignment="1">
      <alignment/>
    </xf>
    <xf numFmtId="0" fontId="0" fillId="0" borderId="31" xfId="0" applyBorder="1" applyAlignment="1">
      <alignment/>
    </xf>
    <xf numFmtId="0" fontId="0" fillId="0" borderId="37" xfId="0" applyBorder="1" applyAlignment="1">
      <alignment/>
    </xf>
    <xf numFmtId="3" fontId="0" fillId="0" borderId="27" xfId="0" applyNumberFormat="1" applyBorder="1" applyAlignment="1">
      <alignment/>
    </xf>
    <xf numFmtId="3" fontId="0" fillId="0" borderId="33"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0" xfId="0" applyNumberFormat="1" applyFill="1" applyBorder="1" applyAlignment="1">
      <alignment horizontal="left" wrapText="1"/>
    </xf>
    <xf numFmtId="3" fontId="0" fillId="0" borderId="26" xfId="0" applyNumberFormat="1" applyFill="1" applyBorder="1" applyAlignment="1">
      <alignment horizontal="left" wrapText="1"/>
    </xf>
    <xf numFmtId="3" fontId="0" fillId="0" borderId="28" xfId="0" applyNumberFormat="1" applyBorder="1" applyAlignment="1">
      <alignment horizontal="centerContinuous" wrapText="1"/>
    </xf>
    <xf numFmtId="0" fontId="0" fillId="0" borderId="27" xfId="0" applyFont="1" applyBorder="1" applyAlignment="1">
      <alignment horizontal="left" wrapText="1"/>
    </xf>
    <xf numFmtId="3" fontId="0" fillId="0" borderId="28" xfId="0" applyNumberFormat="1" applyFont="1" applyBorder="1" applyAlignment="1">
      <alignment/>
    </xf>
    <xf numFmtId="3" fontId="0" fillId="0" borderId="30" xfId="0" applyNumberFormat="1" applyFont="1" applyBorder="1" applyAlignment="1">
      <alignment/>
    </xf>
    <xf numFmtId="3" fontId="0" fillId="0" borderId="31" xfId="0" applyNumberFormat="1" applyFont="1" applyBorder="1" applyAlignment="1">
      <alignment/>
    </xf>
    <xf numFmtId="0" fontId="6" fillId="0" borderId="28" xfId="0" applyFont="1" applyBorder="1" applyAlignment="1">
      <alignment/>
    </xf>
    <xf numFmtId="0" fontId="24" fillId="36" borderId="41" xfId="0" applyFont="1" applyFill="1" applyBorder="1" applyAlignment="1">
      <alignment/>
    </xf>
    <xf numFmtId="0" fontId="24" fillId="36" borderId="41" xfId="0" applyFont="1" applyFill="1" applyBorder="1" applyAlignment="1">
      <alignment horizontal="center"/>
    </xf>
    <xf numFmtId="0" fontId="0" fillId="0" borderId="42" xfId="0" applyBorder="1" applyAlignment="1">
      <alignment/>
    </xf>
    <xf numFmtId="3" fontId="0" fillId="0" borderId="43" xfId="0" applyNumberFormat="1" applyBorder="1" applyAlignment="1">
      <alignment/>
    </xf>
    <xf numFmtId="0" fontId="24" fillId="36" borderId="44" xfId="0" applyFont="1" applyFill="1" applyBorder="1" applyAlignment="1">
      <alignment horizontal="center" wrapText="1"/>
    </xf>
    <xf numFmtId="0" fontId="24" fillId="36" borderId="45" xfId="0" applyFont="1" applyFill="1" applyBorder="1" applyAlignment="1">
      <alignment/>
    </xf>
    <xf numFmtId="0" fontId="24" fillId="36" borderId="12" xfId="0" applyFont="1" applyFill="1" applyBorder="1" applyAlignment="1">
      <alignment horizontal="center"/>
    </xf>
    <xf numFmtId="3" fontId="24" fillId="36" borderId="11" xfId="0" applyNumberFormat="1" applyFont="1" applyFill="1" applyBorder="1" applyAlignment="1">
      <alignment/>
    </xf>
    <xf numFmtId="0" fontId="24" fillId="36" borderId="46" xfId="0" applyFont="1" applyFill="1" applyBorder="1" applyAlignment="1">
      <alignment/>
    </xf>
    <xf numFmtId="0" fontId="24" fillId="36" borderId="41" xfId="0" applyFont="1" applyFill="1" applyBorder="1" applyAlignment="1">
      <alignment horizontal="centerContinuous" wrapText="1"/>
    </xf>
    <xf numFmtId="0" fontId="24" fillId="36" borderId="47" xfId="0" applyFont="1" applyFill="1" applyBorder="1" applyAlignment="1">
      <alignment horizontal="centerContinuous" wrapText="1"/>
    </xf>
    <xf numFmtId="0" fontId="24" fillId="36" borderId="48" xfId="0" applyFont="1" applyFill="1" applyBorder="1" applyAlignment="1">
      <alignment horizontal="centerContinuous" wrapText="1"/>
    </xf>
    <xf numFmtId="0" fontId="24" fillId="36" borderId="47" xfId="0" applyFont="1" applyFill="1" applyBorder="1" applyAlignment="1">
      <alignment horizontal="center"/>
    </xf>
    <xf numFmtId="0" fontId="24" fillId="36" borderId="27" xfId="0" applyFont="1" applyFill="1" applyBorder="1" applyAlignment="1">
      <alignment/>
    </xf>
    <xf numFmtId="3" fontId="24" fillId="36" borderId="28" xfId="0" applyNumberFormat="1" applyFont="1" applyFill="1" applyBorder="1" applyAlignment="1">
      <alignment/>
    </xf>
    <xf numFmtId="3" fontId="2" fillId="0" borderId="30" xfId="0" applyNumberFormat="1" applyFont="1" applyFill="1" applyBorder="1" applyAlignment="1">
      <alignment/>
    </xf>
    <xf numFmtId="3" fontId="2" fillId="0" borderId="31" xfId="0" applyNumberFormat="1" applyFont="1" applyFill="1" applyBorder="1" applyAlignment="1">
      <alignment/>
    </xf>
    <xf numFmtId="0" fontId="0" fillId="0" borderId="27" xfId="0" applyFill="1" applyBorder="1" applyAlignment="1">
      <alignment horizontal="left"/>
    </xf>
    <xf numFmtId="0" fontId="0" fillId="0" borderId="28" xfId="0" applyFill="1" applyBorder="1" applyAlignment="1">
      <alignment horizontal="centerContinuous" vertical="center" wrapText="1"/>
    </xf>
    <xf numFmtId="0" fontId="3" fillId="0" borderId="27" xfId="0" applyFont="1" applyBorder="1" applyAlignment="1">
      <alignment horizontal="center" wrapText="1"/>
    </xf>
    <xf numFmtId="3" fontId="24" fillId="36" borderId="14" xfId="0" applyNumberFormat="1" applyFont="1" applyFill="1" applyBorder="1" applyAlignment="1">
      <alignment/>
    </xf>
    <xf numFmtId="0" fontId="0" fillId="0" borderId="27" xfId="0" applyBorder="1" applyAlignment="1">
      <alignment horizontal="center"/>
    </xf>
    <xf numFmtId="0" fontId="0" fillId="0" borderId="29" xfId="0" applyBorder="1" applyAlignment="1">
      <alignment/>
    </xf>
    <xf numFmtId="0" fontId="0" fillId="0" borderId="45" xfId="0" applyBorder="1" applyAlignment="1">
      <alignment/>
    </xf>
    <xf numFmtId="3" fontId="13" fillId="0" borderId="11" xfId="0" applyNumberFormat="1" applyFont="1" applyFill="1" applyBorder="1" applyAlignment="1">
      <alignment/>
    </xf>
    <xf numFmtId="0" fontId="16" fillId="36" borderId="11" xfId="0" applyFont="1" applyFill="1" applyBorder="1" applyAlignment="1">
      <alignment/>
    </xf>
    <xf numFmtId="0" fontId="16" fillId="36" borderId="49" xfId="0" applyFont="1" applyFill="1" applyBorder="1" applyAlignment="1">
      <alignment/>
    </xf>
    <xf numFmtId="0" fontId="6" fillId="0" borderId="36" xfId="0" applyFont="1" applyBorder="1" applyAlignment="1">
      <alignment/>
    </xf>
    <xf numFmtId="0" fontId="24" fillId="36" borderId="39" xfId="0" applyFont="1" applyFill="1" applyBorder="1" applyAlignment="1">
      <alignment horizontal="center"/>
    </xf>
    <xf numFmtId="0" fontId="24" fillId="36" borderId="18" xfId="0" applyFont="1" applyFill="1" applyBorder="1" applyAlignment="1">
      <alignment horizontal="center"/>
    </xf>
    <xf numFmtId="0" fontId="24" fillId="36" borderId="12" xfId="0" applyFont="1" applyFill="1" applyBorder="1" applyAlignment="1">
      <alignment horizontal="centerContinuous" wrapText="1"/>
    </xf>
    <xf numFmtId="3" fontId="0" fillId="0" borderId="11" xfId="0" applyNumberFormat="1" applyFont="1" applyFill="1" applyBorder="1" applyAlignment="1">
      <alignment/>
    </xf>
    <xf numFmtId="0" fontId="24" fillId="36" borderId="29" xfId="0" applyFont="1" applyFill="1" applyBorder="1" applyAlignment="1">
      <alignment/>
    </xf>
    <xf numFmtId="0" fontId="24" fillId="36" borderId="49" xfId="0" applyFont="1" applyFill="1" applyBorder="1" applyAlignment="1">
      <alignment/>
    </xf>
    <xf numFmtId="3" fontId="24" fillId="36" borderId="49" xfId="0" applyNumberFormat="1" applyFont="1" applyFill="1" applyBorder="1" applyAlignment="1">
      <alignment/>
    </xf>
    <xf numFmtId="0" fontId="3" fillId="0" borderId="27" xfId="0" applyFont="1" applyFill="1" applyBorder="1" applyAlignment="1">
      <alignment horizontal="left"/>
    </xf>
    <xf numFmtId="0" fontId="24" fillId="36" borderId="14" xfId="0" applyFont="1" applyFill="1" applyBorder="1" applyAlignment="1">
      <alignment horizontal="center"/>
    </xf>
    <xf numFmtId="3" fontId="0" fillId="0" borderId="20" xfId="0" applyNumberFormat="1" applyFont="1" applyBorder="1" applyAlignment="1">
      <alignment/>
    </xf>
    <xf numFmtId="3" fontId="0" fillId="0" borderId="27" xfId="0" applyNumberFormat="1" applyFont="1" applyBorder="1" applyAlignment="1">
      <alignment/>
    </xf>
    <xf numFmtId="3" fontId="0" fillId="0" borderId="11" xfId="0" applyNumberFormat="1" applyFont="1" applyBorder="1" applyAlignment="1">
      <alignment/>
    </xf>
    <xf numFmtId="3" fontId="0" fillId="0" borderId="33" xfId="0" applyNumberFormat="1" applyFont="1" applyBorder="1" applyAlignment="1">
      <alignment/>
    </xf>
    <xf numFmtId="3" fontId="0" fillId="0" borderId="30" xfId="0" applyNumberFormat="1"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left"/>
    </xf>
    <xf numFmtId="0" fontId="0" fillId="0" borderId="0" xfId="0" applyFont="1" applyAlignment="1">
      <alignment/>
    </xf>
    <xf numFmtId="0" fontId="25" fillId="0" borderId="0" xfId="0" applyFont="1" applyAlignment="1">
      <alignment/>
    </xf>
    <xf numFmtId="4" fontId="25" fillId="0" borderId="0" xfId="0" applyNumberFormat="1" applyFont="1" applyAlignment="1">
      <alignment horizontal="center"/>
    </xf>
    <xf numFmtId="3" fontId="25" fillId="0" borderId="0" xfId="0" applyNumberFormat="1" applyFont="1" applyBorder="1" applyAlignment="1">
      <alignment/>
    </xf>
    <xf numFmtId="1" fontId="0" fillId="0" borderId="0" xfId="0" applyNumberFormat="1" applyAlignment="1">
      <alignment/>
    </xf>
    <xf numFmtId="3" fontId="0" fillId="0" borderId="18" xfId="0" applyNumberFormat="1" applyFont="1" applyFill="1" applyBorder="1" applyAlignment="1">
      <alignment/>
    </xf>
    <xf numFmtId="3" fontId="0" fillId="0" borderId="18" xfId="0" applyNumberFormat="1" applyFill="1" applyBorder="1" applyAlignment="1">
      <alignment/>
    </xf>
    <xf numFmtId="0" fontId="1" fillId="0" borderId="0" xfId="0" applyFont="1" applyAlignment="1">
      <alignment/>
    </xf>
    <xf numFmtId="183" fontId="13" fillId="0" borderId="11" xfId="0" applyNumberFormat="1" applyFont="1" applyFill="1" applyBorder="1" applyAlignment="1">
      <alignment/>
    </xf>
    <xf numFmtId="0" fontId="13" fillId="0" borderId="26" xfId="0" applyFont="1" applyBorder="1" applyAlignment="1">
      <alignment/>
    </xf>
    <xf numFmtId="3" fontId="0" fillId="0" borderId="50" xfId="0" applyNumberFormat="1" applyBorder="1" applyAlignment="1">
      <alignment/>
    </xf>
    <xf numFmtId="3" fontId="0" fillId="0" borderId="11" xfId="0" applyNumberFormat="1" applyBorder="1" applyAlignment="1">
      <alignment horizontal="right"/>
    </xf>
    <xf numFmtId="3" fontId="16" fillId="36" borderId="11" xfId="0" applyNumberFormat="1" applyFont="1" applyFill="1" applyBorder="1" applyAlignment="1">
      <alignment horizontal="center"/>
    </xf>
    <xf numFmtId="4" fontId="0" fillId="0" borderId="11" xfId="0" applyNumberFormat="1" applyFont="1" applyBorder="1" applyAlignment="1">
      <alignment/>
    </xf>
    <xf numFmtId="3" fontId="5" fillId="0" borderId="51" xfId="0" applyNumberFormat="1" applyFont="1" applyBorder="1" applyAlignment="1">
      <alignment horizontal="centerContinuous"/>
    </xf>
    <xf numFmtId="3" fontId="5" fillId="0" borderId="52" xfId="0" applyNumberFormat="1" applyFont="1" applyBorder="1" applyAlignment="1">
      <alignment horizontal="centerContinuous"/>
    </xf>
    <xf numFmtId="3" fontId="5" fillId="0" borderId="53" xfId="0" applyNumberFormat="1" applyFont="1" applyBorder="1" applyAlignment="1">
      <alignment horizontal="centerContinuous"/>
    </xf>
    <xf numFmtId="3" fontId="1" fillId="0" borderId="0" xfId="0" applyNumberFormat="1" applyFont="1" applyAlignment="1">
      <alignment/>
    </xf>
    <xf numFmtId="0" fontId="0" fillId="0" borderId="16" xfId="0" applyFont="1" applyBorder="1" applyAlignment="1">
      <alignment/>
    </xf>
    <xf numFmtId="3" fontId="0" fillId="0" borderId="16" xfId="0" applyNumberFormat="1"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51" xfId="0" applyFont="1" applyBorder="1" applyAlignment="1">
      <alignment/>
    </xf>
    <xf numFmtId="0" fontId="0" fillId="0" borderId="54" xfId="0" applyFont="1" applyBorder="1" applyAlignment="1">
      <alignment/>
    </xf>
    <xf numFmtId="3" fontId="0" fillId="0" borderId="20" xfId="0" applyNumberFormat="1" applyFont="1" applyBorder="1" applyAlignment="1">
      <alignment/>
    </xf>
    <xf numFmtId="0" fontId="27" fillId="36" borderId="0" xfId="0" applyFont="1" applyFill="1" applyAlignment="1">
      <alignment horizontal="left"/>
    </xf>
    <xf numFmtId="0" fontId="27" fillId="36" borderId="0" xfId="0" applyFont="1" applyFill="1" applyAlignment="1">
      <alignment horizontal="center"/>
    </xf>
    <xf numFmtId="4" fontId="27" fillId="36" borderId="0" xfId="0" applyNumberFormat="1" applyFont="1" applyFill="1" applyAlignment="1">
      <alignment horizontal="center"/>
    </xf>
    <xf numFmtId="3" fontId="27" fillId="36" borderId="0" xfId="0" applyNumberFormat="1" applyFont="1" applyFill="1" applyAlignment="1">
      <alignment horizontal="center"/>
    </xf>
    <xf numFmtId="17" fontId="25" fillId="0" borderId="0" xfId="0" applyNumberFormat="1" applyFont="1" applyAlignment="1">
      <alignment horizontal="left"/>
    </xf>
    <xf numFmtId="0" fontId="16" fillId="36" borderId="0" xfId="0" applyFont="1" applyFill="1" applyAlignment="1">
      <alignment horizontal="left"/>
    </xf>
    <xf numFmtId="3" fontId="24" fillId="36" borderId="45" xfId="0" applyNumberFormat="1" applyFont="1" applyFill="1" applyBorder="1" applyAlignment="1">
      <alignment horizontal="centerContinuous"/>
    </xf>
    <xf numFmtId="3" fontId="24" fillId="36" borderId="14" xfId="0" applyNumberFormat="1" applyFont="1" applyFill="1" applyBorder="1" applyAlignment="1">
      <alignment horizontal="centerContinuous"/>
    </xf>
    <xf numFmtId="3" fontId="24" fillId="36" borderId="12" xfId="0" applyNumberFormat="1" applyFont="1" applyFill="1" applyBorder="1" applyAlignment="1">
      <alignment/>
    </xf>
    <xf numFmtId="0" fontId="24" fillId="36" borderId="0" xfId="0" applyFont="1" applyFill="1" applyAlignment="1">
      <alignment horizontal="left"/>
    </xf>
    <xf numFmtId="3" fontId="24" fillId="36" borderId="18" xfId="0" applyNumberFormat="1" applyFont="1" applyFill="1" applyBorder="1" applyAlignment="1">
      <alignment/>
    </xf>
    <xf numFmtId="3" fontId="24" fillId="36" borderId="11" xfId="0" applyNumberFormat="1" applyFont="1" applyFill="1" applyBorder="1" applyAlignment="1">
      <alignment horizontal="left"/>
    </xf>
    <xf numFmtId="1" fontId="0" fillId="0" borderId="11" xfId="0" applyNumberFormat="1" applyFill="1" applyBorder="1" applyAlignment="1">
      <alignment horizontal="right"/>
    </xf>
    <xf numFmtId="0" fontId="0" fillId="0" borderId="11" xfId="0" applyFont="1" applyFill="1" applyBorder="1" applyAlignment="1">
      <alignment horizontal="left"/>
    </xf>
    <xf numFmtId="3" fontId="0" fillId="0" borderId="11" xfId="0" applyNumberFormat="1" applyFont="1" applyFill="1" applyBorder="1" applyAlignment="1">
      <alignment horizontal="right"/>
    </xf>
    <xf numFmtId="183" fontId="2" fillId="0" borderId="55" xfId="0" applyNumberFormat="1" applyFont="1" applyFill="1" applyBorder="1" applyAlignment="1">
      <alignment/>
    </xf>
    <xf numFmtId="0" fontId="2" fillId="0" borderId="56" xfId="0" applyFont="1" applyFill="1" applyBorder="1" applyAlignment="1">
      <alignment/>
    </xf>
    <xf numFmtId="3" fontId="2" fillId="0" borderId="56" xfId="0" applyNumberFormat="1" applyFont="1" applyFill="1" applyBorder="1" applyAlignment="1">
      <alignment/>
    </xf>
    <xf numFmtId="185" fontId="0" fillId="0" borderId="57" xfId="0" applyNumberFormat="1" applyFont="1" applyFill="1" applyBorder="1" applyAlignment="1">
      <alignment/>
    </xf>
    <xf numFmtId="185" fontId="0" fillId="0" borderId="58" xfId="0" applyNumberFormat="1" applyFont="1" applyFill="1" applyBorder="1" applyAlignment="1">
      <alignment/>
    </xf>
    <xf numFmtId="183" fontId="13" fillId="0" borderId="58" xfId="0" applyNumberFormat="1" applyFont="1" applyFill="1" applyBorder="1" applyAlignment="1">
      <alignment/>
    </xf>
    <xf numFmtId="3" fontId="0" fillId="0" borderId="59" xfId="0" applyNumberFormat="1" applyFont="1" applyFill="1" applyBorder="1" applyAlignment="1">
      <alignment horizontal="right"/>
    </xf>
    <xf numFmtId="183" fontId="0" fillId="35" borderId="60" xfId="0" applyNumberFormat="1" applyFill="1" applyBorder="1" applyAlignment="1">
      <alignment/>
    </xf>
    <xf numFmtId="3" fontId="0" fillId="0" borderId="31" xfId="0" applyNumberFormat="1" applyFont="1" applyFill="1" applyBorder="1" applyAlignment="1" quotePrefix="1">
      <alignment horizontal="right"/>
    </xf>
    <xf numFmtId="3" fontId="2" fillId="37" borderId="0" xfId="0" applyNumberFormat="1" applyFont="1" applyFill="1" applyAlignment="1">
      <alignment/>
    </xf>
    <xf numFmtId="3" fontId="4" fillId="37" borderId="0" xfId="0" applyNumberFormat="1" applyFont="1" applyFill="1" applyAlignment="1">
      <alignment/>
    </xf>
    <xf numFmtId="183" fontId="13" fillId="0" borderId="12" xfId="0" applyNumberFormat="1" applyFont="1" applyFill="1" applyBorder="1" applyAlignment="1">
      <alignment/>
    </xf>
    <xf numFmtId="1" fontId="0" fillId="0" borderId="12" xfId="0" applyNumberFormat="1" applyFill="1" applyBorder="1" applyAlignment="1">
      <alignment horizontal="right"/>
    </xf>
    <xf numFmtId="0" fontId="0" fillId="0" borderId="12" xfId="0" applyFont="1" applyFill="1" applyBorder="1" applyAlignment="1">
      <alignment horizontal="left"/>
    </xf>
    <xf numFmtId="3" fontId="0" fillId="0" borderId="12" xfId="0" applyNumberFormat="1" applyFont="1" applyFill="1" applyBorder="1" applyAlignment="1">
      <alignment horizontal="right"/>
    </xf>
    <xf numFmtId="183" fontId="13" fillId="0" borderId="13" xfId="0" applyNumberFormat="1" applyFont="1" applyFill="1" applyBorder="1" applyAlignment="1">
      <alignment/>
    </xf>
    <xf numFmtId="1" fontId="0" fillId="0" borderId="13" xfId="0" applyNumberFormat="1" applyFill="1" applyBorder="1" applyAlignment="1">
      <alignment horizontal="right"/>
    </xf>
    <xf numFmtId="0" fontId="0" fillId="0" borderId="13" xfId="0" applyFont="1" applyFill="1" applyBorder="1" applyAlignment="1">
      <alignment horizontal="left"/>
    </xf>
    <xf numFmtId="3" fontId="0" fillId="0" borderId="13" xfId="0" applyNumberFormat="1" applyFont="1" applyFill="1" applyBorder="1" applyAlignment="1">
      <alignment horizontal="right"/>
    </xf>
    <xf numFmtId="3" fontId="13" fillId="0" borderId="11" xfId="0" applyNumberFormat="1" applyFont="1" applyBorder="1" applyAlignment="1">
      <alignment horizontal="justify"/>
    </xf>
    <xf numFmtId="0" fontId="0" fillId="0" borderId="11" xfId="0" applyFont="1" applyBorder="1" applyAlignment="1">
      <alignment/>
    </xf>
    <xf numFmtId="0" fontId="0" fillId="0" borderId="61" xfId="0" applyFill="1" applyBorder="1" applyAlignment="1">
      <alignment/>
    </xf>
    <xf numFmtId="0" fontId="0" fillId="0" borderId="27" xfId="0" applyFont="1" applyBorder="1" applyAlignment="1">
      <alignment/>
    </xf>
    <xf numFmtId="0" fontId="13" fillId="0" borderId="11" xfId="0" applyFont="1" applyBorder="1" applyAlignment="1">
      <alignment horizontal="center"/>
    </xf>
    <xf numFmtId="3" fontId="109" fillId="0" borderId="11" xfId="0" applyNumberFormat="1" applyFont="1" applyBorder="1" applyAlignment="1">
      <alignment/>
    </xf>
    <xf numFmtId="4" fontId="2" fillId="0" borderId="0" xfId="0" applyNumberFormat="1" applyFont="1" applyFill="1" applyAlignment="1">
      <alignment/>
    </xf>
    <xf numFmtId="0" fontId="25" fillId="0" borderId="0" xfId="0" applyFont="1" applyFill="1" applyAlignment="1">
      <alignment/>
    </xf>
    <xf numFmtId="3" fontId="5" fillId="0" borderId="62" xfId="0" applyNumberFormat="1" applyFont="1" applyFill="1" applyBorder="1" applyAlignment="1">
      <alignment/>
    </xf>
    <xf numFmtId="0" fontId="0" fillId="0" borderId="29" xfId="0" applyFont="1" applyBorder="1" applyAlignment="1">
      <alignment/>
    </xf>
    <xf numFmtId="183" fontId="110" fillId="38" borderId="55" xfId="0" applyNumberFormat="1" applyFont="1" applyFill="1" applyBorder="1" applyAlignment="1">
      <alignment/>
    </xf>
    <xf numFmtId="0" fontId="110" fillId="38" borderId="56" xfId="0" applyFont="1" applyFill="1" applyBorder="1" applyAlignment="1">
      <alignment/>
    </xf>
    <xf numFmtId="3" fontId="110" fillId="38" borderId="63" xfId="0" applyNumberFormat="1" applyFont="1" applyFill="1" applyBorder="1" applyAlignment="1">
      <alignment horizontal="center"/>
    </xf>
    <xf numFmtId="186" fontId="0" fillId="35" borderId="0" xfId="0" applyNumberFormat="1" applyFill="1" applyBorder="1" applyAlignment="1">
      <alignment horizontal="left"/>
    </xf>
    <xf numFmtId="0" fontId="0" fillId="39" borderId="0" xfId="0" applyFill="1" applyAlignment="1">
      <alignment/>
    </xf>
    <xf numFmtId="183" fontId="0" fillId="39" borderId="60" xfId="0" applyNumberFormat="1" applyFill="1" applyBorder="1" applyAlignment="1">
      <alignment/>
    </xf>
    <xf numFmtId="3" fontId="0" fillId="39" borderId="0" xfId="0" applyNumberFormat="1" applyFill="1" applyAlignment="1">
      <alignment/>
    </xf>
    <xf numFmtId="183" fontId="110" fillId="38" borderId="64" xfId="0" applyNumberFormat="1" applyFont="1" applyFill="1" applyBorder="1" applyAlignment="1">
      <alignment horizontal="center"/>
    </xf>
    <xf numFmtId="0" fontId="110" fillId="38" borderId="64" xfId="0" applyFont="1" applyFill="1" applyBorder="1" applyAlignment="1">
      <alignment horizontal="center"/>
    </xf>
    <xf numFmtId="3" fontId="110" fillId="38" borderId="64" xfId="0" applyNumberFormat="1" applyFont="1" applyFill="1" applyBorder="1" applyAlignment="1">
      <alignment horizontal="center"/>
    </xf>
    <xf numFmtId="3" fontId="110" fillId="38" borderId="65" xfId="0" applyNumberFormat="1" applyFont="1" applyFill="1" applyBorder="1" applyAlignment="1">
      <alignment horizontal="center"/>
    </xf>
    <xf numFmtId="3" fontId="110" fillId="38" borderId="56" xfId="0" applyNumberFormat="1" applyFont="1" applyFill="1" applyBorder="1" applyAlignment="1">
      <alignment/>
    </xf>
    <xf numFmtId="3" fontId="0" fillId="0" borderId="11" xfId="0" applyNumberFormat="1" applyFont="1" applyBorder="1" applyAlignment="1">
      <alignment horizontal="left"/>
    </xf>
    <xf numFmtId="0" fontId="2" fillId="0" borderId="45" xfId="0" applyFont="1" applyBorder="1" applyAlignment="1">
      <alignment horizontal="center"/>
    </xf>
    <xf numFmtId="0" fontId="2" fillId="0" borderId="14" xfId="0" applyFont="1" applyBorder="1" applyAlignment="1">
      <alignment horizontal="center"/>
    </xf>
    <xf numFmtId="0" fontId="0" fillId="39" borderId="0" xfId="0" applyFill="1" applyBorder="1" applyAlignment="1">
      <alignment/>
    </xf>
    <xf numFmtId="0" fontId="0" fillId="39" borderId="0" xfId="0" applyFont="1" applyFill="1" applyBorder="1" applyAlignment="1">
      <alignment/>
    </xf>
    <xf numFmtId="0" fontId="111" fillId="40" borderId="0" xfId="0" applyFont="1" applyFill="1" applyAlignment="1">
      <alignment/>
    </xf>
    <xf numFmtId="183" fontId="110" fillId="40" borderId="64" xfId="0" applyNumberFormat="1" applyFont="1" applyFill="1" applyBorder="1" applyAlignment="1">
      <alignment/>
    </xf>
    <xf numFmtId="0" fontId="110" fillId="40" borderId="64" xfId="0" applyFont="1" applyFill="1" applyBorder="1" applyAlignment="1">
      <alignment/>
    </xf>
    <xf numFmtId="3" fontId="110" fillId="40" borderId="64" xfId="0" applyNumberFormat="1" applyFont="1" applyFill="1" applyBorder="1" applyAlignment="1">
      <alignment/>
    </xf>
    <xf numFmtId="3" fontId="110" fillId="40" borderId="65" xfId="0" applyNumberFormat="1" applyFont="1" applyFill="1" applyBorder="1" applyAlignment="1">
      <alignment/>
    </xf>
    <xf numFmtId="183" fontId="110" fillId="40" borderId="51" xfId="0" applyNumberFormat="1" applyFont="1" applyFill="1" applyBorder="1" applyAlignment="1">
      <alignment/>
    </xf>
    <xf numFmtId="1" fontId="110" fillId="40" borderId="52" xfId="0" applyNumberFormat="1" applyFont="1" applyFill="1" applyBorder="1" applyAlignment="1">
      <alignment horizontal="right"/>
    </xf>
    <xf numFmtId="0" fontId="110" fillId="40" borderId="52" xfId="0" applyFont="1" applyFill="1" applyBorder="1" applyAlignment="1">
      <alignment horizontal="left"/>
    </xf>
    <xf numFmtId="3" fontId="110" fillId="40" borderId="52" xfId="0" applyNumberFormat="1" applyFont="1" applyFill="1" applyBorder="1" applyAlignment="1">
      <alignment horizontal="right"/>
    </xf>
    <xf numFmtId="183" fontId="110" fillId="41" borderId="55" xfId="0" applyNumberFormat="1" applyFont="1" applyFill="1" applyBorder="1" applyAlignment="1">
      <alignment/>
    </xf>
    <xf numFmtId="0" fontId="110" fillId="41" borderId="56" xfId="0" applyFont="1" applyFill="1" applyBorder="1" applyAlignment="1">
      <alignment/>
    </xf>
    <xf numFmtId="3" fontId="110" fillId="41" borderId="56" xfId="0" applyNumberFormat="1" applyFont="1" applyFill="1" applyBorder="1" applyAlignment="1">
      <alignment/>
    </xf>
    <xf numFmtId="3" fontId="110" fillId="41" borderId="66" xfId="0" applyNumberFormat="1" applyFont="1" applyFill="1" applyBorder="1" applyAlignment="1">
      <alignment/>
    </xf>
    <xf numFmtId="3" fontId="13" fillId="0" borderId="14" xfId="0" applyNumberFormat="1" applyFont="1" applyBorder="1" applyAlignment="1">
      <alignment horizontal="justify"/>
    </xf>
    <xf numFmtId="3" fontId="13" fillId="0" borderId="14" xfId="0" applyNumberFormat="1" applyFont="1" applyBorder="1" applyAlignment="1">
      <alignment horizontal="justify"/>
    </xf>
    <xf numFmtId="1" fontId="0" fillId="0" borderId="11" xfId="121" applyNumberFormat="1" applyFill="1" applyBorder="1" applyAlignment="1">
      <alignment horizontal="right"/>
      <protection/>
    </xf>
    <xf numFmtId="0" fontId="0" fillId="0" borderId="11" xfId="121" applyFont="1" applyFill="1" applyBorder="1" applyAlignment="1">
      <alignment horizontal="left"/>
      <protection/>
    </xf>
    <xf numFmtId="3" fontId="0" fillId="0" borderId="11" xfId="121" applyNumberFormat="1" applyFont="1" applyFill="1" applyBorder="1" applyAlignment="1">
      <alignment horizontal="right"/>
      <protection/>
    </xf>
    <xf numFmtId="183" fontId="13" fillId="0" borderId="11" xfId="121" applyNumberFormat="1" applyFont="1" applyFill="1" applyBorder="1">
      <alignment/>
      <protection/>
    </xf>
    <xf numFmtId="1" fontId="0" fillId="42" borderId="11" xfId="121" applyNumberFormat="1" applyFill="1" applyBorder="1" applyAlignment="1">
      <alignment horizontal="right"/>
      <protection/>
    </xf>
    <xf numFmtId="3" fontId="0" fillId="42" borderId="11" xfId="121" applyNumberFormat="1" applyFont="1" applyFill="1" applyBorder="1" applyAlignment="1">
      <alignment horizontal="right"/>
      <protection/>
    </xf>
    <xf numFmtId="183" fontId="13" fillId="42" borderId="11" xfId="121" applyNumberFormat="1" applyFont="1" applyFill="1" applyBorder="1">
      <alignment/>
      <protection/>
    </xf>
    <xf numFmtId="0" fontId="0" fillId="42" borderId="11" xfId="121" applyFont="1" applyFill="1" applyBorder="1" applyAlignment="1">
      <alignment horizontal="left"/>
      <protection/>
    </xf>
    <xf numFmtId="0" fontId="0" fillId="0" borderId="11" xfId="115" applyFont="1" applyFill="1" applyBorder="1" applyAlignment="1">
      <alignment horizontal="left"/>
      <protection/>
    </xf>
    <xf numFmtId="185" fontId="0" fillId="0" borderId="58" xfId="115" applyNumberFormat="1" applyFont="1" applyFill="1" applyBorder="1">
      <alignment/>
      <protection/>
    </xf>
    <xf numFmtId="0" fontId="0" fillId="0" borderId="11" xfId="115" applyFont="1" applyBorder="1" applyAlignment="1">
      <alignment horizontal="right"/>
      <protection/>
    </xf>
    <xf numFmtId="0" fontId="13" fillId="0" borderId="11" xfId="115" applyFont="1" applyBorder="1" applyAlignment="1">
      <alignment horizontal="left"/>
      <protection/>
    </xf>
    <xf numFmtId="3" fontId="0" fillId="0" borderId="11" xfId="115" applyNumberFormat="1" applyBorder="1">
      <alignment/>
      <protection/>
    </xf>
    <xf numFmtId="0" fontId="24" fillId="36" borderId="45" xfId="0" applyFont="1" applyFill="1" applyBorder="1" applyAlignment="1">
      <alignment/>
    </xf>
    <xf numFmtId="3" fontId="110" fillId="40" borderId="44" xfId="0" applyNumberFormat="1" applyFont="1" applyFill="1" applyBorder="1" applyAlignment="1">
      <alignment/>
    </xf>
    <xf numFmtId="3" fontId="110" fillId="40" borderId="48" xfId="0" applyNumberFormat="1" applyFont="1" applyFill="1" applyBorder="1" applyAlignment="1">
      <alignment/>
    </xf>
    <xf numFmtId="3" fontId="0" fillId="0" borderId="32" xfId="0" applyNumberFormat="1" applyFont="1" applyBorder="1" applyAlignment="1">
      <alignment/>
    </xf>
    <xf numFmtId="0" fontId="6" fillId="0" borderId="67" xfId="0" applyFont="1" applyBorder="1" applyAlignment="1">
      <alignment/>
    </xf>
    <xf numFmtId="3" fontId="6" fillId="0" borderId="68" xfId="0" applyNumberFormat="1" applyFont="1" applyBorder="1" applyAlignment="1">
      <alignment/>
    </xf>
    <xf numFmtId="3" fontId="111" fillId="40" borderId="5" xfId="0" applyNumberFormat="1" applyFont="1" applyFill="1" applyBorder="1" applyAlignment="1">
      <alignment/>
    </xf>
    <xf numFmtId="0" fontId="0" fillId="0" borderId="0" xfId="0" applyFont="1" applyFill="1" applyBorder="1" applyAlignment="1">
      <alignment/>
    </xf>
    <xf numFmtId="0" fontId="2" fillId="0" borderId="52" xfId="0" applyFont="1" applyBorder="1" applyAlignment="1">
      <alignment/>
    </xf>
    <xf numFmtId="3" fontId="2" fillId="0" borderId="52" xfId="0" applyNumberFormat="1" applyFont="1" applyBorder="1" applyAlignment="1">
      <alignment/>
    </xf>
    <xf numFmtId="3" fontId="2" fillId="0" borderId="53" xfId="0" applyNumberFormat="1" applyFont="1" applyBorder="1" applyAlignment="1">
      <alignment/>
    </xf>
    <xf numFmtId="0" fontId="0" fillId="0" borderId="51" xfId="0" applyFont="1" applyFill="1" applyBorder="1" applyAlignment="1">
      <alignment/>
    </xf>
    <xf numFmtId="3" fontId="2" fillId="0" borderId="20" xfId="0" applyNumberFormat="1" applyFont="1" applyFill="1" applyBorder="1" applyAlignment="1">
      <alignment/>
    </xf>
    <xf numFmtId="0" fontId="2" fillId="0" borderId="51" xfId="0" applyFont="1" applyFill="1" applyBorder="1" applyAlignment="1">
      <alignment/>
    </xf>
    <xf numFmtId="0" fontId="111" fillId="0" borderId="69" xfId="0" applyFont="1" applyFill="1" applyBorder="1" applyAlignment="1">
      <alignment/>
    </xf>
    <xf numFmtId="0" fontId="110" fillId="0" borderId="69" xfId="0" applyFont="1" applyFill="1" applyBorder="1" applyAlignment="1">
      <alignment/>
    </xf>
    <xf numFmtId="3" fontId="110" fillId="0" borderId="69"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0" fillId="0" borderId="52" xfId="0" applyFont="1" applyBorder="1" applyAlignment="1">
      <alignment/>
    </xf>
    <xf numFmtId="3" fontId="0" fillId="0" borderId="52" xfId="0" applyNumberFormat="1" applyFont="1" applyBorder="1" applyAlignment="1">
      <alignment/>
    </xf>
    <xf numFmtId="3" fontId="0" fillId="0" borderId="53" xfId="0" applyNumberFormat="1" applyFont="1" applyBorder="1" applyAlignment="1">
      <alignment/>
    </xf>
    <xf numFmtId="4" fontId="0" fillId="0" borderId="70" xfId="0" applyNumberFormat="1" applyFont="1" applyFill="1" applyBorder="1" applyAlignment="1">
      <alignment/>
    </xf>
    <xf numFmtId="3" fontId="0" fillId="0" borderId="54" xfId="0" applyNumberFormat="1" applyFont="1" applyFill="1" applyBorder="1" applyAlignment="1">
      <alignment/>
    </xf>
    <xf numFmtId="3" fontId="0" fillId="0" borderId="20" xfId="0" applyNumberFormat="1" applyFont="1" applyFill="1" applyBorder="1" applyAlignment="1">
      <alignment/>
    </xf>
    <xf numFmtId="3" fontId="2" fillId="0" borderId="70" xfId="0" applyNumberFormat="1" applyFont="1" applyFill="1" applyBorder="1" applyAlignment="1">
      <alignment/>
    </xf>
    <xf numFmtId="0" fontId="112" fillId="40" borderId="51" xfId="0" applyFont="1" applyFill="1" applyBorder="1" applyAlignment="1">
      <alignment/>
    </xf>
    <xf numFmtId="0" fontId="112" fillId="40" borderId="70" xfId="0" applyFont="1" applyFill="1" applyBorder="1" applyAlignment="1">
      <alignment/>
    </xf>
    <xf numFmtId="0" fontId="112" fillId="40" borderId="54" xfId="0" applyFont="1" applyFill="1" applyBorder="1" applyAlignment="1">
      <alignment/>
    </xf>
    <xf numFmtId="3" fontId="112" fillId="40" borderId="20" xfId="0" applyNumberFormat="1" applyFont="1" applyFill="1" applyBorder="1" applyAlignment="1">
      <alignment/>
    </xf>
    <xf numFmtId="3" fontId="112" fillId="40" borderId="21" xfId="0" applyNumberFormat="1" applyFont="1" applyFill="1" applyBorder="1" applyAlignment="1">
      <alignment/>
    </xf>
    <xf numFmtId="0" fontId="112" fillId="40" borderId="0" xfId="0" applyFont="1" applyFill="1" applyBorder="1" applyAlignment="1">
      <alignment/>
    </xf>
    <xf numFmtId="0" fontId="112" fillId="40" borderId="0" xfId="0" applyFont="1" applyFill="1" applyAlignment="1">
      <alignment/>
    </xf>
    <xf numFmtId="3" fontId="4" fillId="0" borderId="5" xfId="0" applyNumberFormat="1" applyFont="1" applyBorder="1" applyAlignment="1">
      <alignment/>
    </xf>
    <xf numFmtId="3" fontId="26" fillId="36" borderId="18" xfId="0" applyNumberFormat="1" applyFont="1" applyFill="1" applyBorder="1" applyAlignment="1">
      <alignment horizontal="center"/>
    </xf>
    <xf numFmtId="0" fontId="3" fillId="0" borderId="0" xfId="0" applyFont="1" applyFill="1" applyAlignment="1">
      <alignment/>
    </xf>
    <xf numFmtId="0" fontId="20" fillId="0" borderId="0" xfId="0" applyFont="1" applyFill="1" applyAlignment="1">
      <alignment/>
    </xf>
    <xf numFmtId="0" fontId="4" fillId="0" borderId="0" xfId="0" applyFont="1" applyFill="1" applyAlignment="1">
      <alignment/>
    </xf>
    <xf numFmtId="0" fontId="4" fillId="0" borderId="15" xfId="0" applyFont="1" applyFill="1" applyBorder="1" applyAlignment="1">
      <alignment/>
    </xf>
    <xf numFmtId="0" fontId="0" fillId="0" borderId="38" xfId="0" applyFill="1" applyBorder="1" applyAlignment="1">
      <alignment horizontal="left"/>
    </xf>
    <xf numFmtId="0" fontId="0" fillId="0" borderId="71" xfId="0" applyFont="1" applyFill="1" applyBorder="1" applyAlignment="1">
      <alignment horizontal="right"/>
    </xf>
    <xf numFmtId="0" fontId="13" fillId="0" borderId="71" xfId="0" applyFont="1" applyFill="1" applyBorder="1" applyAlignment="1">
      <alignment horizontal="left"/>
    </xf>
    <xf numFmtId="3" fontId="0" fillId="0" borderId="71" xfId="0" applyNumberFormat="1" applyFill="1" applyBorder="1" applyAlignment="1">
      <alignment/>
    </xf>
    <xf numFmtId="3" fontId="0" fillId="0" borderId="72" xfId="0" applyNumberFormat="1" applyFill="1" applyBorder="1" applyAlignment="1">
      <alignment/>
    </xf>
    <xf numFmtId="0" fontId="0" fillId="0" borderId="11" xfId="0" applyFont="1" applyFill="1" applyBorder="1" applyAlignment="1">
      <alignment horizontal="right"/>
    </xf>
    <xf numFmtId="0" fontId="13" fillId="0" borderId="11" xfId="0" applyFont="1" applyFill="1" applyBorder="1" applyAlignment="1">
      <alignment horizontal="left"/>
    </xf>
    <xf numFmtId="3" fontId="0" fillId="0" borderId="11" xfId="0" applyNumberFormat="1" applyFill="1" applyBorder="1" applyAlignment="1">
      <alignment/>
    </xf>
    <xf numFmtId="3" fontId="0" fillId="0" borderId="59" xfId="0" applyNumberFormat="1" applyFill="1" applyBorder="1" applyAlignment="1">
      <alignment/>
    </xf>
    <xf numFmtId="3" fontId="0" fillId="0" borderId="30" xfId="0" applyNumberFormat="1" applyFont="1" applyFill="1" applyBorder="1" applyAlignment="1">
      <alignment horizontal="right"/>
    </xf>
    <xf numFmtId="3" fontId="16" fillId="43" borderId="0" xfId="0" applyNumberFormat="1" applyFont="1" applyFill="1" applyAlignment="1">
      <alignment/>
    </xf>
    <xf numFmtId="3" fontId="113" fillId="0" borderId="11" xfId="0" applyNumberFormat="1" applyFont="1" applyBorder="1" applyAlignment="1">
      <alignment/>
    </xf>
    <xf numFmtId="4" fontId="113" fillId="0" borderId="11" xfId="0" applyNumberFormat="1" applyFont="1" applyBorder="1" applyAlignment="1">
      <alignment/>
    </xf>
    <xf numFmtId="183" fontId="20" fillId="0" borderId="55" xfId="0" applyNumberFormat="1" applyFont="1" applyFill="1" applyBorder="1" applyAlignment="1">
      <alignment/>
    </xf>
    <xf numFmtId="0" fontId="0" fillId="0" borderId="56" xfId="0" applyFill="1" applyBorder="1" applyAlignment="1">
      <alignment/>
    </xf>
    <xf numFmtId="3" fontId="0" fillId="0" borderId="56" xfId="0" applyNumberFormat="1" applyFill="1" applyBorder="1" applyAlignment="1">
      <alignment/>
    </xf>
    <xf numFmtId="3" fontId="21" fillId="0" borderId="66" xfId="0" applyNumberFormat="1" applyFont="1" applyFill="1" applyBorder="1" applyAlignment="1">
      <alignment/>
    </xf>
    <xf numFmtId="0" fontId="0" fillId="0" borderId="56" xfId="0" applyFont="1" applyFill="1" applyBorder="1" applyAlignment="1">
      <alignment/>
    </xf>
    <xf numFmtId="3" fontId="6" fillId="0" borderId="11" xfId="0" applyNumberFormat="1" applyFont="1" applyBorder="1" applyAlignment="1">
      <alignment horizontal="right"/>
    </xf>
    <xf numFmtId="3" fontId="0" fillId="0" borderId="21" xfId="0" applyNumberFormat="1" applyFont="1" applyBorder="1" applyAlignment="1">
      <alignment/>
    </xf>
    <xf numFmtId="0" fontId="0" fillId="0" borderId="30" xfId="0" applyBorder="1" applyAlignment="1">
      <alignment horizontal="center"/>
    </xf>
    <xf numFmtId="3" fontId="0" fillId="0" borderId="30" xfId="0" applyNumberFormat="1" applyBorder="1" applyAlignment="1">
      <alignment horizontal="right"/>
    </xf>
    <xf numFmtId="0" fontId="0" fillId="0" borderId="44" xfId="0" applyBorder="1" applyAlignment="1">
      <alignment/>
    </xf>
    <xf numFmtId="0" fontId="0" fillId="0" borderId="47" xfId="0" applyBorder="1" applyAlignment="1">
      <alignment/>
    </xf>
    <xf numFmtId="0" fontId="13" fillId="0" borderId="30" xfId="0" applyFont="1" applyBorder="1" applyAlignment="1">
      <alignment horizontal="center"/>
    </xf>
    <xf numFmtId="0" fontId="0" fillId="0" borderId="38" xfId="0" applyFont="1" applyFill="1" applyBorder="1" applyAlignment="1">
      <alignment horizontal="justify"/>
    </xf>
    <xf numFmtId="0" fontId="114" fillId="0" borderId="0" xfId="0" applyFont="1" applyAlignment="1">
      <alignment/>
    </xf>
    <xf numFmtId="0" fontId="6" fillId="0" borderId="38" xfId="0" applyFont="1" applyBorder="1" applyAlignment="1">
      <alignment/>
    </xf>
    <xf numFmtId="0" fontId="6" fillId="0" borderId="67" xfId="0" applyFont="1" applyBorder="1" applyAlignment="1">
      <alignment/>
    </xf>
    <xf numFmtId="3" fontId="6" fillId="0" borderId="68" xfId="0" applyNumberFormat="1" applyFont="1" applyBorder="1" applyAlignment="1">
      <alignment horizontal="right"/>
    </xf>
    <xf numFmtId="3" fontId="6" fillId="0" borderId="36" xfId="0" applyNumberFormat="1" applyFont="1" applyBorder="1" applyAlignment="1">
      <alignment horizontal="right"/>
    </xf>
    <xf numFmtId="183" fontId="2" fillId="35" borderId="55" xfId="0" applyNumberFormat="1" applyFont="1" applyFill="1" applyBorder="1" applyAlignment="1">
      <alignment/>
    </xf>
    <xf numFmtId="0" fontId="2" fillId="35" borderId="56" xfId="0" applyFont="1" applyFill="1" applyBorder="1" applyAlignment="1">
      <alignment/>
    </xf>
    <xf numFmtId="3" fontId="2" fillId="35" borderId="56" xfId="0" applyNumberFormat="1" applyFont="1" applyFill="1" applyBorder="1" applyAlignment="1">
      <alignment/>
    </xf>
    <xf numFmtId="3" fontId="2" fillId="0" borderId="66" xfId="0" applyNumberFormat="1" applyFont="1" applyFill="1" applyBorder="1" applyAlignment="1">
      <alignment/>
    </xf>
    <xf numFmtId="0" fontId="0" fillId="0" borderId="48" xfId="0" applyBorder="1" applyAlignment="1">
      <alignment/>
    </xf>
    <xf numFmtId="3" fontId="0" fillId="44" borderId="0" xfId="0" applyNumberFormat="1" applyFill="1" applyAlignment="1">
      <alignment/>
    </xf>
    <xf numFmtId="0" fontId="12" fillId="0" borderId="0" xfId="0" applyFont="1" applyFill="1" applyAlignment="1">
      <alignment/>
    </xf>
    <xf numFmtId="0" fontId="15" fillId="0" borderId="0" xfId="0" applyFont="1" applyFill="1" applyAlignment="1">
      <alignment/>
    </xf>
    <xf numFmtId="0" fontId="19" fillId="0" borderId="0" xfId="0" applyFont="1" applyFill="1" applyBorder="1" applyAlignment="1">
      <alignment horizontal="left" indent="7"/>
    </xf>
    <xf numFmtId="14" fontId="19" fillId="0" borderId="0" xfId="0" applyNumberFormat="1" applyFont="1" applyFill="1" applyBorder="1" applyAlignment="1">
      <alignment horizontal="left"/>
    </xf>
    <xf numFmtId="0" fontId="20" fillId="0" borderId="0" xfId="0" applyFont="1" applyFill="1" applyBorder="1" applyAlignment="1">
      <alignment/>
    </xf>
    <xf numFmtId="0" fontId="5" fillId="0" borderId="62" xfId="0" applyFont="1" applyFill="1" applyBorder="1" applyAlignment="1">
      <alignment/>
    </xf>
    <xf numFmtId="3" fontId="13" fillId="45" borderId="0" xfId="0" applyNumberFormat="1" applyFont="1" applyFill="1" applyAlignment="1">
      <alignment/>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Border="1" applyAlignment="1">
      <alignment horizontal="justify"/>
    </xf>
    <xf numFmtId="0" fontId="0" fillId="0" borderId="0" xfId="0" applyFont="1" applyFill="1" applyAlignment="1">
      <alignment horizontal="justify" vertical="justify" wrapText="1"/>
    </xf>
    <xf numFmtId="3" fontId="2" fillId="35" borderId="19" xfId="0" applyNumberFormat="1" applyFont="1" applyFill="1" applyBorder="1" applyAlignment="1">
      <alignment/>
    </xf>
    <xf numFmtId="3" fontId="2" fillId="35" borderId="20" xfId="0" applyNumberFormat="1" applyFont="1" applyFill="1" applyBorder="1" applyAlignment="1">
      <alignment/>
    </xf>
    <xf numFmtId="3" fontId="2" fillId="35" borderId="21" xfId="0" applyNumberFormat="1" applyFont="1" applyFill="1" applyBorder="1" applyAlignment="1">
      <alignment/>
    </xf>
    <xf numFmtId="0" fontId="6" fillId="0" borderId="0" xfId="0" applyFont="1" applyBorder="1" applyAlignment="1">
      <alignment/>
    </xf>
    <xf numFmtId="3" fontId="0" fillId="0" borderId="14" xfId="0" applyNumberFormat="1" applyFont="1" applyFill="1" applyBorder="1" applyAlignment="1">
      <alignment horizontal="right"/>
    </xf>
    <xf numFmtId="0" fontId="0" fillId="35" borderId="11" xfId="0" applyFill="1" applyBorder="1" applyAlignment="1">
      <alignment/>
    </xf>
    <xf numFmtId="4" fontId="0" fillId="35" borderId="11" xfId="0" applyNumberFormat="1" applyFill="1" applyBorder="1" applyAlignment="1">
      <alignment/>
    </xf>
    <xf numFmtId="3" fontId="0" fillId="35" borderId="11" xfId="0" applyNumberFormat="1" applyFill="1" applyBorder="1" applyAlignment="1">
      <alignment/>
    </xf>
    <xf numFmtId="4" fontId="0" fillId="35" borderId="11" xfId="0" applyNumberFormat="1" applyFill="1" applyBorder="1" applyAlignment="1">
      <alignment horizontal="right"/>
    </xf>
    <xf numFmtId="3" fontId="26" fillId="36" borderId="12" xfId="0" applyNumberFormat="1" applyFont="1" applyFill="1" applyBorder="1" applyAlignment="1">
      <alignment horizontal="center"/>
    </xf>
    <xf numFmtId="0" fontId="26" fillId="36" borderId="12" xfId="0" applyFont="1" applyFill="1" applyBorder="1" applyAlignment="1">
      <alignment horizontal="center"/>
    </xf>
    <xf numFmtId="17" fontId="25" fillId="0" borderId="27" xfId="0" applyNumberFormat="1" applyFont="1" applyBorder="1" applyAlignment="1">
      <alignment horizontal="left"/>
    </xf>
    <xf numFmtId="0" fontId="0" fillId="0" borderId="32" xfId="0" applyBorder="1" applyAlignment="1">
      <alignment/>
    </xf>
    <xf numFmtId="3" fontId="0" fillId="35" borderId="30" xfId="0" applyNumberFormat="1" applyFill="1" applyBorder="1" applyAlignment="1">
      <alignment/>
    </xf>
    <xf numFmtId="3" fontId="0" fillId="0" borderId="34" xfId="0" applyNumberFormat="1" applyFont="1" applyFill="1" applyBorder="1" applyAlignment="1">
      <alignment horizontal="right"/>
    </xf>
    <xf numFmtId="0" fontId="0" fillId="0" borderId="73" xfId="0" applyBorder="1" applyAlignment="1">
      <alignment/>
    </xf>
    <xf numFmtId="17" fontId="25" fillId="0" borderId="33" xfId="0" applyNumberFormat="1" applyFont="1" applyBorder="1" applyAlignment="1">
      <alignment horizontal="left"/>
    </xf>
    <xf numFmtId="0" fontId="0" fillId="35" borderId="30" xfId="0" applyFill="1" applyBorder="1" applyAlignment="1">
      <alignment/>
    </xf>
    <xf numFmtId="4" fontId="0" fillId="35" borderId="30" xfId="0" applyNumberFormat="1" applyFill="1" applyBorder="1" applyAlignment="1">
      <alignment horizontal="right"/>
    </xf>
    <xf numFmtId="17" fontId="25" fillId="0" borderId="58" xfId="116" applyNumberFormat="1" applyFont="1" applyBorder="1" applyAlignment="1">
      <alignment horizontal="left"/>
      <protection/>
    </xf>
    <xf numFmtId="0" fontId="25" fillId="0" borderId="11" xfId="116" applyFont="1" applyBorder="1">
      <alignment/>
      <protection/>
    </xf>
    <xf numFmtId="0" fontId="25" fillId="0" borderId="11" xfId="116" applyFont="1" applyFill="1" applyBorder="1">
      <alignment/>
      <protection/>
    </xf>
    <xf numFmtId="3" fontId="25" fillId="0" borderId="11" xfId="116" applyNumberFormat="1" applyFont="1" applyFill="1" applyBorder="1">
      <alignment/>
      <protection/>
    </xf>
    <xf numFmtId="3" fontId="14" fillId="0" borderId="0" xfId="0" applyNumberFormat="1" applyFont="1" applyFill="1" applyAlignment="1">
      <alignment horizontal="center"/>
    </xf>
    <xf numFmtId="0" fontId="111" fillId="0" borderId="11" xfId="0" applyFont="1" applyBorder="1" applyAlignment="1">
      <alignment horizontal="center"/>
    </xf>
    <xf numFmtId="0" fontId="0" fillId="0" borderId="44" xfId="0" applyFont="1" applyBorder="1" applyAlignment="1">
      <alignment/>
    </xf>
    <xf numFmtId="0" fontId="0" fillId="0" borderId="47" xfId="0" applyFont="1" applyFill="1" applyBorder="1" applyAlignment="1">
      <alignment/>
    </xf>
    <xf numFmtId="3" fontId="0" fillId="0" borderId="48" xfId="0" applyNumberFormat="1" applyFont="1" applyFill="1" applyBorder="1" applyAlignment="1">
      <alignment/>
    </xf>
    <xf numFmtId="0" fontId="0" fillId="0" borderId="11" xfId="0" applyFont="1" applyFill="1" applyBorder="1" applyAlignment="1">
      <alignment/>
    </xf>
    <xf numFmtId="3" fontId="13" fillId="0" borderId="28" xfId="0" applyNumberFormat="1" applyFont="1" applyFill="1" applyBorder="1" applyAlignment="1">
      <alignment/>
    </xf>
    <xf numFmtId="0" fontId="0" fillId="0" borderId="33" xfId="0" applyFont="1" applyBorder="1" applyAlignment="1">
      <alignment/>
    </xf>
    <xf numFmtId="0" fontId="0" fillId="0" borderId="30" xfId="0" applyFont="1" applyFill="1" applyBorder="1" applyAlignment="1">
      <alignment/>
    </xf>
    <xf numFmtId="3" fontId="13" fillId="0" borderId="31" xfId="0" applyNumberFormat="1" applyFont="1" applyFill="1" applyBorder="1" applyAlignment="1">
      <alignment/>
    </xf>
    <xf numFmtId="3" fontId="0" fillId="0" borderId="28" xfId="0" applyNumberFormat="1" applyFont="1" applyFill="1" applyBorder="1" applyAlignment="1">
      <alignment/>
    </xf>
    <xf numFmtId="0" fontId="2" fillId="41" borderId="0" xfId="0" applyFont="1" applyFill="1" applyAlignment="1">
      <alignment horizontal="center"/>
    </xf>
    <xf numFmtId="3" fontId="0" fillId="41" borderId="0" xfId="0" applyNumberFormat="1" applyFill="1" applyAlignment="1">
      <alignment/>
    </xf>
    <xf numFmtId="3" fontId="6" fillId="0" borderId="27" xfId="0" applyNumberFormat="1" applyFont="1" applyBorder="1" applyAlignment="1">
      <alignment/>
    </xf>
    <xf numFmtId="0" fontId="2" fillId="0" borderId="0" xfId="0" applyFont="1" applyFill="1" applyAlignment="1">
      <alignment horizontal="center"/>
    </xf>
    <xf numFmtId="14" fontId="0" fillId="0" borderId="0" xfId="0" applyNumberFormat="1" applyFont="1" applyFill="1" applyAlignment="1">
      <alignment horizontal="left"/>
    </xf>
    <xf numFmtId="0" fontId="9" fillId="0" borderId="0" xfId="0" applyFont="1" applyFill="1" applyAlignment="1">
      <alignment horizontal="left"/>
    </xf>
    <xf numFmtId="0" fontId="4" fillId="0" borderId="0" xfId="0" applyFont="1" applyFill="1" applyAlignment="1">
      <alignment horizontal="centerContinuous"/>
    </xf>
    <xf numFmtId="14" fontId="10" fillId="0" borderId="0" xfId="0" applyNumberFormat="1" applyFont="1" applyFill="1" applyAlignment="1">
      <alignment horizontal="left" indent="4"/>
    </xf>
    <xf numFmtId="14" fontId="10" fillId="0" borderId="0" xfId="0" applyNumberFormat="1" applyFont="1" applyFill="1" applyAlignment="1">
      <alignment horizontal="left"/>
    </xf>
    <xf numFmtId="4" fontId="0" fillId="0" borderId="0" xfId="0" applyNumberFormat="1" applyFont="1" applyFill="1" applyAlignment="1">
      <alignment/>
    </xf>
    <xf numFmtId="2" fontId="0" fillId="0" borderId="0" xfId="0" applyNumberFormat="1" applyFont="1" applyFill="1" applyAlignment="1">
      <alignment/>
    </xf>
    <xf numFmtId="3" fontId="0" fillId="0" borderId="0" xfId="0" applyNumberFormat="1" applyFont="1" applyFill="1" applyBorder="1" applyAlignment="1">
      <alignment/>
    </xf>
    <xf numFmtId="0" fontId="17" fillId="0" borderId="74" xfId="0" applyFont="1" applyFill="1" applyBorder="1" applyAlignment="1">
      <alignment/>
    </xf>
    <xf numFmtId="0" fontId="0" fillId="0" borderId="61" xfId="0" applyFont="1" applyFill="1" applyBorder="1" applyAlignment="1">
      <alignment/>
    </xf>
    <xf numFmtId="0" fontId="17" fillId="0" borderId="61" xfId="0" applyFont="1" applyFill="1" applyBorder="1" applyAlignment="1">
      <alignment/>
    </xf>
    <xf numFmtId="0" fontId="0" fillId="0" borderId="75" xfId="0" applyFont="1" applyFill="1" applyBorder="1" applyAlignment="1">
      <alignment/>
    </xf>
    <xf numFmtId="0" fontId="0" fillId="0" borderId="0" xfId="0" applyFill="1" applyAlignment="1">
      <alignment horizontal="center"/>
    </xf>
    <xf numFmtId="0" fontId="4" fillId="0" borderId="62" xfId="0" applyFont="1" applyFill="1" applyBorder="1" applyAlignment="1">
      <alignment/>
    </xf>
    <xf numFmtId="3" fontId="4" fillId="0" borderId="62" xfId="0" applyNumberFormat="1" applyFont="1" applyFill="1" applyBorder="1" applyAlignment="1">
      <alignment/>
    </xf>
    <xf numFmtId="0" fontId="2" fillId="0" borderId="62" xfId="0" applyFont="1" applyFill="1" applyBorder="1" applyAlignment="1">
      <alignment/>
    </xf>
    <xf numFmtId="3" fontId="2" fillId="0" borderId="62" xfId="0" applyNumberFormat="1" applyFont="1" applyFill="1" applyBorder="1" applyAlignment="1">
      <alignment/>
    </xf>
    <xf numFmtId="0" fontId="5" fillId="0" borderId="15" xfId="0" applyFont="1" applyFill="1" applyBorder="1" applyAlignment="1">
      <alignment/>
    </xf>
    <xf numFmtId="0" fontId="0" fillId="0" borderId="0" xfId="0" applyFont="1" applyFill="1" applyAlignment="1">
      <alignment horizontal="center"/>
    </xf>
    <xf numFmtId="9" fontId="0" fillId="0" borderId="0" xfId="0" applyNumberFormat="1" applyAlignment="1">
      <alignment/>
    </xf>
    <xf numFmtId="0" fontId="31" fillId="0" borderId="0" xfId="0" applyNumberFormat="1" applyFont="1" applyFill="1" applyBorder="1" applyAlignment="1" applyProtection="1">
      <alignment horizontal="left"/>
      <protection/>
    </xf>
    <xf numFmtId="189" fontId="31" fillId="0" borderId="0" xfId="0" applyNumberFormat="1" applyFont="1" applyFill="1" applyBorder="1" applyAlignment="1" applyProtection="1">
      <alignment horizontal="right"/>
      <protection/>
    </xf>
    <xf numFmtId="0" fontId="32"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189" fontId="1" fillId="0" borderId="0" xfId="0" applyNumberFormat="1" applyFont="1" applyFill="1" applyBorder="1" applyAlignment="1" applyProtection="1">
      <alignment horizontal="right"/>
      <protection/>
    </xf>
    <xf numFmtId="193" fontId="0" fillId="0" borderId="0" xfId="0" applyNumberFormat="1" applyAlignment="1">
      <alignment/>
    </xf>
    <xf numFmtId="4" fontId="0" fillId="0" borderId="0" xfId="0" applyNumberFormat="1" applyAlignment="1">
      <alignment/>
    </xf>
    <xf numFmtId="187" fontId="0" fillId="0" borderId="0" xfId="56" applyNumberFormat="1" applyFont="1" applyAlignment="1">
      <alignment/>
    </xf>
    <xf numFmtId="187" fontId="0" fillId="0" borderId="0" xfId="0" applyNumberFormat="1" applyAlignment="1">
      <alignment/>
    </xf>
    <xf numFmtId="0" fontId="2" fillId="0" borderId="15" xfId="0" applyFont="1" applyFill="1" applyBorder="1" applyAlignment="1">
      <alignment/>
    </xf>
    <xf numFmtId="3" fontId="2" fillId="0" borderId="15" xfId="0" applyNumberFormat="1" applyFont="1" applyFill="1" applyBorder="1" applyAlignment="1">
      <alignment/>
    </xf>
    <xf numFmtId="0" fontId="0" fillId="0" borderId="76" xfId="0" applyFont="1" applyFill="1" applyBorder="1" applyAlignment="1">
      <alignment/>
    </xf>
    <xf numFmtId="3" fontId="0" fillId="0" borderId="76" xfId="0" applyNumberFormat="1" applyFont="1" applyFill="1" applyBorder="1" applyAlignment="1">
      <alignment/>
    </xf>
    <xf numFmtId="3" fontId="0" fillId="0" borderId="16" xfId="0" applyNumberFormat="1" applyFont="1" applyFill="1" applyBorder="1" applyAlignment="1">
      <alignment/>
    </xf>
    <xf numFmtId="0" fontId="0" fillId="0" borderId="62" xfId="0" applyFont="1" applyFill="1" applyBorder="1" applyAlignment="1">
      <alignment/>
    </xf>
    <xf numFmtId="3" fontId="0" fillId="0" borderId="62" xfId="0" applyNumberFormat="1" applyFont="1" applyFill="1" applyBorder="1" applyAlignment="1">
      <alignment/>
    </xf>
    <xf numFmtId="3" fontId="0" fillId="0" borderId="17" xfId="0" applyNumberFormat="1" applyFont="1" applyFill="1" applyBorder="1" applyAlignment="1">
      <alignment/>
    </xf>
    <xf numFmtId="3" fontId="2" fillId="27" borderId="21" xfId="0" applyNumberFormat="1" applyFont="1" applyFill="1" applyBorder="1" applyAlignment="1">
      <alignment/>
    </xf>
    <xf numFmtId="187" fontId="0" fillId="0" borderId="20" xfId="56" applyNumberFormat="1" applyFont="1" applyBorder="1" applyAlignment="1">
      <alignment/>
    </xf>
    <xf numFmtId="0" fontId="109" fillId="0" borderId="11" xfId="0" applyFont="1" applyBorder="1" applyAlignment="1">
      <alignment horizontal="center"/>
    </xf>
    <xf numFmtId="189" fontId="0" fillId="0" borderId="0" xfId="0" applyNumberFormat="1" applyFont="1" applyFill="1" applyBorder="1" applyAlignment="1" applyProtection="1">
      <alignment horizontal="right"/>
      <protection/>
    </xf>
    <xf numFmtId="3" fontId="0" fillId="0" borderId="0" xfId="0" applyNumberFormat="1" applyFont="1" applyFill="1" applyAlignment="1">
      <alignment horizontal="left"/>
    </xf>
    <xf numFmtId="3" fontId="14" fillId="0" borderId="0" xfId="0" applyNumberFormat="1" applyFont="1" applyFill="1" applyAlignment="1">
      <alignment horizontal="left"/>
    </xf>
    <xf numFmtId="3" fontId="2" fillId="0" borderId="67" xfId="0" applyNumberFormat="1" applyFont="1" applyBorder="1" applyAlignment="1">
      <alignment/>
    </xf>
    <xf numFmtId="3" fontId="2" fillId="0" borderId="68" xfId="0" applyNumberFormat="1" applyFont="1" applyBorder="1" applyAlignment="1">
      <alignment/>
    </xf>
    <xf numFmtId="3" fontId="2" fillId="0" borderId="36" xfId="0" applyNumberFormat="1" applyFont="1" applyBorder="1" applyAlignment="1">
      <alignment/>
    </xf>
    <xf numFmtId="3" fontId="0" fillId="0" borderId="23" xfId="0" applyNumberFormat="1" applyFill="1" applyBorder="1" applyAlignment="1">
      <alignment/>
    </xf>
    <xf numFmtId="187" fontId="0" fillId="0" borderId="11" xfId="56" applyNumberFormat="1" applyFont="1" applyFill="1" applyBorder="1" applyAlignment="1">
      <alignment/>
    </xf>
    <xf numFmtId="0" fontId="0" fillId="0" borderId="27" xfId="0" applyFont="1" applyFill="1" applyBorder="1" applyAlignment="1">
      <alignment horizontal="left"/>
    </xf>
    <xf numFmtId="3" fontId="5" fillId="0" borderId="0" xfId="0" applyNumberFormat="1" applyFont="1" applyFill="1" applyAlignment="1">
      <alignment/>
    </xf>
    <xf numFmtId="3" fontId="2" fillId="0" borderId="22" xfId="0" applyNumberFormat="1" applyFont="1" applyFill="1" applyBorder="1" applyAlignment="1">
      <alignment/>
    </xf>
    <xf numFmtId="3" fontId="0" fillId="39" borderId="0" xfId="0" applyNumberFormat="1" applyFont="1" applyFill="1" applyAlignment="1">
      <alignment/>
    </xf>
    <xf numFmtId="3" fontId="6" fillId="46" borderId="0" xfId="0" applyNumberFormat="1" applyFont="1" applyFill="1" applyAlignment="1">
      <alignment/>
    </xf>
    <xf numFmtId="3" fontId="2" fillId="46" borderId="0" xfId="0" applyNumberFormat="1" applyFont="1" applyFill="1" applyAlignment="1">
      <alignment/>
    </xf>
    <xf numFmtId="3" fontId="0" fillId="46" borderId="0" xfId="0" applyNumberFormat="1" applyFont="1" applyFill="1" applyAlignment="1">
      <alignment/>
    </xf>
    <xf numFmtId="0" fontId="2" fillId="27" borderId="77" xfId="0" applyFont="1" applyFill="1" applyBorder="1" applyAlignment="1">
      <alignment horizontal="center"/>
    </xf>
    <xf numFmtId="0" fontId="2" fillId="27" borderId="78" xfId="0" applyFont="1" applyFill="1" applyBorder="1" applyAlignment="1">
      <alignment horizontal="center"/>
    </xf>
    <xf numFmtId="3" fontId="0" fillId="0" borderId="14" xfId="0" applyNumberFormat="1" applyBorder="1" applyAlignment="1">
      <alignment/>
    </xf>
    <xf numFmtId="0" fontId="33" fillId="0" borderId="0" xfId="0" applyFont="1" applyAlignment="1">
      <alignment/>
    </xf>
    <xf numFmtId="0" fontId="33" fillId="0" borderId="26" xfId="0" applyFont="1" applyBorder="1" applyAlignment="1">
      <alignment/>
    </xf>
    <xf numFmtId="3" fontId="33" fillId="0" borderId="0" xfId="0" applyNumberFormat="1" applyFont="1" applyAlignment="1">
      <alignment/>
    </xf>
    <xf numFmtId="3" fontId="40" fillId="0" borderId="0" xfId="0" applyNumberFormat="1" applyFont="1" applyBorder="1" applyAlignment="1">
      <alignment/>
    </xf>
    <xf numFmtId="3" fontId="33" fillId="0" borderId="0" xfId="0" applyNumberFormat="1" applyFont="1" applyBorder="1" applyAlignment="1">
      <alignment/>
    </xf>
    <xf numFmtId="0" fontId="33" fillId="0" borderId="0" xfId="0" applyFont="1" applyBorder="1" applyAlignment="1">
      <alignment/>
    </xf>
    <xf numFmtId="3" fontId="33" fillId="0" borderId="0" xfId="0" applyNumberFormat="1" applyFont="1" applyFill="1" applyBorder="1" applyAlignment="1">
      <alignment horizontal="left"/>
    </xf>
    <xf numFmtId="0" fontId="33" fillId="0" borderId="0" xfId="0" applyFont="1" applyBorder="1" applyAlignment="1">
      <alignment horizontal="left"/>
    </xf>
    <xf numFmtId="0" fontId="33" fillId="0" borderId="0" xfId="0" applyFont="1" applyBorder="1" applyAlignment="1">
      <alignment horizontal="center"/>
    </xf>
    <xf numFmtId="0" fontId="33" fillId="0" borderId="0" xfId="0" applyFont="1" applyFill="1" applyBorder="1" applyAlignment="1">
      <alignment horizontal="left"/>
    </xf>
    <xf numFmtId="0" fontId="33" fillId="0" borderId="0" xfId="0" applyFont="1" applyFill="1" applyBorder="1" applyAlignment="1">
      <alignment horizontal="center"/>
    </xf>
    <xf numFmtId="0" fontId="42" fillId="0" borderId="0" xfId="0" applyFont="1" applyAlignment="1">
      <alignment horizontal="center"/>
    </xf>
    <xf numFmtId="0" fontId="33" fillId="0" borderId="0" xfId="0" applyFont="1" applyFill="1" applyAlignment="1">
      <alignment/>
    </xf>
    <xf numFmtId="3" fontId="42" fillId="0" borderId="0" xfId="0" applyNumberFormat="1" applyFont="1" applyAlignment="1">
      <alignment horizontal="center"/>
    </xf>
    <xf numFmtId="0" fontId="33" fillId="0" borderId="0" xfId="0" applyFont="1" applyAlignment="1">
      <alignment/>
    </xf>
    <xf numFmtId="3" fontId="33" fillId="0" borderId="0" xfId="0" applyNumberFormat="1" applyFont="1" applyAlignment="1">
      <alignment/>
    </xf>
    <xf numFmtId="0" fontId="40" fillId="0" borderId="40" xfId="0" applyFont="1" applyBorder="1" applyAlignment="1">
      <alignment/>
    </xf>
    <xf numFmtId="0" fontId="33" fillId="0" borderId="74" xfId="0" applyFont="1" applyBorder="1" applyAlignment="1">
      <alignment/>
    </xf>
    <xf numFmtId="3" fontId="33" fillId="0" borderId="23" xfId="0" applyNumberFormat="1" applyFont="1" applyBorder="1" applyAlignment="1">
      <alignment/>
    </xf>
    <xf numFmtId="0" fontId="43" fillId="0" borderId="26" xfId="0" applyFont="1" applyBorder="1" applyAlignment="1">
      <alignment/>
    </xf>
    <xf numFmtId="0" fontId="33" fillId="0" borderId="61" xfId="0" applyFont="1" applyBorder="1" applyAlignment="1">
      <alignment/>
    </xf>
    <xf numFmtId="3" fontId="33" fillId="0" borderId="24" xfId="0" applyNumberFormat="1" applyFont="1" applyBorder="1" applyAlignment="1">
      <alignment/>
    </xf>
    <xf numFmtId="3" fontId="33" fillId="0" borderId="61" xfId="0" applyNumberFormat="1" applyFont="1" applyFill="1" applyBorder="1" applyAlignment="1">
      <alignment/>
    </xf>
    <xf numFmtId="3" fontId="33" fillId="0" borderId="0" xfId="0" applyNumberFormat="1" applyFont="1" applyFill="1" applyAlignment="1">
      <alignment/>
    </xf>
    <xf numFmtId="0" fontId="33" fillId="0" borderId="61" xfId="0" applyFont="1" applyFill="1" applyBorder="1" applyAlignment="1">
      <alignment/>
    </xf>
    <xf numFmtId="0" fontId="36" fillId="0" borderId="26" xfId="0" applyFont="1" applyBorder="1" applyAlignment="1">
      <alignment/>
    </xf>
    <xf numFmtId="3" fontId="36" fillId="0" borderId="61" xfId="0" applyNumberFormat="1" applyFont="1" applyBorder="1" applyAlignment="1">
      <alignment/>
    </xf>
    <xf numFmtId="0" fontId="40" fillId="0" borderId="26" xfId="0" applyFont="1" applyBorder="1" applyAlignment="1">
      <alignment/>
    </xf>
    <xf numFmtId="3" fontId="33" fillId="0" borderId="75" xfId="0" applyNumberFormat="1" applyFont="1" applyFill="1" applyBorder="1" applyAlignment="1">
      <alignment/>
    </xf>
    <xf numFmtId="3" fontId="40" fillId="0" borderId="61" xfId="0" applyNumberFormat="1" applyFont="1" applyBorder="1" applyAlignment="1">
      <alignment/>
    </xf>
    <xf numFmtId="3" fontId="33" fillId="0" borderId="61" xfId="0" applyNumberFormat="1" applyFont="1" applyBorder="1" applyAlignment="1">
      <alignment/>
    </xf>
    <xf numFmtId="0" fontId="33" fillId="0" borderId="26" xfId="0" applyFont="1" applyFill="1" applyBorder="1" applyAlignment="1">
      <alignment/>
    </xf>
    <xf numFmtId="0" fontId="33" fillId="0" borderId="79" xfId="0" applyFont="1" applyBorder="1" applyAlignment="1">
      <alignment/>
    </xf>
    <xf numFmtId="3" fontId="33" fillId="0" borderId="75" xfId="0" applyNumberFormat="1" applyFont="1" applyBorder="1" applyAlignment="1">
      <alignment/>
    </xf>
    <xf numFmtId="0" fontId="40" fillId="0" borderId="0" xfId="0" applyFont="1" applyBorder="1" applyAlignment="1">
      <alignment/>
    </xf>
    <xf numFmtId="0" fontId="33" fillId="0" borderId="0" xfId="0" applyFont="1" applyFill="1" applyBorder="1" applyAlignment="1">
      <alignment/>
    </xf>
    <xf numFmtId="0" fontId="33" fillId="0" borderId="0" xfId="0" applyFont="1" applyAlignment="1">
      <alignment horizontal="center" vertical="center"/>
    </xf>
    <xf numFmtId="0" fontId="33" fillId="35" borderId="0" xfId="0" applyFont="1" applyFill="1" applyAlignment="1">
      <alignment horizontal="center"/>
    </xf>
    <xf numFmtId="0" fontId="33" fillId="35" borderId="0" xfId="0" applyFont="1" applyFill="1" applyAlignment="1">
      <alignment/>
    </xf>
    <xf numFmtId="0" fontId="115" fillId="27" borderId="46" xfId="0" applyFont="1" applyFill="1" applyBorder="1" applyAlignment="1">
      <alignment horizontal="center"/>
    </xf>
    <xf numFmtId="0" fontId="115" fillId="27" borderId="80" xfId="0" applyFont="1" applyFill="1" applyBorder="1" applyAlignment="1">
      <alignment horizontal="center" wrapText="1"/>
    </xf>
    <xf numFmtId="0" fontId="115" fillId="27" borderId="80" xfId="0" applyFont="1" applyFill="1" applyBorder="1" applyAlignment="1">
      <alignment horizontal="center"/>
    </xf>
    <xf numFmtId="0" fontId="115" fillId="27" borderId="81" xfId="0" applyFont="1" applyFill="1" applyBorder="1" applyAlignment="1">
      <alignment horizontal="center" wrapText="1"/>
    </xf>
    <xf numFmtId="0" fontId="46" fillId="0" borderId="39" xfId="0" applyFont="1" applyFill="1" applyBorder="1" applyAlignment="1">
      <alignment horizontal="center"/>
    </xf>
    <xf numFmtId="0" fontId="33" fillId="0" borderId="18" xfId="0" applyFont="1" applyFill="1" applyBorder="1" applyAlignment="1">
      <alignment/>
    </xf>
    <xf numFmtId="0" fontId="46" fillId="0" borderId="0" xfId="0" applyFont="1" applyFill="1" applyBorder="1" applyAlignment="1">
      <alignment horizontal="center"/>
    </xf>
    <xf numFmtId="0" fontId="33" fillId="0" borderId="12" xfId="0" applyFont="1" applyFill="1" applyBorder="1" applyAlignment="1">
      <alignment/>
    </xf>
    <xf numFmtId="0" fontId="33" fillId="0" borderId="82" xfId="0" applyFont="1" applyFill="1" applyBorder="1" applyAlignment="1">
      <alignment/>
    </xf>
    <xf numFmtId="0" fontId="40" fillId="0" borderId="39" xfId="0" applyFont="1" applyFill="1" applyBorder="1" applyAlignment="1">
      <alignment/>
    </xf>
    <xf numFmtId="0" fontId="33" fillId="0" borderId="32" xfId="0" applyFont="1" applyFill="1" applyBorder="1" applyAlignment="1">
      <alignment/>
    </xf>
    <xf numFmtId="0" fontId="46" fillId="0" borderId="39" xfId="0" applyFont="1" applyFill="1" applyBorder="1" applyAlignment="1">
      <alignment/>
    </xf>
    <xf numFmtId="0" fontId="46" fillId="0" borderId="0" xfId="0" applyFont="1" applyFill="1" applyBorder="1" applyAlignment="1">
      <alignment/>
    </xf>
    <xf numFmtId="3" fontId="33" fillId="0" borderId="18" xfId="0" applyNumberFormat="1" applyFont="1" applyFill="1" applyBorder="1" applyAlignment="1">
      <alignment/>
    </xf>
    <xf numFmtId="3" fontId="33" fillId="0" borderId="32" xfId="0" applyNumberFormat="1" applyFont="1" applyFill="1" applyBorder="1" applyAlignment="1">
      <alignment/>
    </xf>
    <xf numFmtId="0" fontId="33" fillId="0" borderId="39" xfId="0" applyFont="1" applyFill="1" applyBorder="1" applyAlignment="1">
      <alignment/>
    </xf>
    <xf numFmtId="3" fontId="40" fillId="0" borderId="18" xfId="0" applyNumberFormat="1" applyFont="1" applyFill="1" applyBorder="1" applyAlignment="1">
      <alignment/>
    </xf>
    <xf numFmtId="0" fontId="46" fillId="0" borderId="39" xfId="0" applyFont="1" applyFill="1" applyBorder="1" applyAlignment="1">
      <alignment horizontal="left"/>
    </xf>
    <xf numFmtId="3" fontId="40" fillId="0" borderId="32" xfId="0" applyNumberFormat="1" applyFont="1" applyFill="1" applyBorder="1" applyAlignment="1">
      <alignment/>
    </xf>
    <xf numFmtId="0" fontId="46" fillId="0" borderId="0" xfId="0" applyFont="1" applyFill="1" applyBorder="1" applyAlignment="1">
      <alignment horizontal="left"/>
    </xf>
    <xf numFmtId="0" fontId="40" fillId="27" borderId="51" xfId="0" applyFont="1" applyFill="1" applyBorder="1" applyAlignment="1">
      <alignment horizontal="center"/>
    </xf>
    <xf numFmtId="3" fontId="40" fillId="27" borderId="52" xfId="0" applyNumberFormat="1" applyFont="1" applyFill="1" applyBorder="1" applyAlignment="1">
      <alignment/>
    </xf>
    <xf numFmtId="0" fontId="40" fillId="27" borderId="52" xfId="0" applyFont="1" applyFill="1" applyBorder="1" applyAlignment="1">
      <alignment/>
    </xf>
    <xf numFmtId="3" fontId="40" fillId="27" borderId="54" xfId="0" applyNumberFormat="1" applyFont="1" applyFill="1" applyBorder="1" applyAlignment="1">
      <alignment/>
    </xf>
    <xf numFmtId="3" fontId="40" fillId="27" borderId="21" xfId="0" applyNumberFormat="1" applyFont="1" applyFill="1" applyBorder="1" applyAlignment="1">
      <alignment/>
    </xf>
    <xf numFmtId="0" fontId="40" fillId="0" borderId="39" xfId="0" applyFont="1" applyFill="1" applyBorder="1" applyAlignment="1">
      <alignment horizontal="center"/>
    </xf>
    <xf numFmtId="0" fontId="40" fillId="27" borderId="51" xfId="0" applyFont="1" applyFill="1" applyBorder="1" applyAlignment="1">
      <alignment horizontal="left"/>
    </xf>
    <xf numFmtId="187" fontId="40" fillId="27" borderId="5" xfId="56" applyNumberFormat="1" applyFont="1" applyFill="1" applyBorder="1" applyAlignment="1">
      <alignment horizontal="left"/>
    </xf>
    <xf numFmtId="0" fontId="33" fillId="0" borderId="39" xfId="0" applyFont="1" applyFill="1" applyBorder="1" applyAlignment="1">
      <alignment horizontal="left"/>
    </xf>
    <xf numFmtId="3" fontId="40" fillId="27" borderId="53" xfId="0" applyNumberFormat="1" applyFont="1" applyFill="1" applyBorder="1" applyAlignment="1">
      <alignment/>
    </xf>
    <xf numFmtId="0" fontId="33" fillId="0" borderId="67" xfId="0" applyFont="1" applyFill="1" applyBorder="1" applyAlignment="1">
      <alignment horizontal="left"/>
    </xf>
    <xf numFmtId="3" fontId="33" fillId="0" borderId="68" xfId="0" applyNumberFormat="1" applyFont="1" applyFill="1" applyBorder="1" applyAlignment="1">
      <alignment/>
    </xf>
    <xf numFmtId="3" fontId="33" fillId="0" borderId="73" xfId="0" applyNumberFormat="1" applyFont="1" applyFill="1" applyBorder="1" applyAlignment="1">
      <alignment/>
    </xf>
    <xf numFmtId="0" fontId="33" fillId="0" borderId="0" xfId="0" applyFont="1" applyFill="1" applyAlignment="1">
      <alignment/>
    </xf>
    <xf numFmtId="3" fontId="33" fillId="0" borderId="0" xfId="0" applyNumberFormat="1" applyFont="1" applyFill="1" applyAlignment="1">
      <alignment horizontal="center"/>
    </xf>
    <xf numFmtId="0" fontId="33" fillId="0" borderId="0" xfId="0" applyFont="1" applyFill="1" applyAlignment="1">
      <alignment horizontal="center"/>
    </xf>
    <xf numFmtId="0" fontId="40" fillId="0" borderId="27" xfId="0" applyFont="1" applyFill="1" applyBorder="1" applyAlignment="1">
      <alignment/>
    </xf>
    <xf numFmtId="3" fontId="33" fillId="0" borderId="11" xfId="0" applyNumberFormat="1" applyFont="1" applyFill="1" applyBorder="1" applyAlignment="1">
      <alignment/>
    </xf>
    <xf numFmtId="0" fontId="40" fillId="0" borderId="11" xfId="0" applyFont="1" applyFill="1" applyBorder="1" applyAlignment="1">
      <alignment/>
    </xf>
    <xf numFmtId="3" fontId="33" fillId="0" borderId="28" xfId="0" applyNumberFormat="1" applyFont="1" applyFill="1" applyBorder="1" applyAlignment="1">
      <alignment/>
    </xf>
    <xf numFmtId="0" fontId="40" fillId="0" borderId="33" xfId="0" applyFont="1" applyFill="1" applyBorder="1" applyAlignment="1">
      <alignment/>
    </xf>
    <xf numFmtId="3" fontId="33" fillId="0" borderId="30" xfId="0" applyNumberFormat="1" applyFont="1" applyFill="1" applyBorder="1" applyAlignment="1">
      <alignment/>
    </xf>
    <xf numFmtId="0" fontId="40" fillId="0" borderId="30" xfId="0" applyFont="1" applyFill="1" applyBorder="1" applyAlignment="1">
      <alignment/>
    </xf>
    <xf numFmtId="3" fontId="33" fillId="0" borderId="31" xfId="0" applyNumberFormat="1" applyFont="1" applyFill="1" applyBorder="1" applyAlignment="1">
      <alignment/>
    </xf>
    <xf numFmtId="3" fontId="33" fillId="0" borderId="0" xfId="0" applyNumberFormat="1" applyFont="1" applyFill="1" applyBorder="1" applyAlignment="1">
      <alignment/>
    </xf>
    <xf numFmtId="0" fontId="33" fillId="0" borderId="0" xfId="0" applyFont="1" applyFill="1" applyBorder="1" applyAlignment="1">
      <alignment horizontal="centerContinuous"/>
    </xf>
    <xf numFmtId="0" fontId="40" fillId="0" borderId="0" xfId="0" applyFont="1" applyFill="1" applyBorder="1" applyAlignment="1">
      <alignment horizontal="centerContinuous"/>
    </xf>
    <xf numFmtId="0" fontId="36" fillId="27" borderId="19" xfId="0" applyFont="1" applyFill="1" applyBorder="1" applyAlignment="1">
      <alignment/>
    </xf>
    <xf numFmtId="3" fontId="40" fillId="27" borderId="20" xfId="0" applyNumberFormat="1" applyFont="1" applyFill="1" applyBorder="1" applyAlignment="1">
      <alignment/>
    </xf>
    <xf numFmtId="0" fontId="36" fillId="27" borderId="47" xfId="0" applyFont="1" applyFill="1" applyBorder="1" applyAlignment="1">
      <alignment horizontal="centerContinuous"/>
    </xf>
    <xf numFmtId="0" fontId="40" fillId="0" borderId="11" xfId="0" applyFont="1" applyBorder="1" applyAlignment="1">
      <alignment horizontal="centerContinuous"/>
    </xf>
    <xf numFmtId="0" fontId="40" fillId="0" borderId="11" xfId="0" applyFont="1" applyBorder="1" applyAlignment="1">
      <alignment horizontal="justify"/>
    </xf>
    <xf numFmtId="0" fontId="40" fillId="0" borderId="11" xfId="0" applyFont="1" applyBorder="1" applyAlignment="1">
      <alignment horizontal="left"/>
    </xf>
    <xf numFmtId="0" fontId="40" fillId="0" borderId="11" xfId="0" applyFont="1" applyBorder="1" applyAlignment="1">
      <alignment horizontal="centerContinuous" wrapText="1"/>
    </xf>
    <xf numFmtId="0" fontId="40" fillId="0" borderId="28" xfId="0" applyFont="1" applyBorder="1" applyAlignment="1">
      <alignment horizontal="centerContinuous" wrapText="1"/>
    </xf>
    <xf numFmtId="0" fontId="33" fillId="0" borderId="27" xfId="0" applyFont="1" applyBorder="1" applyAlignment="1">
      <alignment/>
    </xf>
    <xf numFmtId="3" fontId="33" fillId="0" borderId="11" xfId="0" applyNumberFormat="1" applyFont="1" applyBorder="1" applyAlignment="1">
      <alignment/>
    </xf>
    <xf numFmtId="3" fontId="33" fillId="0" borderId="28" xfId="0" applyNumberFormat="1" applyFont="1" applyBorder="1" applyAlignment="1">
      <alignment/>
    </xf>
    <xf numFmtId="0" fontId="40" fillId="0" borderId="27" xfId="0" applyFont="1" applyBorder="1" applyAlignment="1">
      <alignment/>
    </xf>
    <xf numFmtId="0" fontId="33" fillId="0" borderId="13" xfId="0" applyFont="1" applyBorder="1" applyAlignment="1">
      <alignment/>
    </xf>
    <xf numFmtId="3" fontId="33" fillId="0" borderId="13" xfId="0" applyNumberFormat="1" applyFont="1" applyBorder="1" applyAlignment="1">
      <alignment/>
    </xf>
    <xf numFmtId="0" fontId="33" fillId="0" borderId="38" xfId="0" applyFont="1" applyBorder="1" applyAlignment="1">
      <alignment/>
    </xf>
    <xf numFmtId="0" fontId="33" fillId="0" borderId="12" xfId="0" applyFont="1" applyBorder="1" applyAlignment="1">
      <alignment/>
    </xf>
    <xf numFmtId="0" fontId="33" fillId="0" borderId="11" xfId="0" applyFont="1" applyBorder="1" applyAlignment="1">
      <alignment/>
    </xf>
    <xf numFmtId="0" fontId="33" fillId="0" borderId="14" xfId="0" applyFont="1" applyBorder="1" applyAlignment="1">
      <alignment/>
    </xf>
    <xf numFmtId="3" fontId="33" fillId="0" borderId="30" xfId="0" applyNumberFormat="1" applyFont="1" applyBorder="1" applyAlignment="1">
      <alignment/>
    </xf>
    <xf numFmtId="0" fontId="42" fillId="0" borderId="0" xfId="0" applyFont="1" applyAlignment="1">
      <alignment horizontal="left"/>
    </xf>
    <xf numFmtId="0" fontId="33" fillId="0" borderId="0" xfId="0" applyFont="1" applyAlignment="1">
      <alignment horizontal="justify"/>
    </xf>
    <xf numFmtId="0" fontId="33" fillId="0" borderId="0" xfId="0" applyFont="1" applyAlignment="1">
      <alignment horizontal="justify" vertical="justify" wrapText="1"/>
    </xf>
    <xf numFmtId="0" fontId="36" fillId="0" borderId="0" xfId="0" applyFont="1" applyAlignment="1">
      <alignment horizontal="justify"/>
    </xf>
    <xf numFmtId="0" fontId="36" fillId="0" borderId="0" xfId="0" applyFont="1" applyAlignment="1">
      <alignment horizontal="left"/>
    </xf>
    <xf numFmtId="0" fontId="44" fillId="0" borderId="0" xfId="0" applyFont="1" applyAlignment="1">
      <alignment horizontal="centerContinuous"/>
    </xf>
    <xf numFmtId="0" fontId="40" fillId="0" borderId="0" xfId="0" applyFont="1" applyAlignment="1">
      <alignment horizontal="left"/>
    </xf>
    <xf numFmtId="0" fontId="40" fillId="0" borderId="0" xfId="0" applyFont="1" applyAlignment="1">
      <alignment horizontal="justify"/>
    </xf>
    <xf numFmtId="0" fontId="39" fillId="36" borderId="46" xfId="0" applyFont="1" applyFill="1" applyBorder="1" applyAlignment="1">
      <alignment horizontal="centerContinuous"/>
    </xf>
    <xf numFmtId="0" fontId="39" fillId="36" borderId="41" xfId="0" applyFont="1" applyFill="1" applyBorder="1" applyAlignment="1">
      <alignment horizontal="centerContinuous"/>
    </xf>
    <xf numFmtId="0" fontId="39" fillId="36" borderId="47" xfId="0" applyFont="1" applyFill="1" applyBorder="1" applyAlignment="1">
      <alignment horizontal="center" wrapText="1"/>
    </xf>
    <xf numFmtId="0" fontId="39" fillId="36" borderId="48" xfId="0" applyFont="1" applyFill="1" applyBorder="1" applyAlignment="1">
      <alignment horizontal="center" wrapText="1"/>
    </xf>
    <xf numFmtId="0" fontId="33" fillId="0" borderId="33" xfId="0" applyFont="1" applyBorder="1" applyAlignment="1">
      <alignment/>
    </xf>
    <xf numFmtId="0" fontId="33" fillId="0" borderId="34" xfId="0" applyFont="1" applyBorder="1" applyAlignment="1">
      <alignment/>
    </xf>
    <xf numFmtId="0" fontId="48" fillId="0" borderId="0" xfId="0" applyFont="1" applyAlignment="1">
      <alignment horizontal="left"/>
    </xf>
    <xf numFmtId="0" fontId="40" fillId="0" borderId="0" xfId="0" applyFont="1" applyAlignment="1">
      <alignment/>
    </xf>
    <xf numFmtId="0" fontId="40" fillId="35" borderId="65" xfId="0" applyFont="1" applyFill="1" applyBorder="1" applyAlignment="1">
      <alignment/>
    </xf>
    <xf numFmtId="0" fontId="33" fillId="35" borderId="69" xfId="0" applyFont="1" applyFill="1" applyBorder="1" applyAlignment="1">
      <alignment horizontal="center"/>
    </xf>
    <xf numFmtId="3" fontId="33" fillId="35" borderId="69" xfId="0" applyNumberFormat="1" applyFont="1" applyFill="1" applyBorder="1" applyAlignment="1">
      <alignment/>
    </xf>
    <xf numFmtId="3" fontId="33" fillId="35" borderId="83" xfId="0" applyNumberFormat="1" applyFont="1" applyFill="1" applyBorder="1" applyAlignment="1">
      <alignment/>
    </xf>
    <xf numFmtId="0" fontId="40" fillId="35" borderId="84" xfId="0" applyFont="1" applyFill="1" applyBorder="1" applyAlignment="1">
      <alignment/>
    </xf>
    <xf numFmtId="0" fontId="33" fillId="35" borderId="35" xfId="0" applyFont="1" applyFill="1" applyBorder="1" applyAlignment="1">
      <alignment horizontal="center"/>
    </xf>
    <xf numFmtId="3" fontId="33" fillId="35" borderId="35" xfId="0" applyNumberFormat="1" applyFont="1" applyFill="1" applyBorder="1" applyAlignment="1">
      <alignment/>
    </xf>
    <xf numFmtId="3" fontId="33" fillId="35" borderId="73" xfId="0" applyNumberFormat="1" applyFont="1" applyFill="1" applyBorder="1" applyAlignment="1">
      <alignment/>
    </xf>
    <xf numFmtId="0" fontId="43" fillId="35" borderId="65" xfId="0" applyFont="1" applyFill="1" applyBorder="1" applyAlignment="1">
      <alignment/>
    </xf>
    <xf numFmtId="0" fontId="33" fillId="35" borderId="78" xfId="0" applyFont="1" applyFill="1" applyBorder="1" applyAlignment="1">
      <alignment horizontal="center"/>
    </xf>
    <xf numFmtId="3" fontId="33" fillId="35" borderId="78" xfId="0" applyNumberFormat="1" applyFont="1" applyFill="1" applyBorder="1" applyAlignment="1">
      <alignment/>
    </xf>
    <xf numFmtId="3" fontId="33" fillId="35" borderId="85" xfId="0" applyNumberFormat="1" applyFont="1" applyFill="1" applyBorder="1" applyAlignment="1">
      <alignment/>
    </xf>
    <xf numFmtId="0" fontId="33" fillId="0" borderId="84" xfId="0" applyFont="1" applyBorder="1" applyAlignment="1">
      <alignment/>
    </xf>
    <xf numFmtId="0" fontId="33" fillId="0" borderId="68" xfId="0" applyFont="1" applyBorder="1" applyAlignment="1">
      <alignment horizontal="center"/>
    </xf>
    <xf numFmtId="4" fontId="33" fillId="0" borderId="68" xfId="0" applyNumberFormat="1" applyFont="1" applyBorder="1" applyAlignment="1">
      <alignment/>
    </xf>
    <xf numFmtId="3" fontId="33" fillId="0" borderId="68" xfId="0" applyNumberFormat="1" applyFont="1" applyBorder="1" applyAlignment="1">
      <alignment/>
    </xf>
    <xf numFmtId="3" fontId="33" fillId="0" borderId="36" xfId="0" applyNumberFormat="1" applyFont="1" applyBorder="1" applyAlignment="1">
      <alignment/>
    </xf>
    <xf numFmtId="1" fontId="33" fillId="0" borderId="0" xfId="0" applyNumberFormat="1" applyFont="1" applyAlignment="1">
      <alignment/>
    </xf>
    <xf numFmtId="0" fontId="33" fillId="35" borderId="26" xfId="0" applyFont="1" applyFill="1" applyBorder="1" applyAlignment="1">
      <alignment/>
    </xf>
    <xf numFmtId="0" fontId="33" fillId="35" borderId="18" xfId="0" applyFont="1" applyFill="1" applyBorder="1" applyAlignment="1">
      <alignment horizontal="center"/>
    </xf>
    <xf numFmtId="4" fontId="33" fillId="35" borderId="18" xfId="0" applyNumberFormat="1" applyFont="1" applyFill="1" applyBorder="1" applyAlignment="1">
      <alignment/>
    </xf>
    <xf numFmtId="3" fontId="33" fillId="35" borderId="0" xfId="0" applyNumberFormat="1" applyFont="1" applyFill="1" applyBorder="1" applyAlignment="1">
      <alignment/>
    </xf>
    <xf numFmtId="3" fontId="33" fillId="35" borderId="18" xfId="0" applyNumberFormat="1" applyFont="1" applyFill="1" applyBorder="1" applyAlignment="1">
      <alignment/>
    </xf>
    <xf numFmtId="3" fontId="33" fillId="35" borderId="24" xfId="0" applyNumberFormat="1" applyFont="1" applyFill="1" applyBorder="1" applyAlignment="1">
      <alignment/>
    </xf>
    <xf numFmtId="3" fontId="38" fillId="0" borderId="0" xfId="0" applyNumberFormat="1" applyFont="1" applyAlignment="1">
      <alignment/>
    </xf>
    <xf numFmtId="0" fontId="33" fillId="35" borderId="84" xfId="0" applyFont="1" applyFill="1" applyBorder="1" applyAlignment="1">
      <alignment/>
    </xf>
    <xf numFmtId="0" fontId="33" fillId="35" borderId="68" xfId="0" applyFont="1" applyFill="1" applyBorder="1" applyAlignment="1">
      <alignment horizontal="center"/>
    </xf>
    <xf numFmtId="4" fontId="33" fillId="35" borderId="68" xfId="0" applyNumberFormat="1" applyFont="1" applyFill="1" applyBorder="1" applyAlignment="1">
      <alignment/>
    </xf>
    <xf numFmtId="3" fontId="33" fillId="35" borderId="68" xfId="0" applyNumberFormat="1" applyFont="1" applyFill="1" applyBorder="1" applyAlignment="1">
      <alignment/>
    </xf>
    <xf numFmtId="0" fontId="43" fillId="35" borderId="26" xfId="0" applyFont="1" applyFill="1" applyBorder="1" applyAlignment="1">
      <alignment/>
    </xf>
    <xf numFmtId="4" fontId="33" fillId="35" borderId="18" xfId="0" applyNumberFormat="1" applyFont="1" applyFill="1" applyBorder="1" applyAlignment="1">
      <alignment horizontal="center"/>
    </xf>
    <xf numFmtId="3" fontId="33" fillId="35" borderId="61" xfId="0" applyNumberFormat="1" applyFont="1" applyFill="1" applyBorder="1" applyAlignment="1">
      <alignment/>
    </xf>
    <xf numFmtId="3" fontId="33" fillId="35" borderId="16" xfId="0" applyNumberFormat="1" applyFont="1" applyFill="1" applyBorder="1" applyAlignment="1">
      <alignment/>
    </xf>
    <xf numFmtId="4" fontId="33" fillId="35" borderId="78" xfId="0" applyNumberFormat="1" applyFont="1" applyFill="1" applyBorder="1" applyAlignment="1">
      <alignment horizontal="center"/>
    </xf>
    <xf numFmtId="4" fontId="33" fillId="35" borderId="78" xfId="0" applyNumberFormat="1" applyFont="1" applyFill="1" applyBorder="1" applyAlignment="1">
      <alignment/>
    </xf>
    <xf numFmtId="3" fontId="33" fillId="35" borderId="86" xfId="0" applyNumberFormat="1" applyFont="1" applyFill="1" applyBorder="1" applyAlignment="1">
      <alignment/>
    </xf>
    <xf numFmtId="0" fontId="33" fillId="35" borderId="65" xfId="0" applyFont="1" applyFill="1" applyBorder="1" applyAlignment="1">
      <alignment/>
    </xf>
    <xf numFmtId="4" fontId="33" fillId="35" borderId="69" xfId="0" applyNumberFormat="1" applyFont="1" applyFill="1" applyBorder="1" applyAlignment="1">
      <alignment horizontal="center"/>
    </xf>
    <xf numFmtId="4" fontId="33" fillId="35" borderId="69" xfId="0" applyNumberFormat="1" applyFont="1" applyFill="1" applyBorder="1" applyAlignment="1">
      <alignment/>
    </xf>
    <xf numFmtId="0" fontId="40" fillId="35" borderId="51" xfId="0" applyFont="1" applyFill="1" applyBorder="1" applyAlignment="1">
      <alignment/>
    </xf>
    <xf numFmtId="0" fontId="33" fillId="35" borderId="52" xfId="0" applyFont="1" applyFill="1" applyBorder="1" applyAlignment="1">
      <alignment horizontal="center"/>
    </xf>
    <xf numFmtId="3" fontId="33" fillId="35" borderId="52" xfId="0" applyNumberFormat="1" applyFont="1" applyFill="1" applyBorder="1" applyAlignment="1">
      <alignment/>
    </xf>
    <xf numFmtId="3" fontId="33" fillId="35" borderId="53" xfId="0" applyNumberFormat="1" applyFont="1" applyFill="1" applyBorder="1" applyAlignment="1">
      <alignment/>
    </xf>
    <xf numFmtId="0" fontId="40" fillId="35" borderId="65" xfId="0" applyFont="1" applyFill="1" applyBorder="1" applyAlignment="1">
      <alignment/>
    </xf>
    <xf numFmtId="0" fontId="40" fillId="35" borderId="84" xfId="0" applyFont="1" applyFill="1" applyBorder="1" applyAlignment="1">
      <alignment/>
    </xf>
    <xf numFmtId="4" fontId="33" fillId="35" borderId="35" xfId="0" applyNumberFormat="1" applyFont="1" applyFill="1" applyBorder="1" applyAlignment="1">
      <alignment horizontal="center"/>
    </xf>
    <xf numFmtId="4" fontId="33" fillId="35" borderId="35" xfId="0" applyNumberFormat="1" applyFont="1" applyFill="1" applyBorder="1" applyAlignment="1">
      <alignment/>
    </xf>
    <xf numFmtId="4" fontId="33" fillId="35" borderId="0" xfId="0" applyNumberFormat="1" applyFont="1" applyFill="1" applyBorder="1" applyAlignment="1">
      <alignment/>
    </xf>
    <xf numFmtId="0" fontId="40" fillId="0" borderId="0" xfId="0" applyFont="1" applyBorder="1" applyAlignment="1">
      <alignment horizontal="left"/>
    </xf>
    <xf numFmtId="0" fontId="33" fillId="0" borderId="27" xfId="0" applyFont="1" applyBorder="1" applyAlignment="1">
      <alignment horizontal="left" wrapText="1"/>
    </xf>
    <xf numFmtId="43" fontId="33" fillId="0" borderId="11" xfId="56" applyFont="1" applyBorder="1" applyAlignment="1">
      <alignment/>
    </xf>
    <xf numFmtId="0" fontId="33" fillId="0" borderId="33" xfId="0" applyFont="1" applyBorder="1" applyAlignment="1">
      <alignment horizontal="left" wrapText="1"/>
    </xf>
    <xf numFmtId="0" fontId="33" fillId="0" borderId="0" xfId="0" applyFont="1" applyFill="1" applyBorder="1" applyAlignment="1">
      <alignment horizontal="center" wrapText="1"/>
    </xf>
    <xf numFmtId="0" fontId="40" fillId="0" borderId="0" xfId="0" applyFont="1" applyFill="1" applyBorder="1" applyAlignment="1">
      <alignment horizontal="left" wrapText="1"/>
    </xf>
    <xf numFmtId="0" fontId="37" fillId="0" borderId="0" xfId="0" applyFont="1" applyAlignment="1">
      <alignment/>
    </xf>
    <xf numFmtId="4" fontId="33" fillId="0" borderId="0" xfId="0" applyNumberFormat="1" applyFont="1" applyBorder="1" applyAlignment="1">
      <alignment/>
    </xf>
    <xf numFmtId="0" fontId="40" fillId="0" borderId="61" xfId="0" applyFont="1" applyFill="1" applyBorder="1" applyAlignment="1">
      <alignment horizontal="centerContinuous" wrapText="1"/>
    </xf>
    <xf numFmtId="0" fontId="40" fillId="0" borderId="0" xfId="0" applyFont="1" applyFill="1" applyBorder="1" applyAlignment="1">
      <alignment horizontal="centerContinuous" wrapText="1"/>
    </xf>
    <xf numFmtId="0" fontId="40" fillId="0" borderId="32" xfId="0" applyFont="1" applyFill="1" applyBorder="1" applyAlignment="1">
      <alignment horizontal="centerContinuous" wrapText="1"/>
    </xf>
    <xf numFmtId="14" fontId="40" fillId="0" borderId="75" xfId="0" applyNumberFormat="1" applyFont="1" applyFill="1" applyBorder="1" applyAlignment="1">
      <alignment horizontal="centerContinuous" wrapText="1"/>
    </xf>
    <xf numFmtId="14" fontId="40" fillId="0" borderId="62" xfId="0" applyNumberFormat="1" applyFont="1" applyFill="1" applyBorder="1" applyAlignment="1">
      <alignment horizontal="centerContinuous" wrapText="1"/>
    </xf>
    <xf numFmtId="0" fontId="40" fillId="0" borderId="50" xfId="0" applyFont="1" applyFill="1" applyBorder="1" applyAlignment="1">
      <alignment horizontal="centerContinuous" wrapText="1"/>
    </xf>
    <xf numFmtId="0" fontId="46" fillId="0" borderId="38" xfId="0" applyFont="1" applyBorder="1" applyAlignment="1">
      <alignment horizontal="left" wrapText="1"/>
    </xf>
    <xf numFmtId="0" fontId="33" fillId="0" borderId="61" xfId="0" applyFont="1" applyBorder="1" applyAlignment="1">
      <alignment horizontal="center"/>
    </xf>
    <xf numFmtId="0" fontId="33" fillId="0" borderId="24" xfId="0" applyFont="1" applyBorder="1" applyAlignment="1">
      <alignment/>
    </xf>
    <xf numFmtId="0" fontId="33" fillId="0" borderId="19" xfId="0" applyFont="1" applyBorder="1" applyAlignment="1">
      <alignment/>
    </xf>
    <xf numFmtId="0" fontId="33" fillId="0" borderId="20" xfId="0" applyFont="1" applyBorder="1" applyAlignment="1">
      <alignment/>
    </xf>
    <xf numFmtId="3" fontId="33" fillId="0" borderId="20" xfId="0" applyNumberFormat="1" applyFont="1" applyBorder="1" applyAlignment="1">
      <alignment/>
    </xf>
    <xf numFmtId="3" fontId="33" fillId="0" borderId="21" xfId="0" applyNumberFormat="1" applyFont="1" applyBorder="1" applyAlignment="1">
      <alignment/>
    </xf>
    <xf numFmtId="0" fontId="46" fillId="0" borderId="37" xfId="0" applyFont="1" applyBorder="1" applyAlignment="1">
      <alignment/>
    </xf>
    <xf numFmtId="0" fontId="33" fillId="0" borderId="25" xfId="0" applyFont="1" applyBorder="1" applyAlignment="1">
      <alignment/>
    </xf>
    <xf numFmtId="0" fontId="33" fillId="0" borderId="12" xfId="0" applyFont="1" applyBorder="1" applyAlignment="1">
      <alignment horizontal="center"/>
    </xf>
    <xf numFmtId="3" fontId="33" fillId="0" borderId="12" xfId="0" applyNumberFormat="1" applyFont="1" applyBorder="1" applyAlignment="1">
      <alignment/>
    </xf>
    <xf numFmtId="3" fontId="33" fillId="0" borderId="12" xfId="0" applyNumberFormat="1" applyFont="1" applyFill="1" applyBorder="1" applyAlignment="1">
      <alignment/>
    </xf>
    <xf numFmtId="0" fontId="33" fillId="0" borderId="20" xfId="0" applyFont="1" applyBorder="1" applyAlignment="1">
      <alignment horizontal="center"/>
    </xf>
    <xf numFmtId="0" fontId="40" fillId="27" borderId="78" xfId="0" applyFont="1" applyFill="1" applyBorder="1" applyAlignment="1">
      <alignment horizontal="center" wrapText="1"/>
    </xf>
    <xf numFmtId="0" fontId="40" fillId="27" borderId="85" xfId="0" applyFont="1" applyFill="1" applyBorder="1" applyAlignment="1">
      <alignment horizontal="center" wrapText="1"/>
    </xf>
    <xf numFmtId="0" fontId="40" fillId="27" borderId="19" xfId="0" applyFont="1" applyFill="1" applyBorder="1" applyAlignment="1">
      <alignment horizontal="left" wrapText="1"/>
    </xf>
    <xf numFmtId="0" fontId="33" fillId="27" borderId="65" xfId="0" applyFont="1" applyFill="1" applyBorder="1" applyAlignment="1">
      <alignment/>
    </xf>
    <xf numFmtId="0" fontId="33" fillId="27" borderId="69" xfId="0" applyFont="1" applyFill="1" applyBorder="1" applyAlignment="1">
      <alignment/>
    </xf>
    <xf numFmtId="0" fontId="40" fillId="27" borderId="86" xfId="0" applyFont="1" applyFill="1" applyBorder="1" applyAlignment="1">
      <alignment horizontal="centerContinuous"/>
    </xf>
    <xf numFmtId="0" fontId="40" fillId="27" borderId="83" xfId="0" applyFont="1" applyFill="1" applyBorder="1" applyAlignment="1">
      <alignment horizontal="centerContinuous"/>
    </xf>
    <xf numFmtId="0" fontId="40" fillId="27" borderId="29" xfId="0" applyFont="1" applyFill="1" applyBorder="1" applyAlignment="1">
      <alignment horizontal="centerContinuous"/>
    </xf>
    <xf numFmtId="0" fontId="40" fillId="27" borderId="14" xfId="0" applyFont="1" applyFill="1" applyBorder="1" applyAlignment="1">
      <alignment horizontal="centerContinuous"/>
    </xf>
    <xf numFmtId="0" fontId="40" fillId="27" borderId="11" xfId="0" applyFont="1" applyFill="1" applyBorder="1" applyAlignment="1">
      <alignment horizontal="center"/>
    </xf>
    <xf numFmtId="0" fontId="40" fillId="27" borderId="11" xfId="0" applyFont="1" applyFill="1" applyBorder="1" applyAlignment="1">
      <alignment/>
    </xf>
    <xf numFmtId="0" fontId="40" fillId="27" borderId="23" xfId="0" applyFont="1" applyFill="1" applyBorder="1" applyAlignment="1">
      <alignment/>
    </xf>
    <xf numFmtId="187" fontId="40" fillId="27" borderId="11" xfId="56" applyNumberFormat="1" applyFont="1" applyFill="1" applyBorder="1" applyAlignment="1">
      <alignment/>
    </xf>
    <xf numFmtId="0" fontId="40" fillId="27" borderId="27" xfId="0" applyFont="1" applyFill="1" applyBorder="1" applyAlignment="1">
      <alignment horizontal="center"/>
    </xf>
    <xf numFmtId="0" fontId="40" fillId="27" borderId="11" xfId="0" applyFont="1" applyFill="1" applyBorder="1" applyAlignment="1">
      <alignment horizontal="centerContinuous" vertical="center" wrapText="1"/>
    </xf>
    <xf numFmtId="3" fontId="40" fillId="27" borderId="11" xfId="0" applyNumberFormat="1" applyFont="1" applyFill="1" applyBorder="1" applyAlignment="1">
      <alignment horizontal="centerContinuous" vertical="center" wrapText="1"/>
    </xf>
    <xf numFmtId="0" fontId="40" fillId="27" borderId="13" xfId="0" applyFont="1" applyFill="1" applyBorder="1" applyAlignment="1">
      <alignment horizontal="centerContinuous" vertical="center" wrapText="1"/>
    </xf>
    <xf numFmtId="0" fontId="40" fillId="27" borderId="25" xfId="0" applyFont="1" applyFill="1" applyBorder="1" applyAlignment="1">
      <alignment horizontal="centerContinuous" vertical="center" wrapText="1"/>
    </xf>
    <xf numFmtId="0" fontId="40" fillId="27" borderId="19" xfId="0" applyFont="1" applyFill="1" applyBorder="1" applyAlignment="1">
      <alignment/>
    </xf>
    <xf numFmtId="0" fontId="40" fillId="27" borderId="20" xfId="0" applyFont="1" applyFill="1" applyBorder="1" applyAlignment="1">
      <alignment/>
    </xf>
    <xf numFmtId="0" fontId="4" fillId="27" borderId="87" xfId="0" applyFont="1" applyFill="1" applyBorder="1" applyAlignment="1">
      <alignment horizontal="centerContinuous" wrapText="1"/>
    </xf>
    <xf numFmtId="0" fontId="4" fillId="27" borderId="80" xfId="0" applyFont="1" applyFill="1" applyBorder="1" applyAlignment="1">
      <alignment horizontal="centerContinuous" wrapText="1"/>
    </xf>
    <xf numFmtId="0" fontId="4" fillId="27" borderId="81" xfId="0" applyFont="1" applyFill="1" applyBorder="1" applyAlignment="1">
      <alignment horizontal="centerContinuous" wrapText="1"/>
    </xf>
    <xf numFmtId="0" fontId="0" fillId="27" borderId="11" xfId="0" applyFont="1" applyFill="1" applyBorder="1" applyAlignment="1">
      <alignment horizontal="center" wrapText="1"/>
    </xf>
    <xf numFmtId="0" fontId="0" fillId="27" borderId="11" xfId="0" applyFont="1" applyFill="1" applyBorder="1" applyAlignment="1">
      <alignment horizontal="center"/>
    </xf>
    <xf numFmtId="0" fontId="0" fillId="27" borderId="13" xfId="0" applyFont="1" applyFill="1" applyBorder="1" applyAlignment="1">
      <alignment horizontal="center" wrapText="1"/>
    </xf>
    <xf numFmtId="0" fontId="0" fillId="27" borderId="28" xfId="0" applyFont="1" applyFill="1" applyBorder="1" applyAlignment="1">
      <alignment horizontal="center" wrapText="1"/>
    </xf>
    <xf numFmtId="0" fontId="0" fillId="27" borderId="11" xfId="0" applyFont="1" applyFill="1" applyBorder="1" applyAlignment="1">
      <alignment/>
    </xf>
    <xf numFmtId="0" fontId="0" fillId="27" borderId="28" xfId="0" applyFont="1" applyFill="1" applyBorder="1" applyAlignment="1">
      <alignment/>
    </xf>
    <xf numFmtId="0" fontId="2" fillId="27" borderId="27" xfId="0" applyFont="1" applyFill="1" applyBorder="1" applyAlignment="1">
      <alignment horizontal="center" wrapText="1"/>
    </xf>
    <xf numFmtId="3" fontId="2" fillId="27" borderId="11" xfId="0" applyNumberFormat="1" applyFont="1" applyFill="1" applyBorder="1" applyAlignment="1">
      <alignment/>
    </xf>
    <xf numFmtId="0" fontId="5" fillId="27" borderId="44" xfId="0" applyFont="1" applyFill="1" applyBorder="1" applyAlignment="1">
      <alignment/>
    </xf>
    <xf numFmtId="0" fontId="5" fillId="27" borderId="47" xfId="0" applyFont="1" applyFill="1" applyBorder="1" applyAlignment="1">
      <alignment/>
    </xf>
    <xf numFmtId="0" fontId="5" fillId="27" borderId="47" xfId="0" applyFont="1" applyFill="1" applyBorder="1" applyAlignment="1">
      <alignment horizontal="center"/>
    </xf>
    <xf numFmtId="0" fontId="5" fillId="27" borderId="47" xfId="0" applyFont="1" applyFill="1" applyBorder="1" applyAlignment="1">
      <alignment horizontal="center" wrapText="1"/>
    </xf>
    <xf numFmtId="0" fontId="5" fillId="27" borderId="48" xfId="0" applyFont="1" applyFill="1" applyBorder="1" applyAlignment="1">
      <alignment horizontal="center" wrapText="1"/>
    </xf>
    <xf numFmtId="0" fontId="5" fillId="27" borderId="19" xfId="0" applyFont="1" applyFill="1" applyBorder="1" applyAlignment="1">
      <alignment/>
    </xf>
    <xf numFmtId="3" fontId="5" fillId="27" borderId="20" xfId="0" applyNumberFormat="1" applyFont="1" applyFill="1" applyBorder="1" applyAlignment="1">
      <alignment horizontal="right"/>
    </xf>
    <xf numFmtId="0" fontId="5" fillId="27" borderId="44" xfId="0" applyFont="1" applyFill="1" applyBorder="1" applyAlignment="1">
      <alignment horizontal="centerContinuous" vertical="center"/>
    </xf>
    <xf numFmtId="0" fontId="5" fillId="27" borderId="47" xfId="0" applyFont="1" applyFill="1" applyBorder="1" applyAlignment="1">
      <alignment horizontal="centerContinuous" vertical="center"/>
    </xf>
    <xf numFmtId="0" fontId="2" fillId="27" borderId="51" xfId="0" applyFont="1" applyFill="1" applyBorder="1" applyAlignment="1">
      <alignment/>
    </xf>
    <xf numFmtId="0" fontId="0" fillId="27" borderId="54" xfId="0" applyFont="1" applyFill="1" applyBorder="1" applyAlignment="1">
      <alignment/>
    </xf>
    <xf numFmtId="3" fontId="2" fillId="27" borderId="20" xfId="0" applyNumberFormat="1" applyFont="1" applyFill="1" applyBorder="1" applyAlignment="1">
      <alignment/>
    </xf>
    <xf numFmtId="0" fontId="5" fillId="27" borderId="33" xfId="0" applyFont="1" applyFill="1" applyBorder="1" applyAlignment="1">
      <alignment/>
    </xf>
    <xf numFmtId="3" fontId="5" fillId="27" borderId="30" xfId="0" applyNumberFormat="1" applyFont="1" applyFill="1" applyBorder="1" applyAlignment="1">
      <alignment/>
    </xf>
    <xf numFmtId="0" fontId="5" fillId="27" borderId="31" xfId="0" applyFont="1" applyFill="1" applyBorder="1" applyAlignment="1">
      <alignment/>
    </xf>
    <xf numFmtId="0" fontId="5" fillId="27" borderId="44" xfId="0" applyFont="1" applyFill="1" applyBorder="1" applyAlignment="1">
      <alignment horizontal="center"/>
    </xf>
    <xf numFmtId="0" fontId="5" fillId="27" borderId="47" xfId="0" applyFont="1" applyFill="1" applyBorder="1" applyAlignment="1">
      <alignment horizontal="centerContinuous" vertical="center" wrapText="1"/>
    </xf>
    <xf numFmtId="0" fontId="5" fillId="27" borderId="48" xfId="0" applyFont="1" applyFill="1" applyBorder="1" applyAlignment="1">
      <alignment horizontal="centerContinuous" vertical="center" wrapText="1"/>
    </xf>
    <xf numFmtId="3" fontId="2" fillId="27" borderId="27" xfId="0" applyNumberFormat="1" applyFont="1" applyFill="1" applyBorder="1" applyAlignment="1">
      <alignment horizontal="center" wrapText="1"/>
    </xf>
    <xf numFmtId="3" fontId="2" fillId="27" borderId="11" xfId="0" applyNumberFormat="1" applyFont="1" applyFill="1" applyBorder="1" applyAlignment="1">
      <alignment horizontal="center" wrapText="1"/>
    </xf>
    <xf numFmtId="3" fontId="2" fillId="27" borderId="28" xfId="0" applyNumberFormat="1" applyFont="1" applyFill="1" applyBorder="1" applyAlignment="1">
      <alignment horizontal="center" wrapText="1"/>
    </xf>
    <xf numFmtId="3" fontId="2" fillId="27" borderId="19" xfId="0" applyNumberFormat="1" applyFont="1" applyFill="1" applyBorder="1" applyAlignment="1">
      <alignment/>
    </xf>
    <xf numFmtId="3" fontId="2" fillId="27" borderId="77" xfId="0" applyNumberFormat="1" applyFont="1" applyFill="1" applyBorder="1" applyAlignment="1">
      <alignment horizontal="center" wrapText="1"/>
    </xf>
    <xf numFmtId="3" fontId="2" fillId="27" borderId="47" xfId="0" applyNumberFormat="1" applyFont="1" applyFill="1" applyBorder="1" applyAlignment="1">
      <alignment horizontal="centerContinuous" vertical="center" wrapText="1"/>
    </xf>
    <xf numFmtId="3" fontId="2" fillId="27" borderId="48" xfId="0" applyNumberFormat="1" applyFont="1" applyFill="1" applyBorder="1" applyAlignment="1">
      <alignment horizontal="centerContinuous" vertical="center" wrapText="1"/>
    </xf>
    <xf numFmtId="0" fontId="2" fillId="27" borderId="44" xfId="0" applyFont="1" applyFill="1" applyBorder="1" applyAlignment="1">
      <alignment horizontal="center"/>
    </xf>
    <xf numFmtId="0" fontId="2" fillId="27" borderId="47" xfId="0" applyFont="1" applyFill="1" applyBorder="1" applyAlignment="1">
      <alignment horizontal="centerContinuous" vertical="center" wrapText="1"/>
    </xf>
    <xf numFmtId="0" fontId="2" fillId="27" borderId="48" xfId="0" applyFont="1" applyFill="1" applyBorder="1" applyAlignment="1">
      <alignment horizontal="centerContinuous" vertical="center" wrapText="1"/>
    </xf>
    <xf numFmtId="0" fontId="2" fillId="27" borderId="46" xfId="0" applyFont="1" applyFill="1" applyBorder="1" applyAlignment="1">
      <alignment horizontal="center" wrapText="1"/>
    </xf>
    <xf numFmtId="0" fontId="2" fillId="27" borderId="41" xfId="0" applyFont="1" applyFill="1" applyBorder="1" applyAlignment="1">
      <alignment/>
    </xf>
    <xf numFmtId="0" fontId="2" fillId="27" borderId="41" xfId="0" applyFont="1" applyFill="1" applyBorder="1" applyAlignment="1">
      <alignment horizontal="center"/>
    </xf>
    <xf numFmtId="0" fontId="2" fillId="27" borderId="48" xfId="0" applyFont="1" applyFill="1" applyBorder="1" applyAlignment="1">
      <alignment horizontal="center"/>
    </xf>
    <xf numFmtId="0" fontId="2" fillId="27" borderId="40" xfId="0" applyFont="1" applyFill="1" applyBorder="1" applyAlignment="1">
      <alignment/>
    </xf>
    <xf numFmtId="3" fontId="2" fillId="27" borderId="14" xfId="0" applyNumberFormat="1" applyFont="1" applyFill="1" applyBorder="1" applyAlignment="1">
      <alignment/>
    </xf>
    <xf numFmtId="3" fontId="2" fillId="27" borderId="28" xfId="0" applyNumberFormat="1" applyFont="1" applyFill="1" applyBorder="1" applyAlignment="1">
      <alignment/>
    </xf>
    <xf numFmtId="0" fontId="0" fillId="27" borderId="22" xfId="0" applyFont="1" applyFill="1" applyBorder="1" applyAlignment="1">
      <alignment/>
    </xf>
    <xf numFmtId="0" fontId="2" fillId="27" borderId="44" xfId="0" applyFont="1" applyFill="1" applyBorder="1" applyAlignment="1">
      <alignment horizontal="center" wrapText="1"/>
    </xf>
    <xf numFmtId="0" fontId="2" fillId="27" borderId="78" xfId="0" applyFont="1" applyFill="1" applyBorder="1" applyAlignment="1">
      <alignment/>
    </xf>
    <xf numFmtId="0" fontId="2" fillId="27" borderId="85" xfId="0" applyFont="1" applyFill="1" applyBorder="1" applyAlignment="1">
      <alignment/>
    </xf>
    <xf numFmtId="0" fontId="2" fillId="27" borderId="27" xfId="0" applyFont="1" applyFill="1" applyBorder="1" applyAlignment="1">
      <alignment/>
    </xf>
    <xf numFmtId="0" fontId="2" fillId="27" borderId="13" xfId="0" applyFont="1" applyFill="1" applyBorder="1" applyAlignment="1">
      <alignment/>
    </xf>
    <xf numFmtId="0" fontId="2" fillId="27" borderId="25" xfId="0" applyFont="1" applyFill="1" applyBorder="1" applyAlignment="1">
      <alignment/>
    </xf>
    <xf numFmtId="0" fontId="2" fillId="27" borderId="77" xfId="0" applyFont="1" applyFill="1" applyBorder="1" applyAlignment="1">
      <alignment horizontal="center" wrapText="1"/>
    </xf>
    <xf numFmtId="0" fontId="2" fillId="27" borderId="19" xfId="0" applyFont="1" applyFill="1" applyBorder="1" applyAlignment="1">
      <alignment/>
    </xf>
    <xf numFmtId="0" fontId="2" fillId="27" borderId="20" xfId="0" applyFont="1" applyFill="1" applyBorder="1" applyAlignment="1">
      <alignment/>
    </xf>
    <xf numFmtId="3" fontId="2" fillId="27" borderId="20" xfId="0" applyNumberFormat="1" applyFont="1" applyFill="1" applyBorder="1" applyAlignment="1">
      <alignment/>
    </xf>
    <xf numFmtId="0" fontId="2" fillId="27" borderId="44" xfId="0" applyFont="1" applyFill="1" applyBorder="1" applyAlignment="1">
      <alignment/>
    </xf>
    <xf numFmtId="0" fontId="2" fillId="27" borderId="47" xfId="0" applyFont="1" applyFill="1" applyBorder="1" applyAlignment="1">
      <alignment/>
    </xf>
    <xf numFmtId="0" fontId="2" fillId="27" borderId="47" xfId="0" applyFont="1" applyFill="1" applyBorder="1" applyAlignment="1">
      <alignment horizontal="center" wrapText="1"/>
    </xf>
    <xf numFmtId="0" fontId="2" fillId="27" borderId="48" xfId="0" applyFont="1" applyFill="1" applyBorder="1" applyAlignment="1">
      <alignment horizontal="center" wrapText="1"/>
    </xf>
    <xf numFmtId="0" fontId="2" fillId="27" borderId="28" xfId="0" applyFont="1" applyFill="1" applyBorder="1" applyAlignment="1">
      <alignment/>
    </xf>
    <xf numFmtId="0" fontId="2" fillId="27" borderId="11" xfId="0" applyFont="1" applyFill="1" applyBorder="1" applyAlignment="1">
      <alignment/>
    </xf>
    <xf numFmtId="0" fontId="2" fillId="27" borderId="46" xfId="0" applyFont="1" applyFill="1" applyBorder="1" applyAlignment="1">
      <alignment/>
    </xf>
    <xf numFmtId="0" fontId="2" fillId="27" borderId="41" xfId="0" applyFont="1" applyFill="1" applyBorder="1" applyAlignment="1">
      <alignment horizontal="centerContinuous" wrapText="1"/>
    </xf>
    <xf numFmtId="0" fontId="2" fillId="27" borderId="47" xfId="0" applyFont="1" applyFill="1" applyBorder="1" applyAlignment="1">
      <alignment horizontal="centerContinuous" wrapText="1"/>
    </xf>
    <xf numFmtId="0" fontId="2" fillId="27" borderId="48" xfId="0" applyFont="1" applyFill="1" applyBorder="1" applyAlignment="1">
      <alignment horizontal="centerContinuous" wrapText="1"/>
    </xf>
    <xf numFmtId="0" fontId="2" fillId="27" borderId="39" xfId="0" applyFont="1" applyFill="1" applyBorder="1" applyAlignment="1">
      <alignment horizontal="center" vertical="justify"/>
    </xf>
    <xf numFmtId="0" fontId="2" fillId="27" borderId="18" xfId="0" applyFont="1" applyFill="1" applyBorder="1" applyAlignment="1">
      <alignment horizontal="center" vertical="justify"/>
    </xf>
    <xf numFmtId="0" fontId="2" fillId="27" borderId="12" xfId="0" applyFont="1" applyFill="1" applyBorder="1" applyAlignment="1">
      <alignment horizontal="center" vertical="justify"/>
    </xf>
    <xf numFmtId="0" fontId="2" fillId="27" borderId="12" xfId="0" applyFont="1" applyFill="1" applyBorder="1" applyAlignment="1">
      <alignment horizontal="centerContinuous" vertical="justify" wrapText="1"/>
    </xf>
    <xf numFmtId="0" fontId="2" fillId="27" borderId="29" xfId="0" applyFont="1" applyFill="1" applyBorder="1" applyAlignment="1">
      <alignment/>
    </xf>
    <xf numFmtId="0" fontId="2" fillId="27" borderId="49" xfId="0" applyFont="1" applyFill="1" applyBorder="1" applyAlignment="1">
      <alignment/>
    </xf>
    <xf numFmtId="3" fontId="2" fillId="27" borderId="49" xfId="0" applyNumberFormat="1" applyFont="1" applyFill="1" applyBorder="1" applyAlignment="1">
      <alignment/>
    </xf>
    <xf numFmtId="0" fontId="2" fillId="27" borderId="85" xfId="0" applyFont="1" applyFill="1" applyBorder="1" applyAlignment="1">
      <alignment horizontal="center"/>
    </xf>
    <xf numFmtId="0" fontId="2" fillId="27" borderId="47" xfId="0" applyFont="1" applyFill="1" applyBorder="1" applyAlignment="1">
      <alignment horizontal="center"/>
    </xf>
    <xf numFmtId="0" fontId="2" fillId="27" borderId="33" xfId="0" applyFont="1" applyFill="1" applyBorder="1" applyAlignment="1">
      <alignment/>
    </xf>
    <xf numFmtId="3" fontId="2" fillId="27" borderId="30" xfId="0" applyNumberFormat="1" applyFont="1" applyFill="1" applyBorder="1" applyAlignment="1">
      <alignment/>
    </xf>
    <xf numFmtId="3" fontId="2" fillId="27" borderId="31" xfId="0" applyNumberFormat="1" applyFont="1" applyFill="1" applyBorder="1" applyAlignment="1">
      <alignment/>
    </xf>
    <xf numFmtId="0" fontId="2" fillId="27" borderId="23" xfId="0" applyFont="1" applyFill="1" applyBorder="1" applyAlignment="1">
      <alignment horizontal="centerContinuous" vertical="justify" wrapText="1"/>
    </xf>
    <xf numFmtId="3" fontId="2" fillId="27" borderId="88" xfId="0" applyNumberFormat="1" applyFont="1" applyFill="1" applyBorder="1" applyAlignment="1">
      <alignment/>
    </xf>
    <xf numFmtId="0" fontId="2" fillId="27" borderId="42" xfId="0" applyFont="1" applyFill="1" applyBorder="1" applyAlignment="1">
      <alignment/>
    </xf>
    <xf numFmtId="0" fontId="2" fillId="27" borderId="89" xfId="0" applyFont="1" applyFill="1" applyBorder="1" applyAlignment="1">
      <alignment/>
    </xf>
    <xf numFmtId="3" fontId="2" fillId="27" borderId="89" xfId="0" applyNumberFormat="1" applyFont="1" applyFill="1" applyBorder="1" applyAlignment="1">
      <alignment/>
    </xf>
    <xf numFmtId="3" fontId="2" fillId="27" borderId="90" xfId="0" applyNumberFormat="1" applyFont="1" applyFill="1" applyBorder="1" applyAlignment="1">
      <alignment/>
    </xf>
    <xf numFmtId="0" fontId="2" fillId="27" borderId="34" xfId="0" applyFont="1" applyFill="1" applyBorder="1" applyAlignment="1">
      <alignment/>
    </xf>
    <xf numFmtId="0" fontId="2" fillId="27" borderId="78" xfId="0" applyFont="1" applyFill="1" applyBorder="1" applyAlignment="1">
      <alignment horizontal="centerContinuous" vertical="center" wrapText="1"/>
    </xf>
    <xf numFmtId="0" fontId="2" fillId="27" borderId="85" xfId="0" applyFont="1" applyFill="1" applyBorder="1" applyAlignment="1">
      <alignment horizontal="centerContinuous" vertical="center" wrapText="1"/>
    </xf>
    <xf numFmtId="0" fontId="2" fillId="27" borderId="33" xfId="0" applyFont="1" applyFill="1" applyBorder="1" applyAlignment="1">
      <alignment horizontal="center" wrapText="1"/>
    </xf>
    <xf numFmtId="0" fontId="2" fillId="27" borderId="19" xfId="0" applyFont="1" applyFill="1" applyBorder="1" applyAlignment="1">
      <alignment horizontal="center" wrapText="1"/>
    </xf>
    <xf numFmtId="0" fontId="2" fillId="27" borderId="20" xfId="0" applyFont="1" applyFill="1" applyBorder="1" applyAlignment="1">
      <alignment horizontal="centerContinuous" vertical="center" wrapText="1"/>
    </xf>
    <xf numFmtId="0" fontId="2" fillId="27" borderId="21" xfId="0" applyFont="1" applyFill="1" applyBorder="1" applyAlignment="1">
      <alignment horizontal="centerContinuous" vertical="center" wrapText="1"/>
    </xf>
    <xf numFmtId="0" fontId="3" fillId="0" borderId="37" xfId="0" applyFont="1" applyFill="1" applyBorder="1" applyAlignment="1">
      <alignment horizontal="left"/>
    </xf>
    <xf numFmtId="0" fontId="0" fillId="0" borderId="25" xfId="0" applyFill="1" applyBorder="1" applyAlignment="1">
      <alignment horizontal="centerContinuous" vertical="center" wrapText="1"/>
    </xf>
    <xf numFmtId="0" fontId="109" fillId="27" borderId="33" xfId="0" applyFont="1" applyFill="1" applyBorder="1" applyAlignment="1">
      <alignment/>
    </xf>
    <xf numFmtId="0" fontId="116" fillId="27" borderId="44" xfId="0" applyFont="1" applyFill="1" applyBorder="1" applyAlignment="1">
      <alignment horizontal="center" wrapText="1"/>
    </xf>
    <xf numFmtId="0" fontId="117" fillId="27" borderId="33" xfId="0" applyFont="1" applyFill="1" applyBorder="1" applyAlignment="1">
      <alignment/>
    </xf>
    <xf numFmtId="3" fontId="117" fillId="27" borderId="30" xfId="0" applyNumberFormat="1" applyFont="1" applyFill="1" applyBorder="1" applyAlignment="1">
      <alignment/>
    </xf>
    <xf numFmtId="0" fontId="117" fillId="27" borderId="42" xfId="0" applyFont="1" applyFill="1" applyBorder="1" applyAlignment="1">
      <alignment/>
    </xf>
    <xf numFmtId="0" fontId="117" fillId="27" borderId="34" xfId="0" applyFont="1" applyFill="1" applyBorder="1" applyAlignment="1">
      <alignment/>
    </xf>
    <xf numFmtId="3" fontId="117" fillId="27" borderId="34" xfId="0" applyNumberFormat="1" applyFont="1" applyFill="1" applyBorder="1" applyAlignment="1">
      <alignment/>
    </xf>
    <xf numFmtId="3" fontId="117" fillId="27" borderId="90" xfId="0" applyNumberFormat="1" applyFont="1" applyFill="1" applyBorder="1" applyAlignment="1">
      <alignment/>
    </xf>
    <xf numFmtId="3" fontId="117" fillId="27" borderId="11" xfId="0" applyNumberFormat="1" applyFont="1" applyFill="1" applyBorder="1" applyAlignment="1">
      <alignment/>
    </xf>
    <xf numFmtId="3" fontId="117" fillId="27" borderId="88" xfId="0" applyNumberFormat="1" applyFont="1" applyFill="1" applyBorder="1" applyAlignment="1">
      <alignment/>
    </xf>
    <xf numFmtId="0" fontId="117" fillId="27" borderId="33" xfId="0" applyFont="1" applyFill="1" applyBorder="1" applyAlignment="1">
      <alignment horizontal="center"/>
    </xf>
    <xf numFmtId="0" fontId="117" fillId="27" borderId="31" xfId="0" applyFont="1" applyFill="1" applyBorder="1" applyAlignment="1">
      <alignment/>
    </xf>
    <xf numFmtId="0" fontId="117" fillId="27" borderId="44" xfId="0" applyFont="1" applyFill="1" applyBorder="1" applyAlignment="1">
      <alignment horizontal="center"/>
    </xf>
    <xf numFmtId="0" fontId="117" fillId="27" borderId="47" xfId="0" applyFont="1" applyFill="1" applyBorder="1" applyAlignment="1">
      <alignment/>
    </xf>
    <xf numFmtId="0" fontId="117" fillId="27" borderId="48" xfId="0" applyFont="1" applyFill="1" applyBorder="1" applyAlignment="1">
      <alignment/>
    </xf>
    <xf numFmtId="0" fontId="117" fillId="27" borderId="47" xfId="0" applyFont="1" applyFill="1" applyBorder="1" applyAlignment="1">
      <alignment horizontal="centerContinuous" vertical="center" wrapText="1"/>
    </xf>
    <xf numFmtId="0" fontId="117" fillId="27" borderId="48" xfId="0" applyFont="1" applyFill="1" applyBorder="1" applyAlignment="1">
      <alignment horizontal="centerContinuous" vertical="center" wrapText="1"/>
    </xf>
    <xf numFmtId="0" fontId="40" fillId="27" borderId="77" xfId="0" applyFont="1" applyFill="1" applyBorder="1" applyAlignment="1">
      <alignment horizontal="center"/>
    </xf>
    <xf numFmtId="0" fontId="40" fillId="27" borderId="78" xfId="0" applyFont="1" applyFill="1" applyBorder="1" applyAlignment="1">
      <alignment horizontal="center" vertical="center" wrapText="1"/>
    </xf>
    <xf numFmtId="0" fontId="115" fillId="27" borderId="51" xfId="0" applyFont="1" applyFill="1" applyBorder="1" applyAlignment="1">
      <alignment horizontal="center"/>
    </xf>
    <xf numFmtId="0" fontId="115" fillId="27" borderId="52" xfId="0" applyFont="1" applyFill="1" applyBorder="1" applyAlignment="1">
      <alignment horizontal="center"/>
    </xf>
    <xf numFmtId="3" fontId="46" fillId="0" borderId="61" xfId="0" applyNumberFormat="1" applyFont="1" applyFill="1" applyBorder="1" applyAlignment="1">
      <alignment/>
    </xf>
    <xf numFmtId="3" fontId="46" fillId="0" borderId="18" xfId="0" applyNumberFormat="1" applyFont="1" applyFill="1" applyBorder="1" applyAlignment="1">
      <alignment/>
    </xf>
    <xf numFmtId="3" fontId="46" fillId="0" borderId="24" xfId="0" applyNumberFormat="1" applyFont="1" applyFill="1" applyBorder="1" applyAlignment="1">
      <alignment/>
    </xf>
    <xf numFmtId="0" fontId="40" fillId="27" borderId="52" xfId="0" applyFont="1" applyFill="1" applyBorder="1" applyAlignment="1">
      <alignment horizontal="left"/>
    </xf>
    <xf numFmtId="0" fontId="47" fillId="0" borderId="0" xfId="0" applyFont="1" applyFill="1" applyBorder="1" applyAlignment="1">
      <alignment horizontal="center"/>
    </xf>
    <xf numFmtId="3" fontId="36" fillId="0" borderId="91" xfId="0" applyNumberFormat="1" applyFont="1" applyBorder="1" applyAlignment="1">
      <alignment/>
    </xf>
    <xf numFmtId="0" fontId="49"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horizontal="right"/>
    </xf>
    <xf numFmtId="0" fontId="0" fillId="0" borderId="28" xfId="0" applyBorder="1" applyAlignment="1">
      <alignment horizontal="center"/>
    </xf>
    <xf numFmtId="0" fontId="0" fillId="0" borderId="28" xfId="0" applyBorder="1" applyAlignment="1">
      <alignment horizontal="right"/>
    </xf>
    <xf numFmtId="187" fontId="0" fillId="0" borderId="11" xfId="56" applyNumberFormat="1" applyFont="1" applyBorder="1" applyAlignment="1">
      <alignment horizontal="right"/>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117" fillId="27" borderId="30" xfId="0" applyFont="1" applyFill="1" applyBorder="1" applyAlignment="1">
      <alignment horizontal="center"/>
    </xf>
    <xf numFmtId="0" fontId="117" fillId="27" borderId="31" xfId="0" applyFont="1" applyFill="1" applyBorder="1" applyAlignment="1">
      <alignment horizontal="center"/>
    </xf>
    <xf numFmtId="184" fontId="0" fillId="0" borderId="0" xfId="0" applyNumberFormat="1" applyFont="1" applyFill="1" applyBorder="1" applyAlignment="1">
      <alignment/>
    </xf>
    <xf numFmtId="187" fontId="0" fillId="0" borderId="0" xfId="56" applyNumberFormat="1" applyFont="1" applyFill="1" applyAlignment="1">
      <alignment/>
    </xf>
    <xf numFmtId="3" fontId="0" fillId="0" borderId="0" xfId="115" applyNumberFormat="1" applyFont="1" applyFill="1">
      <alignment/>
      <protection/>
    </xf>
    <xf numFmtId="3" fontId="118" fillId="47" borderId="62" xfId="0" applyNumberFormat="1" applyFont="1" applyFill="1" applyBorder="1" applyAlignment="1">
      <alignment/>
    </xf>
    <xf numFmtId="3" fontId="0" fillId="0" borderId="24" xfId="0" applyNumberFormat="1" applyFill="1" applyBorder="1" applyAlignment="1">
      <alignment horizontal="right" vertical="center" wrapText="1"/>
    </xf>
    <xf numFmtId="41" fontId="0" fillId="0" borderId="0" xfId="57" applyFont="1" applyAlignment="1">
      <alignment/>
    </xf>
    <xf numFmtId="3" fontId="109" fillId="0" borderId="28" xfId="0" applyNumberFormat="1" applyFont="1" applyBorder="1" applyAlignment="1">
      <alignment/>
    </xf>
    <xf numFmtId="0" fontId="0" fillId="0" borderId="40" xfId="0" applyBorder="1" applyAlignment="1">
      <alignment/>
    </xf>
    <xf numFmtId="41" fontId="0" fillId="0" borderId="11" xfId="57" applyFont="1" applyBorder="1" applyAlignment="1">
      <alignment/>
    </xf>
    <xf numFmtId="187" fontId="119" fillId="0" borderId="24" xfId="56" applyNumberFormat="1" applyFont="1" applyBorder="1" applyAlignment="1">
      <alignment/>
    </xf>
    <xf numFmtId="3" fontId="119" fillId="0" borderId="61" xfId="0" applyNumberFormat="1" applyFont="1" applyFill="1" applyBorder="1" applyAlignment="1">
      <alignment/>
    </xf>
    <xf numFmtId="3" fontId="119" fillId="0" borderId="24" xfId="0" applyNumberFormat="1" applyFont="1" applyFill="1" applyBorder="1" applyAlignment="1">
      <alignment/>
    </xf>
    <xf numFmtId="0" fontId="120" fillId="0" borderId="39" xfId="0" applyFont="1" applyBorder="1" applyAlignment="1">
      <alignment horizontal="left" wrapText="1"/>
    </xf>
    <xf numFmtId="0" fontId="120" fillId="0" borderId="61" xfId="0" applyFont="1" applyBorder="1" applyAlignment="1">
      <alignment horizontal="center"/>
    </xf>
    <xf numFmtId="187" fontId="120" fillId="0" borderId="61" xfId="56" applyNumberFormat="1" applyFont="1" applyBorder="1" applyAlignment="1">
      <alignment/>
    </xf>
    <xf numFmtId="3" fontId="120" fillId="0" borderId="61" xfId="0" applyNumberFormat="1" applyFont="1" applyBorder="1" applyAlignment="1">
      <alignment/>
    </xf>
    <xf numFmtId="0" fontId="120" fillId="0" borderId="0" xfId="0" applyFont="1" applyFill="1" applyBorder="1" applyAlignment="1">
      <alignment/>
    </xf>
    <xf numFmtId="41" fontId="0" fillId="0" borderId="47" xfId="57" applyFont="1" applyBorder="1" applyAlignment="1">
      <alignment/>
    </xf>
    <xf numFmtId="0" fontId="0" fillId="0" borderId="12" xfId="0" applyFont="1" applyBorder="1" applyAlignment="1">
      <alignment/>
    </xf>
    <xf numFmtId="187" fontId="121" fillId="27" borderId="52" xfId="56" applyNumberFormat="1" applyFont="1" applyFill="1" applyBorder="1" applyAlignment="1">
      <alignment horizontal="center" wrapText="1"/>
    </xf>
    <xf numFmtId="3" fontId="121" fillId="27" borderId="5" xfId="0" applyNumberFormat="1" applyFont="1" applyFill="1" applyBorder="1" applyAlignment="1">
      <alignment horizontal="center" wrapText="1"/>
    </xf>
    <xf numFmtId="41" fontId="0" fillId="0" borderId="0" xfId="57" applyFont="1" applyFill="1" applyAlignment="1">
      <alignment/>
    </xf>
    <xf numFmtId="43" fontId="2" fillId="0" borderId="0" xfId="56" applyFont="1" applyFill="1" applyAlignment="1">
      <alignment/>
    </xf>
    <xf numFmtId="171" fontId="2" fillId="0" borderId="0" xfId="80" applyFont="1" applyFill="1" applyAlignment="1">
      <alignment/>
    </xf>
    <xf numFmtId="3" fontId="2" fillId="45" borderId="0" xfId="0" applyNumberFormat="1" applyFont="1" applyFill="1" applyAlignment="1">
      <alignment/>
    </xf>
    <xf numFmtId="41" fontId="40" fillId="27" borderId="20" xfId="57" applyFont="1" applyFill="1" applyBorder="1" applyAlignment="1">
      <alignment/>
    </xf>
    <xf numFmtId="41" fontId="0" fillId="0" borderId="25" xfId="57" applyFont="1" applyBorder="1" applyAlignment="1">
      <alignment/>
    </xf>
    <xf numFmtId="41" fontId="2" fillId="27" borderId="28" xfId="57" applyFont="1" applyFill="1" applyBorder="1" applyAlignment="1">
      <alignment/>
    </xf>
    <xf numFmtId="41" fontId="33" fillId="0" borderId="20" xfId="57" applyFont="1" applyBorder="1" applyAlignment="1">
      <alignment/>
    </xf>
    <xf numFmtId="0" fontId="13" fillId="0" borderId="11" xfId="123" applyFont="1" applyFill="1" applyBorder="1" applyAlignment="1">
      <alignment horizontal="left"/>
      <protection/>
    </xf>
    <xf numFmtId="183" fontId="0" fillId="0" borderId="11" xfId="0" applyNumberFormat="1" applyFont="1" applyFill="1" applyBorder="1" applyAlignment="1">
      <alignment/>
    </xf>
    <xf numFmtId="0" fontId="0" fillId="0" borderId="11" xfId="0" applyFont="1" applyFill="1" applyBorder="1" applyAlignment="1">
      <alignment horizontal="center"/>
    </xf>
    <xf numFmtId="0" fontId="17" fillId="0" borderId="0" xfId="0" applyFont="1" applyFill="1" applyAlignment="1">
      <alignment/>
    </xf>
    <xf numFmtId="187" fontId="13" fillId="0" borderId="0" xfId="56" applyNumberFormat="1" applyFont="1" applyFill="1" applyAlignment="1">
      <alignment/>
    </xf>
    <xf numFmtId="0" fontId="0" fillId="0" borderId="0" xfId="0" applyFont="1" applyFill="1" applyBorder="1" applyAlignment="1">
      <alignment horizontal="center"/>
    </xf>
    <xf numFmtId="0" fontId="22" fillId="0" borderId="0" xfId="0" applyFont="1" applyAlignment="1">
      <alignment horizontal="center"/>
    </xf>
    <xf numFmtId="0" fontId="0" fillId="0" borderId="26" xfId="0" applyBorder="1" applyAlignment="1">
      <alignment/>
    </xf>
    <xf numFmtId="3" fontId="2" fillId="0" borderId="26" xfId="0" applyNumberFormat="1" applyFont="1" applyBorder="1" applyAlignment="1">
      <alignment/>
    </xf>
    <xf numFmtId="3" fontId="2" fillId="0" borderId="18" xfId="0" applyNumberFormat="1" applyFont="1" applyBorder="1" applyAlignment="1">
      <alignment/>
    </xf>
    <xf numFmtId="3" fontId="0" fillId="0" borderId="26" xfId="0" applyNumberFormat="1" applyFont="1" applyBorder="1" applyAlignment="1">
      <alignment/>
    </xf>
    <xf numFmtId="3" fontId="2" fillId="0" borderId="26" xfId="0" applyNumberFormat="1" applyFont="1" applyBorder="1" applyAlignment="1">
      <alignment horizontal="left"/>
    </xf>
    <xf numFmtId="3" fontId="0" fillId="0" borderId="0" xfId="0" applyNumberFormat="1" applyFont="1" applyFill="1" applyBorder="1" applyAlignment="1">
      <alignment horizontal="left"/>
    </xf>
    <xf numFmtId="0" fontId="50" fillId="0" borderId="0" xfId="0" applyFont="1" applyAlignment="1">
      <alignment/>
    </xf>
    <xf numFmtId="3" fontId="2" fillId="0" borderId="0" xfId="0" applyNumberFormat="1" applyFont="1" applyBorder="1" applyAlignment="1">
      <alignment/>
    </xf>
    <xf numFmtId="3" fontId="2" fillId="0" borderId="0" xfId="0" applyNumberFormat="1" applyFon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3" fontId="2" fillId="0" borderId="0" xfId="0" applyNumberFormat="1" applyFont="1" applyAlignment="1">
      <alignment horizontal="centerContinuous"/>
    </xf>
    <xf numFmtId="3" fontId="0" fillId="42" borderId="0" xfId="0" applyNumberFormat="1" applyFont="1" applyFill="1" applyAlignment="1">
      <alignment/>
    </xf>
    <xf numFmtId="3" fontId="13" fillId="42" borderId="0" xfId="0" applyNumberFormat="1" applyFont="1" applyFill="1" applyAlignment="1">
      <alignment/>
    </xf>
    <xf numFmtId="3" fontId="23" fillId="42" borderId="16" xfId="0" applyNumberFormat="1" applyFont="1" applyFill="1" applyBorder="1" applyAlignment="1">
      <alignment/>
    </xf>
    <xf numFmtId="3" fontId="114" fillId="39" borderId="0" xfId="0" applyNumberFormat="1" applyFont="1" applyFill="1" applyAlignment="1">
      <alignment/>
    </xf>
    <xf numFmtId="3" fontId="0" fillId="41" borderId="0" xfId="0" applyNumberFormat="1" applyFont="1" applyFill="1" applyAlignment="1">
      <alignment/>
    </xf>
    <xf numFmtId="0" fontId="0" fillId="0" borderId="61" xfId="0" applyFont="1" applyBorder="1" applyAlignment="1">
      <alignment/>
    </xf>
    <xf numFmtId="3" fontId="0" fillId="0" borderId="61" xfId="0" applyNumberFormat="1" applyFill="1" applyBorder="1" applyAlignment="1">
      <alignment horizontal="left" wrapText="1"/>
    </xf>
    <xf numFmtId="0" fontId="0" fillId="0" borderId="43" xfId="0" applyFont="1" applyFill="1" applyBorder="1" applyAlignment="1">
      <alignment/>
    </xf>
    <xf numFmtId="0" fontId="0" fillId="0" borderId="68" xfId="0" applyFont="1" applyFill="1" applyBorder="1" applyAlignment="1">
      <alignment/>
    </xf>
    <xf numFmtId="41" fontId="0" fillId="0" borderId="43" xfId="57" applyFont="1" applyFill="1" applyBorder="1" applyAlignment="1">
      <alignment/>
    </xf>
    <xf numFmtId="0" fontId="0" fillId="42" borderId="0" xfId="0" applyFont="1" applyFill="1" applyAlignment="1">
      <alignment/>
    </xf>
    <xf numFmtId="0" fontId="2" fillId="42" borderId="0" xfId="0" applyFont="1" applyFill="1" applyAlignment="1">
      <alignment/>
    </xf>
    <xf numFmtId="4" fontId="0" fillId="42" borderId="0" xfId="0" applyNumberFormat="1" applyFont="1" applyFill="1" applyAlignment="1">
      <alignment/>
    </xf>
    <xf numFmtId="41" fontId="13" fillId="42" borderId="0" xfId="57" applyFont="1" applyFill="1" applyAlignment="1">
      <alignment/>
    </xf>
    <xf numFmtId="43" fontId="33" fillId="0" borderId="35" xfId="56" applyNumberFormat="1" applyFont="1" applyBorder="1" applyAlignment="1">
      <alignment/>
    </xf>
    <xf numFmtId="41" fontId="2" fillId="42" borderId="11" xfId="57" applyFont="1" applyFill="1" applyBorder="1" applyAlignment="1">
      <alignment/>
    </xf>
    <xf numFmtId="4" fontId="113" fillId="0" borderId="11" xfId="0" applyNumberFormat="1" applyFont="1" applyFill="1" applyBorder="1" applyAlignment="1">
      <alignment horizontal="center"/>
    </xf>
    <xf numFmtId="211" fontId="2" fillId="42" borderId="11" xfId="58" applyFont="1" applyFill="1" applyBorder="1" applyAlignment="1">
      <alignment/>
    </xf>
    <xf numFmtId="183" fontId="0" fillId="0" borderId="11" xfId="125" applyNumberFormat="1" applyFont="1" applyFill="1" applyBorder="1">
      <alignment/>
      <protection/>
    </xf>
    <xf numFmtId="0" fontId="0" fillId="0" borderId="11" xfId="125" applyFont="1" applyFill="1" applyBorder="1" applyAlignment="1">
      <alignment horizontal="center"/>
      <protection/>
    </xf>
    <xf numFmtId="0" fontId="0" fillId="0" borderId="11" xfId="125" applyFont="1" applyFill="1" applyBorder="1" applyAlignment="1">
      <alignment horizontal="left"/>
      <protection/>
    </xf>
    <xf numFmtId="3" fontId="0" fillId="0" borderId="11" xfId="125" applyNumberFormat="1" applyFont="1" applyFill="1" applyBorder="1" applyAlignment="1">
      <alignment horizontal="right"/>
      <protection/>
    </xf>
    <xf numFmtId="211" fontId="2" fillId="42" borderId="11" xfId="60" applyFont="1" applyFill="1" applyBorder="1" applyAlignment="1">
      <alignment/>
    </xf>
    <xf numFmtId="4" fontId="113" fillId="39" borderId="11" xfId="0" applyNumberFormat="1" applyFont="1" applyFill="1" applyBorder="1" applyAlignment="1">
      <alignment horizontal="center"/>
    </xf>
    <xf numFmtId="0" fontId="0" fillId="39" borderId="11" xfId="125" applyFont="1" applyFill="1" applyBorder="1" applyAlignment="1">
      <alignment horizontal="left"/>
      <protection/>
    </xf>
    <xf numFmtId="0" fontId="0" fillId="39" borderId="11" xfId="125" applyFont="1" applyFill="1" applyBorder="1" applyAlignment="1">
      <alignment horizontal="center"/>
      <protection/>
    </xf>
    <xf numFmtId="210" fontId="91" fillId="42" borderId="11" xfId="57" applyNumberFormat="1" applyFont="1" applyFill="1" applyBorder="1" applyAlignment="1">
      <alignment/>
    </xf>
    <xf numFmtId="0" fontId="0" fillId="39" borderId="11" xfId="0" applyFont="1" applyFill="1" applyBorder="1" applyAlignment="1">
      <alignment/>
    </xf>
    <xf numFmtId="0" fontId="0" fillId="39" borderId="11" xfId="0" applyFont="1" applyFill="1" applyBorder="1" applyAlignment="1">
      <alignment horizontal="left"/>
    </xf>
    <xf numFmtId="1" fontId="33" fillId="0" borderId="0" xfId="0" applyNumberFormat="1" applyFont="1" applyBorder="1" applyAlignment="1">
      <alignment/>
    </xf>
    <xf numFmtId="3" fontId="33" fillId="0" borderId="16" xfId="0" applyNumberFormat="1" applyFont="1" applyFill="1" applyBorder="1" applyAlignment="1">
      <alignment/>
    </xf>
    <xf numFmtId="4" fontId="33" fillId="0" borderId="16" xfId="0" applyNumberFormat="1" applyFont="1" applyBorder="1" applyAlignment="1">
      <alignment/>
    </xf>
    <xf numFmtId="4" fontId="33" fillId="0" borderId="92" xfId="0" applyNumberFormat="1" applyFont="1" applyBorder="1" applyAlignment="1">
      <alignment/>
    </xf>
    <xf numFmtId="3" fontId="33" fillId="0" borderId="93" xfId="0" applyNumberFormat="1" applyFont="1" applyBorder="1" applyAlignment="1">
      <alignment/>
    </xf>
    <xf numFmtId="4" fontId="33" fillId="0" borderId="93" xfId="0" applyNumberFormat="1" applyFont="1" applyBorder="1" applyAlignment="1">
      <alignment/>
    </xf>
    <xf numFmtId="3" fontId="33" fillId="0" borderId="93" xfId="0" applyNumberFormat="1" applyFont="1" applyFill="1" applyBorder="1" applyAlignment="1">
      <alignment/>
    </xf>
    <xf numFmtId="4" fontId="33" fillId="0" borderId="94" xfId="0" applyNumberFormat="1" applyFont="1" applyBorder="1" applyAlignment="1">
      <alignment/>
    </xf>
    <xf numFmtId="0" fontId="2" fillId="27" borderId="5" xfId="0" applyFont="1" applyFill="1" applyBorder="1" applyAlignment="1">
      <alignment/>
    </xf>
    <xf numFmtId="210" fontId="122" fillId="0" borderId="11" xfId="57" applyNumberFormat="1" applyFont="1" applyFill="1" applyBorder="1" applyAlignment="1">
      <alignment wrapText="1"/>
    </xf>
    <xf numFmtId="210" fontId="0" fillId="0" borderId="0" xfId="0" applyNumberFormat="1" applyFont="1" applyFill="1" applyAlignment="1">
      <alignment/>
    </xf>
    <xf numFmtId="197" fontId="0" fillId="0" borderId="28" xfId="56" applyNumberFormat="1" applyFont="1" applyFill="1" applyBorder="1" applyAlignment="1">
      <alignment/>
    </xf>
    <xf numFmtId="215" fontId="0" fillId="0" borderId="21" xfId="0" applyNumberFormat="1" applyFont="1" applyBorder="1" applyAlignment="1">
      <alignment/>
    </xf>
    <xf numFmtId="41" fontId="0" fillId="0" borderId="0" xfId="0" applyNumberFormat="1" applyAlignment="1">
      <alignment/>
    </xf>
    <xf numFmtId="0" fontId="0" fillId="0" borderId="38" xfId="0" applyBorder="1" applyAlignment="1">
      <alignment/>
    </xf>
    <xf numFmtId="41" fontId="0" fillId="0" borderId="12" xfId="57" applyFont="1" applyBorder="1" applyAlignment="1">
      <alignment/>
    </xf>
    <xf numFmtId="0" fontId="0" fillId="0" borderId="25" xfId="0" applyBorder="1" applyAlignment="1">
      <alignment/>
    </xf>
    <xf numFmtId="41" fontId="0" fillId="0" borderId="20" xfId="57" applyFont="1" applyBorder="1" applyAlignment="1">
      <alignment/>
    </xf>
    <xf numFmtId="3" fontId="117" fillId="27" borderId="50" xfId="0" applyNumberFormat="1" applyFont="1" applyFill="1" applyBorder="1" applyAlignment="1">
      <alignment/>
    </xf>
    <xf numFmtId="0" fontId="0" fillId="0" borderId="26" xfId="0" applyFont="1" applyBorder="1" applyAlignment="1">
      <alignment horizontal="left" wrapText="1"/>
    </xf>
    <xf numFmtId="0" fontId="0" fillId="0" borderId="16" xfId="0" applyBorder="1" applyAlignment="1">
      <alignment/>
    </xf>
    <xf numFmtId="0" fontId="117" fillId="27" borderId="62" xfId="0" applyFont="1" applyFill="1" applyBorder="1" applyAlignment="1">
      <alignment/>
    </xf>
    <xf numFmtId="3" fontId="117" fillId="27" borderId="13" xfId="0" applyNumberFormat="1" applyFont="1" applyFill="1" applyBorder="1" applyAlignment="1">
      <alignment/>
    </xf>
    <xf numFmtId="0" fontId="117" fillId="27" borderId="79" xfId="0" applyFont="1" applyFill="1" applyBorder="1" applyAlignment="1">
      <alignment horizontal="center" vertical="center" wrapText="1"/>
    </xf>
    <xf numFmtId="3" fontId="13" fillId="41" borderId="0" xfId="0" applyNumberFormat="1" applyFont="1" applyFill="1" applyAlignment="1">
      <alignment/>
    </xf>
    <xf numFmtId="3" fontId="2" fillId="39" borderId="62" xfId="0" applyNumberFormat="1" applyFont="1" applyFill="1" applyBorder="1" applyAlignment="1">
      <alignment/>
    </xf>
    <xf numFmtId="0" fontId="111" fillId="0" borderId="0" xfId="0" applyFont="1" applyBorder="1" applyAlignment="1">
      <alignment/>
    </xf>
    <xf numFmtId="3" fontId="111" fillId="39" borderId="0" xfId="0" applyNumberFormat="1" applyFont="1" applyFill="1" applyAlignment="1">
      <alignment/>
    </xf>
    <xf numFmtId="43" fontId="33" fillId="0" borderId="36" xfId="56" applyFont="1" applyBorder="1" applyAlignment="1">
      <alignment/>
    </xf>
    <xf numFmtId="4" fontId="51" fillId="0" borderId="0" xfId="0" applyNumberFormat="1" applyFont="1" applyFill="1" applyBorder="1" applyAlignment="1" applyProtection="1">
      <alignment/>
      <protection/>
    </xf>
    <xf numFmtId="43" fontId="51" fillId="0" borderId="0" xfId="0" applyNumberFormat="1" applyFont="1" applyFill="1" applyBorder="1" applyAlignment="1" applyProtection="1">
      <alignment/>
      <protection/>
    </xf>
    <xf numFmtId="207" fontId="2" fillId="0" borderId="0" xfId="57" applyNumberFormat="1" applyFont="1" applyFill="1" applyAlignment="1">
      <alignment/>
    </xf>
    <xf numFmtId="2" fontId="51" fillId="0" borderId="0" xfId="0" applyNumberFormat="1" applyFont="1" applyFill="1" applyBorder="1" applyAlignment="1" applyProtection="1">
      <alignment/>
      <protection/>
    </xf>
    <xf numFmtId="41" fontId="0" fillId="0" borderId="0" xfId="0" applyNumberFormat="1" applyFill="1" applyAlignment="1">
      <alignment/>
    </xf>
    <xf numFmtId="41" fontId="0" fillId="7" borderId="0" xfId="0" applyNumberFormat="1" applyFill="1" applyAlignment="1">
      <alignment/>
    </xf>
    <xf numFmtId="41" fontId="33" fillId="0" borderId="11" xfId="57" applyFont="1" applyBorder="1" applyAlignment="1">
      <alignment/>
    </xf>
    <xf numFmtId="3" fontId="0" fillId="0" borderId="24" xfId="0" applyNumberFormat="1" applyBorder="1" applyAlignment="1">
      <alignment/>
    </xf>
    <xf numFmtId="41" fontId="33" fillId="0" borderId="0" xfId="57" applyFont="1" applyFill="1" applyBorder="1" applyAlignment="1">
      <alignment horizontal="left"/>
    </xf>
    <xf numFmtId="41" fontId="33" fillId="0" borderId="0" xfId="0" applyNumberFormat="1" applyFont="1" applyFill="1" applyBorder="1" applyAlignment="1">
      <alignment horizontal="left"/>
    </xf>
    <xf numFmtId="41" fontId="109" fillId="45" borderId="0" xfId="57" applyFont="1" applyFill="1" applyAlignment="1">
      <alignment/>
    </xf>
    <xf numFmtId="187" fontId="0" fillId="0" borderId="11" xfId="56" applyNumberFormat="1" applyFont="1" applyFill="1" applyBorder="1" applyAlignment="1">
      <alignment/>
    </xf>
    <xf numFmtId="197" fontId="0" fillId="0" borderId="28" xfId="56" applyNumberFormat="1" applyFont="1" applyFill="1" applyBorder="1" applyAlignment="1">
      <alignment/>
    </xf>
    <xf numFmtId="3" fontId="0" fillId="45" borderId="65" xfId="0" applyNumberFormat="1" applyFont="1" applyFill="1" applyBorder="1" applyAlignment="1">
      <alignment/>
    </xf>
    <xf numFmtId="0" fontId="13" fillId="0" borderId="0" xfId="0" applyFont="1" applyAlignment="1">
      <alignment/>
    </xf>
    <xf numFmtId="3" fontId="0" fillId="45" borderId="64" xfId="0" applyNumberFormat="1" applyFont="1" applyFill="1" applyBorder="1" applyAlignment="1">
      <alignment/>
    </xf>
    <xf numFmtId="3" fontId="2" fillId="45" borderId="95" xfId="0" applyNumberFormat="1" applyFont="1" applyFill="1" applyBorder="1" applyAlignment="1">
      <alignment horizontal="center"/>
    </xf>
    <xf numFmtId="3" fontId="2" fillId="45" borderId="84" xfId="0" applyNumberFormat="1" applyFont="1" applyFill="1" applyBorder="1" applyAlignment="1">
      <alignment horizontal="center"/>
    </xf>
    <xf numFmtId="3" fontId="2" fillId="45" borderId="51" xfId="0" applyNumberFormat="1" applyFont="1" applyFill="1" applyBorder="1" applyAlignment="1">
      <alignment/>
    </xf>
    <xf numFmtId="3" fontId="2" fillId="45" borderId="21" xfId="0" applyNumberFormat="1" applyFont="1" applyFill="1" applyBorder="1" applyAlignment="1">
      <alignment/>
    </xf>
    <xf numFmtId="3" fontId="2" fillId="0" borderId="24" xfId="0" applyNumberFormat="1" applyFont="1" applyBorder="1" applyAlignment="1">
      <alignment/>
    </xf>
    <xf numFmtId="0" fontId="33" fillId="0" borderId="40" xfId="0" applyFont="1" applyBorder="1" applyAlignment="1">
      <alignment/>
    </xf>
    <xf numFmtId="0" fontId="33" fillId="0" borderId="22" xfId="0" applyFont="1" applyBorder="1" applyAlignment="1">
      <alignment/>
    </xf>
    <xf numFmtId="0" fontId="40" fillId="0" borderId="67" xfId="0" applyFont="1" applyBorder="1" applyAlignment="1">
      <alignment/>
    </xf>
    <xf numFmtId="3" fontId="33" fillId="0" borderId="23" xfId="0" applyNumberFormat="1" applyFont="1" applyFill="1" applyBorder="1" applyAlignment="1">
      <alignment/>
    </xf>
    <xf numFmtId="0" fontId="0" fillId="0" borderId="13" xfId="0" applyFont="1" applyBorder="1" applyAlignment="1">
      <alignment horizontal="center"/>
    </xf>
    <xf numFmtId="0" fontId="49" fillId="0" borderId="13" xfId="0" applyFont="1" applyBorder="1" applyAlignment="1">
      <alignment horizontal="center"/>
    </xf>
    <xf numFmtId="3" fontId="0" fillId="0" borderId="13" xfId="0" applyNumberFormat="1" applyBorder="1" applyAlignment="1">
      <alignment horizontal="right"/>
    </xf>
    <xf numFmtId="0" fontId="2" fillId="27" borderId="20" xfId="0" applyFont="1" applyFill="1" applyBorder="1" applyAlignment="1">
      <alignment horizontal="center" wrapText="1"/>
    </xf>
    <xf numFmtId="0" fontId="2" fillId="27" borderId="21" xfId="0" applyFont="1" applyFill="1" applyBorder="1" applyAlignment="1">
      <alignment horizontal="center" wrapText="1"/>
    </xf>
    <xf numFmtId="4" fontId="123" fillId="48" borderId="96" xfId="0" applyNumberFormat="1" applyFont="1" applyFill="1" applyBorder="1" applyAlignment="1">
      <alignment horizontal="center" vertical="center" wrapText="1"/>
    </xf>
    <xf numFmtId="189" fontId="1" fillId="0" borderId="0" xfId="0" applyNumberFormat="1" applyFont="1" applyFill="1" applyBorder="1" applyAlignment="1" applyProtection="1">
      <alignment horizontal="right"/>
      <protection/>
    </xf>
    <xf numFmtId="189" fontId="52" fillId="0" borderId="0" xfId="0" applyNumberFormat="1" applyFont="1" applyFill="1" applyBorder="1" applyAlignment="1" applyProtection="1">
      <alignment horizontal="right"/>
      <protection/>
    </xf>
    <xf numFmtId="189" fontId="32" fillId="0" borderId="0" xfId="0" applyNumberFormat="1" applyFont="1" applyFill="1" applyBorder="1" applyAlignment="1" applyProtection="1">
      <alignment horizontal="right"/>
      <protection/>
    </xf>
    <xf numFmtId="4" fontId="33" fillId="35" borderId="16" xfId="0" applyNumberFormat="1" applyFont="1" applyFill="1" applyBorder="1" applyAlignment="1">
      <alignment/>
    </xf>
    <xf numFmtId="4" fontId="33" fillId="35" borderId="18" xfId="57" applyNumberFormat="1" applyFont="1" applyFill="1" applyBorder="1" applyAlignment="1">
      <alignment/>
    </xf>
    <xf numFmtId="0" fontId="0" fillId="0" borderId="33" xfId="0" applyFont="1" applyBorder="1" applyAlignment="1">
      <alignment horizontal="center" wrapText="1"/>
    </xf>
    <xf numFmtId="3" fontId="6" fillId="0" borderId="28" xfId="0" applyNumberFormat="1" applyFont="1" applyBorder="1" applyAlignment="1">
      <alignment horizontal="right"/>
    </xf>
    <xf numFmtId="3" fontId="2" fillId="0" borderId="26" xfId="0" applyNumberFormat="1" applyFont="1" applyFill="1" applyBorder="1" applyAlignment="1">
      <alignment/>
    </xf>
    <xf numFmtId="3" fontId="36" fillId="27" borderId="70" xfId="0" applyNumberFormat="1" applyFont="1" applyFill="1" applyBorder="1" applyAlignment="1">
      <alignment/>
    </xf>
    <xf numFmtId="0" fontId="33" fillId="0" borderId="92" xfId="0" applyFont="1" applyBorder="1" applyAlignment="1">
      <alignment/>
    </xf>
    <xf numFmtId="0" fontId="33" fillId="0" borderId="93" xfId="0" applyFont="1" applyBorder="1" applyAlignment="1">
      <alignment/>
    </xf>
    <xf numFmtId="0" fontId="33" fillId="0" borderId="93" xfId="0" applyFont="1" applyFill="1" applyBorder="1" applyAlignment="1">
      <alignment/>
    </xf>
    <xf numFmtId="3" fontId="36" fillId="0" borderId="93" xfId="0" applyNumberFormat="1" applyFont="1" applyBorder="1" applyAlignment="1">
      <alignment/>
    </xf>
    <xf numFmtId="3" fontId="33" fillId="0" borderId="94" xfId="0" applyNumberFormat="1" applyFont="1" applyFill="1" applyBorder="1" applyAlignment="1">
      <alignment/>
    </xf>
    <xf numFmtId="3" fontId="40" fillId="0" borderId="93" xfId="0" applyNumberFormat="1" applyFont="1" applyBorder="1" applyAlignment="1">
      <alignment/>
    </xf>
    <xf numFmtId="3" fontId="36" fillId="0" borderId="95" xfId="0" applyNumberFormat="1" applyFont="1" applyBorder="1" applyAlignment="1">
      <alignment/>
    </xf>
    <xf numFmtId="3" fontId="33" fillId="0" borderId="94" xfId="0" applyNumberFormat="1" applyFont="1" applyBorder="1" applyAlignment="1">
      <alignment/>
    </xf>
    <xf numFmtId="189" fontId="31" fillId="42" borderId="0" xfId="0" applyNumberFormat="1" applyFont="1" applyFill="1" applyBorder="1" applyAlignment="1" applyProtection="1">
      <alignment horizontal="right"/>
      <protection/>
    </xf>
    <xf numFmtId="187" fontId="13" fillId="42" borderId="0" xfId="56" applyNumberFormat="1" applyFont="1" applyFill="1" applyAlignment="1">
      <alignment/>
    </xf>
    <xf numFmtId="187" fontId="0" fillId="42" borderId="0" xfId="56" applyNumberFormat="1" applyFont="1" applyFill="1" applyAlignment="1">
      <alignment/>
    </xf>
    <xf numFmtId="3" fontId="24" fillId="36" borderId="13" xfId="0" applyNumberFormat="1" applyFont="1" applyFill="1" applyBorder="1" applyAlignment="1">
      <alignment/>
    </xf>
    <xf numFmtId="3" fontId="114" fillId="0" borderId="11" xfId="0" applyNumberFormat="1" applyFont="1" applyFill="1" applyBorder="1" applyAlignment="1">
      <alignment/>
    </xf>
    <xf numFmtId="0" fontId="114" fillId="0" borderId="11" xfId="0" applyFont="1" applyFill="1" applyBorder="1" applyAlignment="1">
      <alignment/>
    </xf>
    <xf numFmtId="0" fontId="111" fillId="0" borderId="0" xfId="0" applyFont="1" applyFill="1" applyAlignment="1">
      <alignment/>
    </xf>
    <xf numFmtId="3" fontId="111" fillId="0" borderId="0" xfId="0" applyNumberFormat="1" applyFont="1" applyFill="1" applyAlignment="1">
      <alignment/>
    </xf>
    <xf numFmtId="0" fontId="124" fillId="0" borderId="0" xfId="0" applyFont="1" applyFill="1" applyAlignment="1">
      <alignment/>
    </xf>
    <xf numFmtId="0" fontId="111" fillId="0" borderId="0" xfId="0" applyFont="1" applyFill="1" applyBorder="1" applyAlignment="1">
      <alignment/>
    </xf>
    <xf numFmtId="14" fontId="111" fillId="0" borderId="0" xfId="0" applyNumberFormat="1" applyFont="1" applyFill="1" applyAlignment="1">
      <alignment/>
    </xf>
    <xf numFmtId="0" fontId="110" fillId="0" borderId="0" xfId="0" applyFont="1" applyFill="1" applyBorder="1" applyAlignment="1">
      <alignment/>
    </xf>
    <xf numFmtId="3" fontId="110" fillId="0" borderId="0" xfId="0" applyNumberFormat="1" applyFont="1" applyFill="1" applyBorder="1" applyAlignment="1">
      <alignment/>
    </xf>
    <xf numFmtId="3" fontId="110" fillId="0" borderId="0" xfId="0" applyNumberFormat="1" applyFont="1" applyFill="1" applyAlignment="1">
      <alignment/>
    </xf>
    <xf numFmtId="0" fontId="111" fillId="0" borderId="0" xfId="0" applyFont="1" applyFill="1" applyAlignment="1">
      <alignment horizontal="center"/>
    </xf>
    <xf numFmtId="0" fontId="110" fillId="0" borderId="0" xfId="0" applyFont="1" applyFill="1" applyAlignment="1">
      <alignment/>
    </xf>
    <xf numFmtId="41" fontId="0" fillId="0" borderId="74" xfId="57" applyFont="1" applyBorder="1" applyAlignment="1">
      <alignment/>
    </xf>
    <xf numFmtId="41" fontId="0" fillId="0" borderId="70" xfId="57" applyFont="1" applyBorder="1" applyAlignment="1">
      <alignment/>
    </xf>
    <xf numFmtId="0" fontId="2" fillId="27" borderId="85" xfId="0" applyFont="1" applyFill="1" applyBorder="1" applyAlignment="1">
      <alignment horizontal="center" wrapText="1"/>
    </xf>
    <xf numFmtId="41" fontId="0" fillId="0" borderId="64" xfId="57" applyFont="1" applyBorder="1" applyAlignment="1">
      <alignment/>
    </xf>
    <xf numFmtId="41" fontId="0" fillId="0" borderId="5" xfId="57" applyFont="1" applyBorder="1" applyAlignment="1">
      <alignment/>
    </xf>
    <xf numFmtId="187" fontId="0" fillId="0" borderId="0" xfId="0" applyNumberFormat="1" applyFont="1" applyFill="1" applyBorder="1" applyAlignment="1">
      <alignment/>
    </xf>
    <xf numFmtId="0" fontId="0" fillId="0" borderId="39" xfId="0" applyBorder="1" applyAlignment="1">
      <alignment/>
    </xf>
    <xf numFmtId="187" fontId="0" fillId="0" borderId="18" xfId="56" applyNumberFormat="1" applyFont="1" applyFill="1" applyBorder="1" applyAlignment="1">
      <alignment/>
    </xf>
    <xf numFmtId="197" fontId="0" fillId="0" borderId="20" xfId="56" applyNumberFormat="1" applyFont="1" applyBorder="1" applyAlignment="1">
      <alignment/>
    </xf>
    <xf numFmtId="0" fontId="125" fillId="0" borderId="0" xfId="0" applyFont="1" applyFill="1" applyAlignment="1">
      <alignment/>
    </xf>
    <xf numFmtId="3" fontId="125" fillId="0" borderId="0" xfId="0" applyNumberFormat="1" applyFont="1" applyFill="1" applyAlignment="1">
      <alignment/>
    </xf>
    <xf numFmtId="0" fontId="125" fillId="0" borderId="0" xfId="0" applyFont="1" applyFill="1" applyBorder="1" applyAlignment="1">
      <alignment/>
    </xf>
    <xf numFmtId="0" fontId="126" fillId="0" borderId="0" xfId="0" applyFont="1" applyFill="1" applyAlignment="1">
      <alignment/>
    </xf>
    <xf numFmtId="0" fontId="125" fillId="0" borderId="0" xfId="0" applyFont="1" applyFill="1" applyAlignment="1">
      <alignment/>
    </xf>
    <xf numFmtId="0" fontId="127" fillId="0" borderId="0" xfId="0" applyFont="1" applyFill="1" applyAlignment="1">
      <alignment horizontal="center"/>
    </xf>
    <xf numFmtId="0" fontId="127" fillId="0" borderId="0" xfId="0" applyFont="1" applyFill="1" applyBorder="1" applyAlignment="1">
      <alignment horizontal="center"/>
    </xf>
    <xf numFmtId="0" fontId="125" fillId="0" borderId="0" xfId="0" applyNumberFormat="1" applyFont="1" applyFill="1" applyAlignment="1">
      <alignment/>
    </xf>
    <xf numFmtId="3" fontId="125" fillId="0" borderId="0" xfId="0" applyNumberFormat="1" applyFont="1" applyFill="1" applyBorder="1" applyAlignment="1">
      <alignment/>
    </xf>
    <xf numFmtId="0" fontId="0" fillId="0" borderId="13" xfId="0" applyFont="1" applyBorder="1" applyAlignment="1">
      <alignment/>
    </xf>
    <xf numFmtId="3" fontId="0" fillId="0" borderId="11" xfId="120" applyNumberFormat="1" applyBorder="1">
      <alignment/>
      <protection/>
    </xf>
    <xf numFmtId="0" fontId="120" fillId="0" borderId="0" xfId="0" applyFont="1" applyAlignment="1">
      <alignment/>
    </xf>
    <xf numFmtId="207" fontId="40" fillId="27" borderId="20" xfId="57" applyNumberFormat="1" applyFont="1" applyFill="1" applyBorder="1" applyAlignment="1">
      <alignment/>
    </xf>
    <xf numFmtId="0" fontId="33" fillId="0" borderId="18" xfId="0" applyFont="1" applyBorder="1" applyAlignment="1">
      <alignment/>
    </xf>
    <xf numFmtId="187" fontId="120" fillId="0" borderId="18" xfId="56" applyNumberFormat="1" applyFont="1" applyBorder="1" applyAlignment="1">
      <alignment/>
    </xf>
    <xf numFmtId="0" fontId="0" fillId="0" borderId="18" xfId="0" applyBorder="1" applyAlignment="1">
      <alignment/>
    </xf>
    <xf numFmtId="3" fontId="111" fillId="0" borderId="0" xfId="0" applyNumberFormat="1" applyFont="1" applyAlignment="1">
      <alignment/>
    </xf>
    <xf numFmtId="3" fontId="0" fillId="0" borderId="0" xfId="0" applyNumberFormat="1" applyFont="1" applyAlignment="1">
      <alignment/>
    </xf>
    <xf numFmtId="3" fontId="2" fillId="27" borderId="70" xfId="0" applyNumberFormat="1" applyFont="1" applyFill="1" applyBorder="1" applyAlignment="1">
      <alignment/>
    </xf>
    <xf numFmtId="3" fontId="0" fillId="0" borderId="70" xfId="0" applyNumberFormat="1" applyFont="1" applyBorder="1" applyAlignment="1">
      <alignment/>
    </xf>
    <xf numFmtId="3" fontId="2" fillId="27" borderId="5" xfId="0" applyNumberFormat="1" applyFont="1" applyFill="1" applyBorder="1" applyAlignment="1">
      <alignment/>
    </xf>
    <xf numFmtId="3" fontId="0" fillId="0" borderId="5" xfId="0" applyNumberFormat="1" applyFont="1" applyBorder="1" applyAlignment="1">
      <alignment/>
    </xf>
    <xf numFmtId="0" fontId="53" fillId="0" borderId="38" xfId="0" applyFont="1" applyBorder="1" applyAlignment="1">
      <alignment/>
    </xf>
    <xf numFmtId="0" fontId="33" fillId="0" borderId="0" xfId="0" applyFont="1" applyAlignment="1">
      <alignment horizontal="center"/>
    </xf>
    <xf numFmtId="0" fontId="2" fillId="27" borderId="78" xfId="0" applyFont="1" applyFill="1" applyBorder="1" applyAlignment="1">
      <alignment horizontal="center" wrapText="1"/>
    </xf>
    <xf numFmtId="189" fontId="1" fillId="0" borderId="0" xfId="0" applyNumberFormat="1" applyFont="1" applyFill="1" applyAlignment="1">
      <alignment horizontal="right"/>
    </xf>
    <xf numFmtId="0" fontId="34" fillId="35" borderId="0" xfId="0" applyFont="1" applyFill="1" applyAlignment="1">
      <alignment horizontal="center"/>
    </xf>
    <xf numFmtId="0" fontId="40" fillId="27" borderId="29" xfId="0" applyFont="1" applyFill="1" applyBorder="1" applyAlignment="1">
      <alignment horizontal="center"/>
    </xf>
    <xf numFmtId="0" fontId="40" fillId="27" borderId="14" xfId="0" applyFont="1" applyFill="1" applyBorder="1" applyAlignment="1">
      <alignment horizontal="center"/>
    </xf>
    <xf numFmtId="0" fontId="0" fillId="0" borderId="0" xfId="115">
      <alignment/>
      <protection/>
    </xf>
    <xf numFmtId="0" fontId="128" fillId="0" borderId="0" xfId="115" applyFont="1" applyAlignment="1">
      <alignment horizontal="center" vertical="center"/>
      <protection/>
    </xf>
    <xf numFmtId="0" fontId="128" fillId="0" borderId="0" xfId="115" applyFont="1" applyAlignment="1">
      <alignment horizontal="justify" vertical="center"/>
      <protection/>
    </xf>
    <xf numFmtId="0" fontId="129" fillId="0" borderId="0" xfId="115" applyFont="1" applyAlignment="1">
      <alignment vertical="center"/>
      <protection/>
    </xf>
    <xf numFmtId="0" fontId="128" fillId="0" borderId="0" xfId="115" applyFont="1" applyAlignment="1">
      <alignment vertical="center"/>
      <protection/>
    </xf>
    <xf numFmtId="0" fontId="33" fillId="0" borderId="0" xfId="115" applyFont="1" applyAlignment="1">
      <alignment vertical="center"/>
      <protection/>
    </xf>
    <xf numFmtId="3" fontId="2" fillId="45" borderId="0" xfId="0" applyNumberFormat="1" applyFont="1" applyFill="1" applyBorder="1" applyAlignment="1">
      <alignment/>
    </xf>
    <xf numFmtId="3" fontId="33" fillId="0" borderId="0" xfId="0" applyNumberFormat="1" applyFont="1" applyAlignment="1">
      <alignment horizontal="center"/>
    </xf>
    <xf numFmtId="3" fontId="33" fillId="0" borderId="0" xfId="0" applyNumberFormat="1" applyFont="1" applyAlignment="1">
      <alignment horizontal="center" vertical="center"/>
    </xf>
    <xf numFmtId="0" fontId="40" fillId="0" borderId="0" xfId="0" applyFont="1" applyAlignment="1">
      <alignment horizontal="center" vertical="center"/>
    </xf>
    <xf numFmtId="0" fontId="2" fillId="27" borderId="11" xfId="0" applyFont="1" applyFill="1" applyBorder="1" applyAlignment="1">
      <alignment horizontal="centerContinuous" vertical="justify" wrapText="1"/>
    </xf>
    <xf numFmtId="0" fontId="130" fillId="0" borderId="0" xfId="115" applyFont="1" applyAlignment="1">
      <alignment horizontal="left" vertical="center" indent="4"/>
      <protection/>
    </xf>
    <xf numFmtId="0" fontId="130" fillId="0" borderId="0" xfId="115" applyFont="1" applyAlignment="1">
      <alignment horizontal="left" vertical="center" indent="3"/>
      <protection/>
    </xf>
    <xf numFmtId="0" fontId="37" fillId="0" borderId="0" xfId="115" applyFont="1" applyAlignment="1">
      <alignment vertical="center"/>
      <protection/>
    </xf>
    <xf numFmtId="0" fontId="56" fillId="0" borderId="0" xfId="115" applyFont="1" applyAlignment="1">
      <alignment vertical="center"/>
      <protection/>
    </xf>
    <xf numFmtId="0" fontId="57" fillId="0" borderId="5" xfId="115" applyFont="1" applyBorder="1" applyAlignment="1">
      <alignment horizontal="center" vertical="center" wrapText="1"/>
      <protection/>
    </xf>
    <xf numFmtId="0" fontId="57" fillId="0" borderId="53" xfId="115" applyFont="1" applyBorder="1" applyAlignment="1">
      <alignment horizontal="center" vertical="center" wrapText="1"/>
      <protection/>
    </xf>
    <xf numFmtId="0" fontId="131" fillId="0" borderId="53" xfId="115" applyFont="1" applyBorder="1" applyAlignment="1">
      <alignment horizontal="center" vertical="center" wrapText="1"/>
      <protection/>
    </xf>
    <xf numFmtId="0" fontId="1" fillId="0" borderId="95" xfId="115" applyFont="1" applyBorder="1" applyAlignment="1">
      <alignment horizontal="center" vertical="center"/>
      <protection/>
    </xf>
    <xf numFmtId="0" fontId="1" fillId="0" borderId="73" xfId="115" applyFont="1" applyBorder="1" applyAlignment="1">
      <alignment vertical="center"/>
      <protection/>
    </xf>
    <xf numFmtId="0" fontId="1" fillId="0" borderId="73" xfId="115" applyFont="1" applyBorder="1" applyAlignment="1">
      <alignment horizontal="center" vertical="center"/>
      <protection/>
    </xf>
    <xf numFmtId="0" fontId="1" fillId="0" borderId="73" xfId="115" applyFont="1" applyBorder="1" applyAlignment="1">
      <alignment horizontal="center" vertical="center" wrapText="1"/>
      <protection/>
    </xf>
    <xf numFmtId="3" fontId="1" fillId="0" borderId="73" xfId="115" applyNumberFormat="1" applyFont="1" applyBorder="1" applyAlignment="1">
      <alignment horizontal="center" vertical="center"/>
      <protection/>
    </xf>
    <xf numFmtId="10" fontId="132" fillId="0" borderId="73" xfId="115" applyNumberFormat="1" applyFont="1" applyBorder="1" applyAlignment="1">
      <alignment horizontal="center" vertical="center"/>
      <protection/>
    </xf>
    <xf numFmtId="0" fontId="57" fillId="0" borderId="95" xfId="115" applyFont="1" applyBorder="1" applyAlignment="1">
      <alignment horizontal="center" vertical="center"/>
      <protection/>
    </xf>
    <xf numFmtId="0" fontId="25" fillId="0" borderId="95" xfId="115" applyFont="1" applyBorder="1" applyAlignment="1">
      <alignment vertical="center"/>
      <protection/>
    </xf>
    <xf numFmtId="0" fontId="25" fillId="0" borderId="73" xfId="115" applyFont="1" applyBorder="1" applyAlignment="1">
      <alignment vertical="center"/>
      <protection/>
    </xf>
    <xf numFmtId="0" fontId="132" fillId="0" borderId="0" xfId="115" applyFont="1" applyAlignment="1">
      <alignment horizontal="left" vertical="center" indent="3"/>
      <protection/>
    </xf>
    <xf numFmtId="0" fontId="132" fillId="0" borderId="0" xfId="115" applyFont="1" applyBorder="1" applyAlignment="1">
      <alignment vertical="center" wrapText="1"/>
      <protection/>
    </xf>
    <xf numFmtId="0" fontId="21" fillId="0" borderId="11" xfId="115" applyFont="1" applyFill="1" applyBorder="1" applyAlignment="1">
      <alignment horizontal="justify" vertical="justify"/>
      <protection/>
    </xf>
    <xf numFmtId="0" fontId="0" fillId="0" borderId="11" xfId="115" applyFill="1" applyBorder="1">
      <alignment/>
      <protection/>
    </xf>
    <xf numFmtId="10" fontId="0" fillId="0" borderId="11" xfId="115" applyNumberFormat="1" applyFill="1" applyBorder="1">
      <alignment/>
      <protection/>
    </xf>
    <xf numFmtId="0" fontId="0" fillId="0" borderId="49" xfId="115" applyFill="1" applyBorder="1" applyAlignment="1">
      <alignment/>
      <protection/>
    </xf>
    <xf numFmtId="0" fontId="0" fillId="0" borderId="14" xfId="115" applyFill="1" applyBorder="1" applyAlignment="1">
      <alignment/>
      <protection/>
    </xf>
    <xf numFmtId="0" fontId="0" fillId="0" borderId="45" xfId="115" applyFill="1" applyBorder="1" applyAlignment="1">
      <alignment/>
      <protection/>
    </xf>
    <xf numFmtId="0" fontId="36" fillId="35" borderId="0" xfId="0" applyFont="1" applyFill="1" applyAlignment="1">
      <alignment horizontal="center"/>
    </xf>
    <xf numFmtId="3" fontId="40" fillId="0" borderId="11" xfId="0" applyNumberFormat="1" applyFont="1" applyBorder="1" applyAlignment="1">
      <alignment/>
    </xf>
    <xf numFmtId="3" fontId="40" fillId="0" borderId="28" xfId="0" applyNumberFormat="1" applyFont="1" applyBorder="1" applyAlignment="1">
      <alignment/>
    </xf>
    <xf numFmtId="3" fontId="40" fillId="0" borderId="68" xfId="0" applyNumberFormat="1" applyFont="1" applyBorder="1" applyAlignment="1">
      <alignment/>
    </xf>
    <xf numFmtId="0" fontId="33" fillId="0" borderId="68" xfId="0" applyFont="1" applyBorder="1" applyAlignment="1">
      <alignment/>
    </xf>
    <xf numFmtId="41" fontId="33" fillId="0" borderId="68" xfId="57" applyFont="1" applyFill="1" applyBorder="1" applyAlignment="1">
      <alignment/>
    </xf>
    <xf numFmtId="0" fontId="18" fillId="0" borderId="0" xfId="0" applyFont="1" applyFill="1" applyAlignment="1">
      <alignment horizontal="center"/>
    </xf>
    <xf numFmtId="0" fontId="129" fillId="0" borderId="11" xfId="115" applyFont="1" applyBorder="1" applyAlignment="1">
      <alignment horizontal="center" vertical="center" wrapText="1"/>
      <protection/>
    </xf>
    <xf numFmtId="0" fontId="129" fillId="0" borderId="0" xfId="115" applyFont="1" applyAlignment="1">
      <alignment horizontal="center" vertical="center" wrapText="1"/>
      <protection/>
    </xf>
    <xf numFmtId="0" fontId="129" fillId="0" borderId="0" xfId="115" applyFont="1" applyAlignment="1">
      <alignment horizontal="center" vertical="center"/>
      <protection/>
    </xf>
    <xf numFmtId="0" fontId="128" fillId="0" borderId="0" xfId="115" applyFont="1" applyAlignment="1">
      <alignment horizontal="center" vertical="center"/>
      <protection/>
    </xf>
    <xf numFmtId="0" fontId="0" fillId="0" borderId="11" xfId="115" applyFont="1" applyFill="1" applyBorder="1" applyAlignment="1">
      <alignment horizontal="center"/>
      <protection/>
    </xf>
    <xf numFmtId="0" fontId="132" fillId="0" borderId="44" xfId="115" applyFont="1" applyBorder="1" applyAlignment="1">
      <alignment horizontal="center" vertical="center" wrapText="1"/>
      <protection/>
    </xf>
    <xf numFmtId="0" fontId="132" fillId="0" borderId="47" xfId="115" applyFont="1" applyBorder="1" applyAlignment="1">
      <alignment horizontal="center" vertical="center" wrapText="1"/>
      <protection/>
    </xf>
    <xf numFmtId="0" fontId="132" fillId="0" borderId="33" xfId="115" applyFont="1" applyBorder="1" applyAlignment="1">
      <alignment horizontal="center" vertical="center" wrapText="1"/>
      <protection/>
    </xf>
    <xf numFmtId="0" fontId="132" fillId="0" borderId="30" xfId="115" applyFont="1" applyBorder="1" applyAlignment="1">
      <alignment horizontal="center" vertical="center" wrapText="1"/>
      <protection/>
    </xf>
    <xf numFmtId="0" fontId="0" fillId="0" borderId="47" xfId="115" applyFont="1" applyBorder="1" applyAlignment="1">
      <alignment horizontal="center" vertical="center" wrapText="1"/>
      <protection/>
    </xf>
    <xf numFmtId="0" fontId="0" fillId="0" borderId="48" xfId="115" applyFont="1" applyBorder="1" applyAlignment="1">
      <alignment horizontal="center" vertical="center" wrapText="1"/>
      <protection/>
    </xf>
    <xf numFmtId="0" fontId="0" fillId="0" borderId="30" xfId="115" applyFont="1" applyBorder="1" applyAlignment="1">
      <alignment horizontal="center" vertical="center" wrapText="1"/>
      <protection/>
    </xf>
    <xf numFmtId="0" fontId="0" fillId="0" borderId="31" xfId="115" applyFont="1" applyBorder="1" applyAlignment="1">
      <alignment horizontal="center" vertical="center" wrapText="1"/>
      <protection/>
    </xf>
    <xf numFmtId="0" fontId="21" fillId="0" borderId="11" xfId="115" applyFont="1" applyFill="1" applyBorder="1" applyAlignment="1">
      <alignment horizontal="center" vertical="justify"/>
      <protection/>
    </xf>
    <xf numFmtId="3" fontId="40" fillId="27" borderId="78" xfId="0" applyNumberFormat="1" applyFont="1" applyFill="1" applyBorder="1" applyAlignment="1">
      <alignment horizontal="center"/>
    </xf>
    <xf numFmtId="3" fontId="40" fillId="27" borderId="13" xfId="0" applyNumberFormat="1" applyFont="1" applyFill="1" applyBorder="1" applyAlignment="1">
      <alignment horizontal="center"/>
    </xf>
    <xf numFmtId="0" fontId="40" fillId="27" borderId="77" xfId="0" applyFont="1" applyFill="1" applyBorder="1" applyAlignment="1">
      <alignment horizontal="center"/>
    </xf>
    <xf numFmtId="0" fontId="40" fillId="27" borderId="37" xfId="0" applyFont="1" applyFill="1" applyBorder="1" applyAlignment="1">
      <alignment horizontal="center"/>
    </xf>
    <xf numFmtId="0" fontId="40" fillId="27" borderId="78" xfId="0" applyFont="1" applyFill="1" applyBorder="1" applyAlignment="1">
      <alignment horizontal="center"/>
    </xf>
    <xf numFmtId="0" fontId="40" fillId="27" borderId="13" xfId="0" applyFont="1" applyFill="1" applyBorder="1" applyAlignment="1">
      <alignment horizontal="center"/>
    </xf>
    <xf numFmtId="3" fontId="40" fillId="27" borderId="85" xfId="0" applyNumberFormat="1" applyFont="1" applyFill="1" applyBorder="1" applyAlignment="1">
      <alignment horizontal="center"/>
    </xf>
    <xf numFmtId="3" fontId="40" fillId="27" borderId="25" xfId="0" applyNumberFormat="1" applyFont="1" applyFill="1" applyBorder="1" applyAlignment="1">
      <alignment horizontal="center"/>
    </xf>
    <xf numFmtId="0" fontId="46" fillId="0" borderId="39" xfId="0" applyFont="1" applyFill="1" applyBorder="1" applyAlignment="1">
      <alignment horizontal="left"/>
    </xf>
    <xf numFmtId="0" fontId="33" fillId="35" borderId="0" xfId="0" applyFont="1" applyFill="1" applyAlignment="1">
      <alignment horizontal="center"/>
    </xf>
    <xf numFmtId="0" fontId="46" fillId="0" borderId="0" xfId="0" applyFont="1" applyFill="1" applyBorder="1" applyAlignment="1">
      <alignment horizontal="left"/>
    </xf>
    <xf numFmtId="0" fontId="34" fillId="35" borderId="0" xfId="0" applyFont="1" applyFill="1" applyAlignment="1">
      <alignment horizontal="center"/>
    </xf>
    <xf numFmtId="0" fontId="45" fillId="35" borderId="0" xfId="0" applyFont="1" applyFill="1" applyAlignment="1">
      <alignment horizontal="center"/>
    </xf>
    <xf numFmtId="0" fontId="33" fillId="0" borderId="0" xfId="0" applyFont="1" applyAlignment="1">
      <alignment horizontal="left" vertical="center"/>
    </xf>
    <xf numFmtId="0" fontId="42" fillId="0" borderId="0" xfId="0" applyFont="1" applyAlignment="1">
      <alignment horizontal="center"/>
    </xf>
    <xf numFmtId="0" fontId="45" fillId="0" borderId="0" xfId="0" applyFont="1" applyAlignment="1">
      <alignment horizontal="center"/>
    </xf>
    <xf numFmtId="0" fontId="33" fillId="0" borderId="0" xfId="0" applyFont="1" applyAlignment="1">
      <alignment horizontal="center"/>
    </xf>
    <xf numFmtId="0" fontId="33" fillId="0" borderId="61" xfId="0" applyFont="1" applyFill="1" applyBorder="1" applyAlignment="1">
      <alignment horizontal="left"/>
    </xf>
    <xf numFmtId="0" fontId="33" fillId="0" borderId="0" xfId="0" applyFont="1" applyFill="1" applyBorder="1" applyAlignment="1">
      <alignment horizontal="left"/>
    </xf>
    <xf numFmtId="0" fontId="40" fillId="27" borderId="85" xfId="0" applyFont="1" applyFill="1" applyBorder="1" applyAlignment="1">
      <alignment horizontal="center" vertical="center" wrapText="1"/>
    </xf>
    <xf numFmtId="0" fontId="40" fillId="27" borderId="25" xfId="0" applyFont="1" applyFill="1" applyBorder="1" applyAlignment="1">
      <alignment horizontal="center" vertical="center" wrapText="1"/>
    </xf>
    <xf numFmtId="3" fontId="40" fillId="27" borderId="64" xfId="0" applyNumberFormat="1" applyFont="1" applyFill="1" applyBorder="1" applyAlignment="1">
      <alignment horizontal="center" vertical="center" wrapText="1"/>
    </xf>
    <xf numFmtId="3" fontId="40" fillId="27" borderId="94"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50" fillId="0" borderId="0" xfId="0" applyFont="1" applyAlignment="1">
      <alignment horizontal="center"/>
    </xf>
    <xf numFmtId="0" fontId="5" fillId="0" borderId="0" xfId="0" applyFont="1" applyAlignment="1">
      <alignment horizontal="center"/>
    </xf>
    <xf numFmtId="3" fontId="0" fillId="0" borderId="0" xfId="0" applyNumberFormat="1" applyFont="1" applyFill="1" applyBorder="1" applyAlignment="1">
      <alignment horizontal="left"/>
    </xf>
    <xf numFmtId="0" fontId="33" fillId="0" borderId="0" xfId="0" applyFont="1" applyAlignment="1">
      <alignment horizontal="center" vertical="center"/>
    </xf>
    <xf numFmtId="0" fontId="36" fillId="27" borderId="47" xfId="0" applyFont="1" applyFill="1" applyBorder="1" applyAlignment="1">
      <alignment horizontal="center"/>
    </xf>
    <xf numFmtId="0" fontId="36" fillId="27" borderId="48" xfId="0" applyFont="1" applyFill="1" applyBorder="1" applyAlignment="1">
      <alignment horizontal="center"/>
    </xf>
    <xf numFmtId="0" fontId="40" fillId="0" borderId="44" xfId="0" applyFont="1" applyBorder="1" applyAlignment="1">
      <alignment horizontal="center"/>
    </xf>
    <xf numFmtId="0" fontId="40" fillId="0" borderId="27" xfId="0" applyFont="1" applyBorder="1" applyAlignment="1">
      <alignment horizontal="center"/>
    </xf>
    <xf numFmtId="0" fontId="36" fillId="35" borderId="0" xfId="0" applyFont="1" applyFill="1" applyAlignment="1">
      <alignment horizontal="center"/>
    </xf>
    <xf numFmtId="0" fontId="33" fillId="0" borderId="0" xfId="0" applyFont="1" applyAlignment="1">
      <alignment horizontal="justify" vertical="justify" wrapText="1"/>
    </xf>
    <xf numFmtId="0" fontId="35" fillId="0" borderId="0" xfId="0" applyFont="1" applyAlignment="1">
      <alignment horizontal="center"/>
    </xf>
    <xf numFmtId="0" fontId="33" fillId="0" borderId="0" xfId="0" applyFont="1" applyAlignment="1">
      <alignment horizontal="left" wrapText="1"/>
    </xf>
    <xf numFmtId="0" fontId="42" fillId="0" borderId="0" xfId="0" applyFont="1" applyAlignment="1">
      <alignment horizontal="justify" vertical="justify"/>
    </xf>
    <xf numFmtId="0" fontId="40" fillId="0" borderId="0" xfId="0" applyFont="1" applyBorder="1" applyAlignment="1">
      <alignment horizontal="left"/>
    </xf>
    <xf numFmtId="0" fontId="42" fillId="0" borderId="51" xfId="0" applyFont="1" applyBorder="1" applyAlignment="1">
      <alignment horizontal="center"/>
    </xf>
    <xf numFmtId="0" fontId="42" fillId="0" borderId="52" xfId="0" applyFont="1" applyBorder="1" applyAlignment="1">
      <alignment horizontal="center"/>
    </xf>
    <xf numFmtId="0" fontId="42" fillId="0" borderId="53" xfId="0" applyFont="1" applyBorder="1" applyAlignment="1">
      <alignment horizontal="center"/>
    </xf>
    <xf numFmtId="0" fontId="40" fillId="35" borderId="65" xfId="0" applyFont="1" applyFill="1" applyBorder="1" applyAlignment="1">
      <alignment horizontal="left"/>
    </xf>
    <xf numFmtId="0" fontId="40" fillId="35" borderId="84" xfId="0" applyFont="1" applyFill="1" applyBorder="1" applyAlignment="1">
      <alignment horizontal="left"/>
    </xf>
    <xf numFmtId="0" fontId="40" fillId="0" borderId="26" xfId="0" applyFont="1" applyFill="1" applyBorder="1" applyAlignment="1">
      <alignment horizontal="center"/>
    </xf>
    <xf numFmtId="0" fontId="40" fillId="0" borderId="0" xfId="0" applyFont="1" applyFill="1" applyBorder="1" applyAlignment="1">
      <alignment horizontal="center"/>
    </xf>
    <xf numFmtId="0" fontId="40" fillId="0" borderId="16" xfId="0" applyFont="1" applyFill="1" applyBorder="1" applyAlignment="1">
      <alignment horizontal="center"/>
    </xf>
    <xf numFmtId="0" fontId="40" fillId="0" borderId="79" xfId="0" applyFont="1" applyFill="1" applyBorder="1" applyAlignment="1">
      <alignment horizontal="center"/>
    </xf>
    <xf numFmtId="0" fontId="40" fillId="0" borderId="62" xfId="0" applyFont="1" applyFill="1" applyBorder="1" applyAlignment="1">
      <alignment horizontal="center"/>
    </xf>
    <xf numFmtId="0" fontId="40" fillId="0" borderId="17" xfId="0" applyFont="1" applyFill="1" applyBorder="1" applyAlignment="1">
      <alignment horizontal="center"/>
    </xf>
    <xf numFmtId="0" fontId="40" fillId="27" borderId="85" xfId="0" applyFont="1" applyFill="1" applyBorder="1" applyAlignment="1">
      <alignment horizontal="center" wrapText="1"/>
    </xf>
    <xf numFmtId="0" fontId="40" fillId="27" borderId="25" xfId="0" applyFont="1" applyFill="1" applyBorder="1" applyAlignment="1">
      <alignment horizontal="center" wrapText="1"/>
    </xf>
    <xf numFmtId="0" fontId="40" fillId="27" borderId="78" xfId="0" applyFont="1" applyFill="1" applyBorder="1" applyAlignment="1">
      <alignment horizontal="center" wrapText="1"/>
    </xf>
    <xf numFmtId="0" fontId="40" fillId="27" borderId="13" xfId="0" applyFont="1" applyFill="1" applyBorder="1" applyAlignment="1">
      <alignment horizontal="center" wrapText="1"/>
    </xf>
    <xf numFmtId="0" fontId="36" fillId="0" borderId="51" xfId="0" applyFont="1" applyFill="1" applyBorder="1" applyAlignment="1">
      <alignment horizontal="center"/>
    </xf>
    <xf numFmtId="0" fontId="36" fillId="0" borderId="52" xfId="0" applyFont="1" applyFill="1" applyBorder="1" applyAlignment="1">
      <alignment horizontal="center"/>
    </xf>
    <xf numFmtId="0" fontId="36" fillId="0" borderId="53"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2" fillId="0" borderId="53" xfId="0" applyFont="1" applyFill="1" applyBorder="1" applyAlignment="1">
      <alignment horizontal="center"/>
    </xf>
    <xf numFmtId="3" fontId="5" fillId="0" borderId="51" xfId="0" applyNumberFormat="1" applyFont="1" applyBorder="1" applyAlignment="1">
      <alignment horizontal="center"/>
    </xf>
    <xf numFmtId="3" fontId="5" fillId="0" borderId="52" xfId="0" applyNumberFormat="1" applyFont="1" applyBorder="1" applyAlignment="1">
      <alignment horizontal="center"/>
    </xf>
    <xf numFmtId="3" fontId="5" fillId="0" borderId="53" xfId="0" applyNumberFormat="1"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35" xfId="0" applyBorder="1" applyAlignment="1">
      <alignment horizontal="left" wrapText="1"/>
    </xf>
    <xf numFmtId="3" fontId="0" fillId="0" borderId="45" xfId="0" applyNumberFormat="1" applyBorder="1" applyAlignment="1">
      <alignment horizontal="center" wrapText="1"/>
    </xf>
    <xf numFmtId="3" fontId="0" fillId="0" borderId="49" xfId="0" applyNumberFormat="1" applyBorder="1" applyAlignment="1">
      <alignment horizontal="center" wrapText="1"/>
    </xf>
    <xf numFmtId="3" fontId="0" fillId="0" borderId="14" xfId="0" applyNumberFormat="1" applyBorder="1" applyAlignment="1">
      <alignment horizontal="center" wrapText="1"/>
    </xf>
    <xf numFmtId="3" fontId="5" fillId="0" borderId="46" xfId="0" applyNumberFormat="1" applyFont="1" applyBorder="1" applyAlignment="1">
      <alignment horizontal="center"/>
    </xf>
    <xf numFmtId="3" fontId="5" fillId="0" borderId="80" xfId="0" applyNumberFormat="1" applyFont="1" applyBorder="1" applyAlignment="1">
      <alignment horizontal="center"/>
    </xf>
    <xf numFmtId="3" fontId="5" fillId="0" borderId="81" xfId="0" applyNumberFormat="1" applyFont="1" applyBorder="1" applyAlignment="1">
      <alignment horizontal="center"/>
    </xf>
    <xf numFmtId="0" fontId="6" fillId="0" borderId="0" xfId="0" applyFont="1" applyAlignment="1">
      <alignment horizontal="left"/>
    </xf>
    <xf numFmtId="0" fontId="0" fillId="27" borderId="44" xfId="0" applyFont="1" applyFill="1" applyBorder="1" applyAlignment="1">
      <alignment horizontal="center"/>
    </xf>
    <xf numFmtId="0" fontId="0" fillId="27" borderId="27" xfId="0" applyFont="1" applyFill="1" applyBorder="1" applyAlignment="1">
      <alignment horizontal="center"/>
    </xf>
    <xf numFmtId="0" fontId="4" fillId="27" borderId="47" xfId="0" applyFont="1" applyFill="1" applyBorder="1" applyAlignment="1">
      <alignment horizontal="center"/>
    </xf>
    <xf numFmtId="0" fontId="4" fillId="27" borderId="87" xfId="0" applyFont="1" applyFill="1" applyBorder="1" applyAlignment="1">
      <alignment horizontal="center"/>
    </xf>
    <xf numFmtId="0" fontId="1" fillId="0" borderId="69" xfId="0" applyFont="1" applyFill="1" applyBorder="1" applyAlignment="1">
      <alignment horizontal="justify"/>
    </xf>
    <xf numFmtId="0" fontId="1" fillId="0" borderId="69" xfId="0" applyFont="1" applyBorder="1" applyAlignment="1">
      <alignment horizontal="justify"/>
    </xf>
    <xf numFmtId="0" fontId="117" fillId="27" borderId="11" xfId="0" applyFont="1" applyFill="1" applyBorder="1" applyAlignment="1">
      <alignment horizontal="center"/>
    </xf>
    <xf numFmtId="0" fontId="2" fillId="27" borderId="46" xfId="0" applyFont="1" applyFill="1" applyBorder="1" applyAlignment="1">
      <alignment horizontal="center" wrapText="1"/>
    </xf>
    <xf numFmtId="0" fontId="2" fillId="27" borderId="41" xfId="0" applyFont="1" applyFill="1" applyBorder="1" applyAlignment="1">
      <alignment horizontal="center" wrapText="1"/>
    </xf>
  </cellXfs>
  <cellStyles count="12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Euro 2" xfId="48"/>
    <cellStyle name="Euro 2 2" xfId="49"/>
    <cellStyle name="Euro 3" xfId="50"/>
    <cellStyle name="Euro_Form 101 IRACIS  - Valores 2007" xfId="51"/>
    <cellStyle name="Hyperlink" xfId="52"/>
    <cellStyle name="Hipervínculo 2" xfId="53"/>
    <cellStyle name="Followed Hyperlink" xfId="54"/>
    <cellStyle name="Incorrecto" xfId="55"/>
    <cellStyle name="Comma" xfId="56"/>
    <cellStyle name="Comma [0]" xfId="57"/>
    <cellStyle name="Millares [0] 2" xfId="58"/>
    <cellStyle name="Millares [0] 3" xfId="59"/>
    <cellStyle name="Millares [0] 4" xfId="60"/>
    <cellStyle name="Millares 10" xfId="61"/>
    <cellStyle name="Millares 10 2" xfId="62"/>
    <cellStyle name="Millares 10 2 2" xfId="63"/>
    <cellStyle name="Millares 10 3" xfId="64"/>
    <cellStyle name="Millares 11" xfId="65"/>
    <cellStyle name="Millares 11 2" xfId="66"/>
    <cellStyle name="Millares 11 2 2" xfId="67"/>
    <cellStyle name="Millares 11 3" xfId="68"/>
    <cellStyle name="Millares 12" xfId="69"/>
    <cellStyle name="Millares 12 2" xfId="70"/>
    <cellStyle name="Millares 12 2 2" xfId="71"/>
    <cellStyle name="Millares 12 3" xfId="72"/>
    <cellStyle name="Millares 13" xfId="73"/>
    <cellStyle name="Millares 13 2" xfId="74"/>
    <cellStyle name="Millares 14" xfId="75"/>
    <cellStyle name="Millares 14 2" xfId="76"/>
    <cellStyle name="Millares 15" xfId="77"/>
    <cellStyle name="Millares 16" xfId="78"/>
    <cellStyle name="Millares 16 2" xfId="79"/>
    <cellStyle name="Millares 17" xfId="80"/>
    <cellStyle name="Millares 17 2" xfId="81"/>
    <cellStyle name="Millares 18" xfId="82"/>
    <cellStyle name="Millares 19" xfId="83"/>
    <cellStyle name="Millares 2" xfId="84"/>
    <cellStyle name="Millares 2 2" xfId="85"/>
    <cellStyle name="Millares 2 2 2" xfId="86"/>
    <cellStyle name="Millares 2 3" xfId="87"/>
    <cellStyle name="Millares 3" xfId="88"/>
    <cellStyle name="Millares 4" xfId="89"/>
    <cellStyle name="Millares 4 2" xfId="90"/>
    <cellStyle name="Millares 5" xfId="91"/>
    <cellStyle name="Millares 5 2" xfId="92"/>
    <cellStyle name="Millares 5 2 2" xfId="93"/>
    <cellStyle name="Millares 5 3" xfId="94"/>
    <cellStyle name="Millares 6" xfId="95"/>
    <cellStyle name="Millares 6 2" xfId="96"/>
    <cellStyle name="Millares 6 2 2" xfId="97"/>
    <cellStyle name="Millares 6 3" xfId="98"/>
    <cellStyle name="Millares 7" xfId="99"/>
    <cellStyle name="Millares 7 2" xfId="100"/>
    <cellStyle name="Millares 7 2 2" xfId="101"/>
    <cellStyle name="Millares 7 3" xfId="102"/>
    <cellStyle name="Millares 8" xfId="103"/>
    <cellStyle name="Millares 8 2" xfId="104"/>
    <cellStyle name="Millares 8 2 2" xfId="105"/>
    <cellStyle name="Millares 8 3" xfId="106"/>
    <cellStyle name="Millares 9" xfId="107"/>
    <cellStyle name="Millares 9 2" xfId="108"/>
    <cellStyle name="Millares 9 2 2" xfId="109"/>
    <cellStyle name="Millares 9 3" xfId="110"/>
    <cellStyle name="Currency" xfId="111"/>
    <cellStyle name="Currency [0]" xfId="112"/>
    <cellStyle name="Neutral" xfId="113"/>
    <cellStyle name="Normal 2" xfId="114"/>
    <cellStyle name="Normal 2 2" xfId="115"/>
    <cellStyle name="Normal 2 2 2" xfId="116"/>
    <cellStyle name="Normal 2 3" xfId="117"/>
    <cellStyle name="Normal 3" xfId="118"/>
    <cellStyle name="Normal 3 2" xfId="119"/>
    <cellStyle name="Normal 3 3" xfId="120"/>
    <cellStyle name="Normal 4" xfId="121"/>
    <cellStyle name="Normal 4 2" xfId="122"/>
    <cellStyle name="Normal 5" xfId="123"/>
    <cellStyle name="Normal 6" xfId="124"/>
    <cellStyle name="Normal 7" xfId="125"/>
    <cellStyle name="Notas" xfId="126"/>
    <cellStyle name="Notas 2" xfId="127"/>
    <cellStyle name="Notas 3" xfId="128"/>
    <cellStyle name="Percent" xfId="129"/>
    <cellStyle name="Porcentual 2" xfId="130"/>
    <cellStyle name="Porcentual 2 2" xfId="131"/>
    <cellStyle name="Porcentual 3" xfId="132"/>
    <cellStyle name="Porcentual 4" xfId="133"/>
    <cellStyle name="Porcentual 4 2" xfId="134"/>
    <cellStyle name="Porcentual 5" xfId="135"/>
    <cellStyle name="Salida" xfId="136"/>
    <cellStyle name="Texto de advertencia" xfId="137"/>
    <cellStyle name="Texto explicativo" xfId="138"/>
    <cellStyle name="Título" xfId="139"/>
    <cellStyle name="Título 2" xfId="140"/>
    <cellStyle name="Título 3" xfId="141"/>
    <cellStyle name="Total"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3</xdr:col>
      <xdr:colOff>152400</xdr:colOff>
      <xdr:row>43</xdr:row>
      <xdr:rowOff>85725</xdr:rowOff>
    </xdr:to>
    <xdr:pic>
      <xdr:nvPicPr>
        <xdr:cNvPr id="1" name="Picture 1" descr="Línea de firma de Microsoft Office..."/>
        <xdr:cNvPicPr preferRelativeResize="1">
          <a:picLocks noChangeAspect="1"/>
        </xdr:cNvPicPr>
      </xdr:nvPicPr>
      <xdr:blipFill>
        <a:blip r:embed="rId1"/>
        <a:stretch>
          <a:fillRect/>
        </a:stretch>
      </xdr:blipFill>
      <xdr:spPr>
        <a:xfrm>
          <a:off x="0" y="6153150"/>
          <a:ext cx="2438400" cy="1219200"/>
        </a:xfrm>
        <a:prstGeom prst="rect">
          <a:avLst/>
        </a:prstGeom>
        <a:noFill/>
        <a:ln w="9525" cmpd="sng">
          <a:noFill/>
        </a:ln>
      </xdr:spPr>
    </xdr:pic>
    <xdr:clientData/>
  </xdr:twoCellAnchor>
  <xdr:twoCellAnchor editAs="oneCell">
    <xdr:from>
      <xdr:col>4</xdr:col>
      <xdr:colOff>0</xdr:colOff>
      <xdr:row>36</xdr:row>
      <xdr:rowOff>0</xdr:rowOff>
    </xdr:from>
    <xdr:to>
      <xdr:col>7</xdr:col>
      <xdr:colOff>152400</xdr:colOff>
      <xdr:row>43</xdr:row>
      <xdr:rowOff>85725</xdr:rowOff>
    </xdr:to>
    <xdr:pic>
      <xdr:nvPicPr>
        <xdr:cNvPr id="2" name="Picture 2" descr="Línea de firma de Microsoft Office..."/>
        <xdr:cNvPicPr preferRelativeResize="1">
          <a:picLocks noChangeAspect="1"/>
        </xdr:cNvPicPr>
      </xdr:nvPicPr>
      <xdr:blipFill>
        <a:blip r:embed="rId2"/>
        <a:stretch>
          <a:fillRect/>
        </a:stretch>
      </xdr:blipFill>
      <xdr:spPr>
        <a:xfrm>
          <a:off x="3048000" y="6153150"/>
          <a:ext cx="2438400"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Contabilidad\IVA\Calculo%20Impuesto%20a%20la%20renta\FAIS%20%20Balance%20Diciembre2016%20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Gral."/>
      <sheetName val="Resul.Acum"/>
      <sheetName val="Cal. aux"/>
      <sheetName val="Calc Imp a la Rta."/>
      <sheetName val="Hoja2"/>
      <sheetName val="Anexo"/>
      <sheetName val="F101"/>
      <sheetName val="Hoja1"/>
    </sheetNames>
    <sheetDataSet>
      <sheetData sheetId="3">
        <row r="135">
          <cell r="E135">
            <v>743880.4982194579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27"/>
  <sheetViews>
    <sheetView zoomScalePageLayoutView="0" workbookViewId="0" topLeftCell="A94">
      <selection activeCell="D113" sqref="D113"/>
    </sheetView>
  </sheetViews>
  <sheetFormatPr defaultColWidth="11.421875" defaultRowHeight="12.75"/>
  <cols>
    <col min="1" max="1" width="40.140625" style="15" customWidth="1"/>
    <col min="2" max="2" width="15.00390625" style="15" customWidth="1"/>
    <col min="3" max="3" width="13.57421875" style="31" customWidth="1"/>
    <col min="4" max="4" width="14.28125" style="31" bestFit="1" customWidth="1"/>
    <col min="5" max="5" width="20.57421875" style="15" bestFit="1" customWidth="1"/>
    <col min="6" max="6" width="13.140625" style="15" customWidth="1"/>
    <col min="7" max="7" width="14.8515625" style="0" bestFit="1" customWidth="1"/>
    <col min="8" max="8" width="25.8515625" style="0" bestFit="1" customWidth="1"/>
    <col min="9" max="9" width="16.57421875" style="0" bestFit="1" customWidth="1"/>
    <col min="10" max="10" width="13.7109375" style="0" bestFit="1" customWidth="1"/>
    <col min="11" max="11" width="8.7109375" style="0" bestFit="1" customWidth="1"/>
  </cols>
  <sheetData>
    <row r="1" spans="1:8" ht="20.25">
      <c r="A1" s="31"/>
      <c r="B1" s="413" t="s">
        <v>678</v>
      </c>
      <c r="E1" s="31"/>
      <c r="F1" s="31"/>
      <c r="G1" s="953"/>
      <c r="H1" s="953"/>
    </row>
    <row r="2" spans="1:6" ht="15.75">
      <c r="A2" s="31"/>
      <c r="B2" s="414"/>
      <c r="E2" s="31"/>
      <c r="F2" s="31"/>
    </row>
    <row r="3" spans="1:10" ht="18.75">
      <c r="A3" s="31"/>
      <c r="B3" s="415" t="s">
        <v>259</v>
      </c>
      <c r="C3" s="17"/>
      <c r="D3" s="17"/>
      <c r="E3" s="416">
        <v>43465</v>
      </c>
      <c r="F3" s="411"/>
      <c r="G3" s="408" t="s">
        <v>679</v>
      </c>
      <c r="H3" s="408" t="s">
        <v>680</v>
      </c>
      <c r="I3" s="408" t="s">
        <v>681</v>
      </c>
      <c r="J3" s="408" t="s">
        <v>682</v>
      </c>
    </row>
    <row r="4" spans="1:8" ht="15">
      <c r="A4" s="412"/>
      <c r="B4" s="31"/>
      <c r="E4" s="31"/>
      <c r="F4" s="461"/>
      <c r="G4" t="s">
        <v>19</v>
      </c>
      <c r="H4" s="953">
        <v>5960.14</v>
      </c>
    </row>
    <row r="5" spans="1:8" ht="18">
      <c r="A5" s="363" t="s">
        <v>260</v>
      </c>
      <c r="B5" s="31"/>
      <c r="D5" s="38"/>
      <c r="E5" s="25"/>
      <c r="F5" s="31"/>
      <c r="G5" t="s">
        <v>23</v>
      </c>
      <c r="H5" s="953">
        <v>5960.94</v>
      </c>
    </row>
    <row r="6" spans="1:6" ht="15.75">
      <c r="A6" s="43"/>
      <c r="B6" s="304"/>
      <c r="C6" s="305"/>
      <c r="D6" s="305"/>
      <c r="E6" s="305"/>
      <c r="F6" s="305"/>
    </row>
    <row r="7" spans="1:8" ht="15.75">
      <c r="A7" s="324" t="s">
        <v>261</v>
      </c>
      <c r="B7" s="31"/>
      <c r="C7" s="28"/>
      <c r="D7" s="28"/>
      <c r="E7" s="28"/>
      <c r="F7" s="25">
        <f>SUM(E8:E75)</f>
        <v>781781158.8376</v>
      </c>
      <c r="G7" s="23"/>
      <c r="H7" s="23"/>
    </row>
    <row r="8" spans="1:13" ht="13.5">
      <c r="A8" s="38"/>
      <c r="B8" s="31"/>
      <c r="C8" s="28"/>
      <c r="D8" s="28"/>
      <c r="E8" s="28"/>
      <c r="F8" s="28"/>
      <c r="I8" s="434"/>
      <c r="J8" s="434"/>
      <c r="K8" s="435"/>
      <c r="L8" s="435"/>
      <c r="M8" s="433"/>
    </row>
    <row r="9" spans="1:13" ht="13.5">
      <c r="A9" s="38" t="s">
        <v>262</v>
      </c>
      <c r="B9" s="238">
        <v>0</v>
      </c>
      <c r="C9" s="25"/>
      <c r="D9" s="28">
        <f>SUM(C9:C14)</f>
        <v>0</v>
      </c>
      <c r="E9" s="25">
        <f>SUM(D9:D25)</f>
        <v>386302376.9464</v>
      </c>
      <c r="F9" s="28"/>
      <c r="G9" s="23"/>
      <c r="H9" s="23"/>
      <c r="I9" s="432"/>
      <c r="J9" s="432"/>
      <c r="K9" s="435"/>
      <c r="L9" s="435"/>
      <c r="M9" s="436"/>
    </row>
    <row r="10" spans="1:11" ht="13.5" hidden="1">
      <c r="A10" s="31" t="s">
        <v>263</v>
      </c>
      <c r="B10" s="38"/>
      <c r="C10" s="452">
        <v>0</v>
      </c>
      <c r="E10" s="25"/>
      <c r="F10" s="28"/>
      <c r="I10" s="432"/>
      <c r="J10" s="435"/>
      <c r="K10" s="435"/>
    </row>
    <row r="11" spans="1:11" ht="13.5" hidden="1">
      <c r="A11" s="31" t="s">
        <v>264</v>
      </c>
      <c r="B11" s="417">
        <v>0</v>
      </c>
      <c r="D11" s="28"/>
      <c r="E11" s="25"/>
      <c r="F11" s="28"/>
      <c r="G11" s="23"/>
      <c r="H11" s="23"/>
      <c r="I11" s="432"/>
      <c r="J11" s="435"/>
      <c r="K11" s="435"/>
    </row>
    <row r="12" spans="1:11" ht="13.5" hidden="1">
      <c r="A12" s="31" t="s">
        <v>265</v>
      </c>
      <c r="B12" s="417">
        <v>0</v>
      </c>
      <c r="D12" s="28"/>
      <c r="E12" s="25"/>
      <c r="F12" s="28"/>
      <c r="G12" s="23"/>
      <c r="H12" s="23"/>
      <c r="I12" s="432"/>
      <c r="J12" s="435"/>
      <c r="K12" s="435"/>
    </row>
    <row r="13" spans="1:11" ht="13.5" hidden="1">
      <c r="A13" s="31" t="s">
        <v>266</v>
      </c>
      <c r="B13" s="417">
        <v>0</v>
      </c>
      <c r="D13" s="28"/>
      <c r="E13" s="25"/>
      <c r="F13" s="28"/>
      <c r="G13" s="23"/>
      <c r="H13" s="23"/>
      <c r="I13" s="432"/>
      <c r="J13" s="435"/>
      <c r="K13" s="435"/>
    </row>
    <row r="14" spans="1:11" ht="13.5">
      <c r="A14" s="31" t="s">
        <v>267</v>
      </c>
      <c r="B14" s="417"/>
      <c r="C14" s="452">
        <v>0</v>
      </c>
      <c r="D14" s="28"/>
      <c r="E14" s="25"/>
      <c r="F14" s="28"/>
      <c r="G14" s="23"/>
      <c r="H14" s="23"/>
      <c r="I14" s="432"/>
      <c r="J14" s="435"/>
      <c r="K14" s="435"/>
    </row>
    <row r="15" spans="1:11" ht="13.5">
      <c r="A15" s="38" t="s">
        <v>540</v>
      </c>
      <c r="B15" s="38"/>
      <c r="C15" s="28"/>
      <c r="D15" s="28">
        <f>SUM(C16)</f>
        <v>4835000</v>
      </c>
      <c r="E15" s="25"/>
      <c r="F15" s="28"/>
      <c r="G15" s="23"/>
      <c r="I15" s="432"/>
      <c r="J15" s="435"/>
      <c r="K15" s="435"/>
    </row>
    <row r="16" spans="1:7" ht="12.75">
      <c r="A16" s="31" t="s">
        <v>713</v>
      </c>
      <c r="B16" s="38"/>
      <c r="C16" s="452">
        <v>4835000</v>
      </c>
      <c r="D16" s="28"/>
      <c r="E16" s="25"/>
      <c r="F16" s="28"/>
      <c r="G16" s="23"/>
    </row>
    <row r="17" spans="1:7" ht="12.75">
      <c r="A17" s="38" t="s">
        <v>639</v>
      </c>
      <c r="B17" s="38"/>
      <c r="C17" s="25"/>
      <c r="D17" s="28">
        <f>SUM(C18:C21)</f>
        <v>275873007</v>
      </c>
      <c r="E17" s="25"/>
      <c r="F17" s="28"/>
      <c r="G17" s="23"/>
    </row>
    <row r="18" spans="1:7" ht="12.75">
      <c r="A18" s="31" t="s">
        <v>706</v>
      </c>
      <c r="B18" s="38"/>
      <c r="C18" s="452">
        <v>187215310</v>
      </c>
      <c r="D18" s="28"/>
      <c r="E18" s="25"/>
      <c r="F18" s="28"/>
      <c r="G18" s="23"/>
    </row>
    <row r="19" spans="1:7" ht="12.75">
      <c r="A19" s="31" t="s">
        <v>707</v>
      </c>
      <c r="B19" s="38"/>
      <c r="C19" s="452">
        <v>76991260</v>
      </c>
      <c r="D19" s="28">
        <v>0</v>
      </c>
      <c r="E19" s="25"/>
      <c r="F19" s="28"/>
      <c r="G19" s="23"/>
    </row>
    <row r="20" spans="1:7" ht="12.75">
      <c r="A20" s="31" t="s">
        <v>705</v>
      </c>
      <c r="B20" s="38"/>
      <c r="C20" s="28"/>
      <c r="E20" s="25"/>
      <c r="F20" s="28"/>
      <c r="G20" s="23"/>
    </row>
    <row r="21" spans="1:7" ht="12.75">
      <c r="A21" s="875" t="s">
        <v>804</v>
      </c>
      <c r="B21" s="876"/>
      <c r="C21" s="865">
        <v>11666437</v>
      </c>
      <c r="D21" s="28"/>
      <c r="E21" s="25"/>
      <c r="F21" s="28"/>
      <c r="G21" s="23"/>
    </row>
    <row r="22" spans="1:7" ht="12.75">
      <c r="A22" s="38" t="s">
        <v>640</v>
      </c>
      <c r="B22" s="238"/>
      <c r="C22" s="25"/>
      <c r="D22" s="28">
        <f>SUM(C23:C26)</f>
        <v>105594369.9464</v>
      </c>
      <c r="E22" s="25"/>
      <c r="F22" s="28"/>
      <c r="G22" s="23"/>
    </row>
    <row r="23" spans="1:9" ht="12.75">
      <c r="A23" s="31" t="s">
        <v>703</v>
      </c>
      <c r="B23" s="238">
        <v>15734.16</v>
      </c>
      <c r="C23" s="452">
        <f>B23*H4</f>
        <v>93777796.3824</v>
      </c>
      <c r="D23" s="28"/>
      <c r="E23" s="25"/>
      <c r="F23" s="28"/>
      <c r="G23" s="222">
        <f>C23-I23</f>
        <v>0</v>
      </c>
      <c r="H23" s="438">
        <f>H4</f>
        <v>5960.14</v>
      </c>
      <c r="I23" s="23">
        <f>B23*H23</f>
        <v>93777796.3824</v>
      </c>
    </row>
    <row r="24" spans="1:10" ht="12.75">
      <c r="A24" s="31" t="s">
        <v>704</v>
      </c>
      <c r="B24" s="238">
        <v>380.36</v>
      </c>
      <c r="C24" s="452">
        <f>B24*H4</f>
        <v>2266998.8504000003</v>
      </c>
      <c r="D24" s="28"/>
      <c r="E24" s="25"/>
      <c r="F24" s="28"/>
      <c r="G24" s="222">
        <f>C24-I24</f>
        <v>0</v>
      </c>
      <c r="H24" s="438">
        <f>H4</f>
        <v>5960.14</v>
      </c>
      <c r="I24" s="23">
        <f>B24*H24</f>
        <v>2266998.8504000003</v>
      </c>
      <c r="J24" s="29"/>
    </row>
    <row r="25" spans="1:9" ht="12.75">
      <c r="A25" s="31" t="s">
        <v>785</v>
      </c>
      <c r="B25" s="238">
        <v>602.24</v>
      </c>
      <c r="C25" s="452">
        <f>B25*H4</f>
        <v>3589434.7136000004</v>
      </c>
      <c r="D25" s="28">
        <v>0</v>
      </c>
      <c r="E25" s="28"/>
      <c r="F25" s="28"/>
      <c r="G25" s="222">
        <f>C25-I25</f>
        <v>0</v>
      </c>
      <c r="H25" s="438">
        <f>H4</f>
        <v>5960.14</v>
      </c>
      <c r="I25" s="23">
        <f>B25*H25</f>
        <v>3589434.7136000004</v>
      </c>
    </row>
    <row r="26" spans="1:9" ht="12.75">
      <c r="A26" s="875" t="s">
        <v>805</v>
      </c>
      <c r="B26" s="877">
        <v>1000</v>
      </c>
      <c r="C26" s="865">
        <f>B26*H4</f>
        <v>5960140</v>
      </c>
      <c r="D26" s="28"/>
      <c r="E26" s="28"/>
      <c r="F26" s="28"/>
      <c r="G26" s="222">
        <f>C26-I26</f>
        <v>0</v>
      </c>
      <c r="H26" s="438">
        <f>H4</f>
        <v>5960.14</v>
      </c>
      <c r="I26" s="23">
        <f>B26*H26</f>
        <v>5960140</v>
      </c>
    </row>
    <row r="27" spans="1:8" ht="12.75">
      <c r="A27" s="38" t="s">
        <v>268</v>
      </c>
      <c r="B27" s="238"/>
      <c r="C27" s="25"/>
      <c r="D27" s="28"/>
      <c r="E27" s="25">
        <f>SUM(D28:D42)</f>
        <v>177000000</v>
      </c>
      <c r="F27" s="28"/>
      <c r="H27" s="23"/>
    </row>
    <row r="28" spans="1:10" ht="13.5">
      <c r="A28" s="323" t="s">
        <v>806</v>
      </c>
      <c r="B28" s="238">
        <f>SUM(B29:B32)</f>
        <v>0</v>
      </c>
      <c r="C28" s="28"/>
      <c r="D28" s="28">
        <f>SUM(C29:C32)</f>
        <v>0</v>
      </c>
      <c r="E28" s="31"/>
      <c r="F28" s="28"/>
      <c r="G28">
        <v>0</v>
      </c>
      <c r="H28" s="434"/>
      <c r="I28" s="433"/>
      <c r="J28" s="435"/>
    </row>
    <row r="29" spans="1:10" ht="12.75">
      <c r="A29" s="31" t="s">
        <v>808</v>
      </c>
      <c r="B29" s="903"/>
      <c r="C29" s="28"/>
      <c r="D29" s="28"/>
      <c r="E29" s="31"/>
      <c r="F29" s="28"/>
      <c r="G29" s="222">
        <f>C29-I29</f>
        <v>0</v>
      </c>
      <c r="H29" s="438">
        <f>H4</f>
        <v>5960.14</v>
      </c>
      <c r="I29" s="23">
        <f>B29*H29</f>
        <v>0</v>
      </c>
      <c r="J29" s="435"/>
    </row>
    <row r="30" spans="1:10" ht="12.75">
      <c r="A30" s="31" t="s">
        <v>808</v>
      </c>
      <c r="B30" s="904"/>
      <c r="C30" s="28"/>
      <c r="D30" s="28"/>
      <c r="E30" s="31"/>
      <c r="F30" s="28"/>
      <c r="G30" s="222">
        <f>C30-I30</f>
        <v>0</v>
      </c>
      <c r="H30" s="438">
        <f>H4</f>
        <v>5960.14</v>
      </c>
      <c r="I30" s="23">
        <f>B30*H30</f>
        <v>0</v>
      </c>
      <c r="J30" s="435"/>
    </row>
    <row r="31" spans="1:10" ht="12.75">
      <c r="A31" s="31" t="s">
        <v>809</v>
      </c>
      <c r="B31" s="903"/>
      <c r="C31" s="28"/>
      <c r="D31" s="28"/>
      <c r="E31" s="31"/>
      <c r="F31" s="28"/>
      <c r="G31" s="222">
        <f>C31-I31</f>
        <v>0</v>
      </c>
      <c r="H31" s="438">
        <f>H4</f>
        <v>5960.14</v>
      </c>
      <c r="I31" s="23">
        <f>B31*H31</f>
        <v>0</v>
      </c>
      <c r="J31" s="435"/>
    </row>
    <row r="32" spans="1:10" ht="13.5">
      <c r="A32" s="31" t="s">
        <v>292</v>
      </c>
      <c r="B32" s="417">
        <v>0</v>
      </c>
      <c r="C32" s="28">
        <v>0</v>
      </c>
      <c r="D32" s="28"/>
      <c r="E32" s="31"/>
      <c r="F32" s="28"/>
      <c r="H32" s="432"/>
      <c r="J32" s="435"/>
    </row>
    <row r="33" spans="1:6" ht="12.75">
      <c r="A33" s="38" t="s">
        <v>807</v>
      </c>
      <c r="B33" s="238"/>
      <c r="C33" s="25"/>
      <c r="D33" s="28">
        <f>SUM(C38:C41)</f>
        <v>177000000</v>
      </c>
      <c r="E33" s="31"/>
      <c r="F33" s="28"/>
    </row>
    <row r="34" spans="1:6" ht="12.75" hidden="1">
      <c r="A34" s="31" t="s">
        <v>769</v>
      </c>
      <c r="B34" s="417">
        <v>0</v>
      </c>
      <c r="C34" s="28"/>
      <c r="D34" s="28"/>
      <c r="E34" s="31"/>
      <c r="F34" s="28"/>
    </row>
    <row r="35" spans="1:9" ht="12.75" hidden="1">
      <c r="A35" s="31" t="s">
        <v>770</v>
      </c>
      <c r="B35" s="28"/>
      <c r="C35" s="28"/>
      <c r="D35" s="28"/>
      <c r="E35" s="28"/>
      <c r="F35" s="28"/>
      <c r="H35" s="23"/>
      <c r="I35" s="23"/>
    </row>
    <row r="36" spans="1:9" ht="13.5" hidden="1">
      <c r="A36" s="31" t="s">
        <v>786</v>
      </c>
      <c r="B36" s="28"/>
      <c r="C36" s="433">
        <v>0</v>
      </c>
      <c r="D36" s="28"/>
      <c r="E36" s="28"/>
      <c r="F36" s="28"/>
      <c r="H36" s="23"/>
      <c r="I36" s="23"/>
    </row>
    <row r="37" spans="1:9" ht="13.5" hidden="1">
      <c r="A37" s="31"/>
      <c r="B37" s="28"/>
      <c r="C37" s="433"/>
      <c r="D37" s="28"/>
      <c r="E37" s="28"/>
      <c r="F37" s="28"/>
      <c r="H37" s="23"/>
      <c r="I37" s="23"/>
    </row>
    <row r="38" spans="1:9" ht="12.75">
      <c r="A38" s="31" t="s">
        <v>771</v>
      </c>
      <c r="B38" s="28"/>
      <c r="C38" s="28">
        <v>30000000</v>
      </c>
      <c r="D38" s="28"/>
      <c r="E38" s="28"/>
      <c r="F38" s="31"/>
      <c r="H38" s="23"/>
      <c r="I38" s="23"/>
    </row>
    <row r="39" spans="1:9" ht="12.75">
      <c r="A39" s="31" t="s">
        <v>772</v>
      </c>
      <c r="B39" s="28"/>
      <c r="C39" s="28">
        <v>6000000</v>
      </c>
      <c r="D39" s="28"/>
      <c r="E39" s="28"/>
      <c r="F39" s="31"/>
      <c r="H39" s="23"/>
      <c r="I39" s="23"/>
    </row>
    <row r="40" spans="1:9" ht="12.75">
      <c r="A40" s="31" t="s">
        <v>787</v>
      </c>
      <c r="B40" s="28"/>
      <c r="C40" s="838">
        <v>-18000000</v>
      </c>
      <c r="D40" s="28"/>
      <c r="E40" s="28"/>
      <c r="F40" s="28"/>
      <c r="H40" s="23"/>
      <c r="I40" s="23"/>
    </row>
    <row r="41" spans="1:10" ht="12.75">
      <c r="A41" s="31" t="s">
        <v>837</v>
      </c>
      <c r="B41" s="28"/>
      <c r="C41" s="28">
        <v>159000000</v>
      </c>
      <c r="E41" s="28"/>
      <c r="F41" s="28"/>
      <c r="G41" s="23"/>
      <c r="H41" s="23"/>
      <c r="I41" s="23"/>
      <c r="J41" s="23"/>
    </row>
    <row r="42" spans="1:8" ht="12.75">
      <c r="A42" s="38" t="s">
        <v>293</v>
      </c>
      <c r="B42" s="28"/>
      <c r="C42" s="28"/>
      <c r="D42" s="28"/>
      <c r="E42" s="25">
        <f>SUM(D43:D69)</f>
        <v>215163713.8912</v>
      </c>
      <c r="F42" s="31"/>
      <c r="H42" s="23"/>
    </row>
    <row r="43" spans="1:9" ht="12.75">
      <c r="A43" s="38" t="s">
        <v>294</v>
      </c>
      <c r="B43" s="28"/>
      <c r="C43" s="28">
        <v>0</v>
      </c>
      <c r="D43" s="28">
        <f>SUM(C42:C46)</f>
        <v>192186842.8912</v>
      </c>
      <c r="E43" s="28"/>
      <c r="F43" s="31"/>
      <c r="G43" s="23"/>
      <c r="H43" s="24"/>
      <c r="I43" s="23"/>
    </row>
    <row r="44" spans="1:8" ht="17.25" customHeight="1">
      <c r="A44" s="31" t="s">
        <v>512</v>
      </c>
      <c r="B44" s="28"/>
      <c r="C44" s="28">
        <v>2568419</v>
      </c>
      <c r="E44" s="28"/>
      <c r="F44" s="28"/>
      <c r="G44" s="30"/>
      <c r="H44" s="23"/>
    </row>
    <row r="45" spans="1:9" ht="13.5">
      <c r="A45" s="31" t="s">
        <v>513</v>
      </c>
      <c r="B45" s="31"/>
      <c r="C45" s="433">
        <v>4126470</v>
      </c>
      <c r="D45" s="28"/>
      <c r="E45" s="28"/>
      <c r="F45" s="28"/>
      <c r="H45" s="23"/>
      <c r="I45" s="23"/>
    </row>
    <row r="46" spans="1:9" ht="15" customHeight="1">
      <c r="A46" s="31" t="s">
        <v>762</v>
      </c>
      <c r="B46" s="238">
        <v>31122.079999999998</v>
      </c>
      <c r="C46" s="28">
        <f>B46*H4</f>
        <v>185491953.8912</v>
      </c>
      <c r="D46" s="28"/>
      <c r="E46" s="28"/>
      <c r="F46" s="28"/>
      <c r="G46" s="222">
        <f>C46-I46</f>
        <v>0</v>
      </c>
      <c r="H46" s="438">
        <f>H4</f>
        <v>5960.14</v>
      </c>
      <c r="I46" s="23">
        <f>B46*H46</f>
        <v>185491953.8912</v>
      </c>
    </row>
    <row r="47" spans="1:6" ht="12.75">
      <c r="A47" s="38" t="s">
        <v>295</v>
      </c>
      <c r="B47" s="38"/>
      <c r="D47" s="28">
        <f>SUM(C48:C56)</f>
        <v>22976871</v>
      </c>
      <c r="E47" s="28"/>
      <c r="F47" s="28"/>
    </row>
    <row r="48" spans="1:6" ht="12.75">
      <c r="A48" s="31" t="s">
        <v>683</v>
      </c>
      <c r="B48" s="417"/>
      <c r="C48" s="452">
        <v>12483706</v>
      </c>
      <c r="D48" s="28"/>
      <c r="E48" s="28"/>
      <c r="F48" s="28"/>
    </row>
    <row r="49" spans="1:6" ht="12.75">
      <c r="A49" s="31" t="s">
        <v>763</v>
      </c>
      <c r="B49" s="417"/>
      <c r="C49" s="452">
        <v>2925718</v>
      </c>
      <c r="D49" s="28"/>
      <c r="E49" s="28"/>
      <c r="F49" s="28"/>
    </row>
    <row r="50" spans="1:6" ht="12.75">
      <c r="A50" s="31" t="s">
        <v>296</v>
      </c>
      <c r="B50" s="417"/>
      <c r="C50" s="28">
        <v>2172520</v>
      </c>
      <c r="D50" s="28"/>
      <c r="E50" s="28"/>
      <c r="F50" s="28"/>
    </row>
    <row r="51" spans="1:6" ht="12.75">
      <c r="A51" s="31" t="s">
        <v>831</v>
      </c>
      <c r="B51" s="417"/>
      <c r="C51" s="28">
        <v>2064914</v>
      </c>
      <c r="D51" s="28"/>
      <c r="E51" s="28"/>
      <c r="F51" s="28"/>
    </row>
    <row r="52" spans="1:6" ht="12.75">
      <c r="A52" s="31" t="s">
        <v>297</v>
      </c>
      <c r="B52" s="417"/>
      <c r="C52" s="28">
        <v>0</v>
      </c>
      <c r="D52" s="28"/>
      <c r="E52" s="28"/>
      <c r="F52" s="28"/>
    </row>
    <row r="53" spans="1:6" ht="12.75">
      <c r="A53" s="31" t="s">
        <v>645</v>
      </c>
      <c r="B53" s="417"/>
      <c r="C53" s="28">
        <v>0</v>
      </c>
      <c r="D53" s="28"/>
      <c r="E53" s="28"/>
      <c r="F53" s="28"/>
    </row>
    <row r="54" spans="1:9" ht="12.75">
      <c r="A54" s="31" t="s">
        <v>616</v>
      </c>
      <c r="B54" s="238"/>
      <c r="C54" s="452"/>
      <c r="D54" s="28"/>
      <c r="E54" s="28"/>
      <c r="F54" s="28"/>
      <c r="G54" s="222">
        <f>C54-I54</f>
        <v>0</v>
      </c>
      <c r="H54" s="438">
        <f>H4</f>
        <v>5960.14</v>
      </c>
      <c r="I54" s="439">
        <f>B54*H54</f>
        <v>0</v>
      </c>
    </row>
    <row r="55" spans="1:9" ht="12.75">
      <c r="A55" s="31" t="s">
        <v>29</v>
      </c>
      <c r="B55" s="417"/>
      <c r="C55" s="28">
        <v>3330013</v>
      </c>
      <c r="D55" s="28"/>
      <c r="E55" s="28"/>
      <c r="F55" s="28"/>
      <c r="I55" s="440"/>
    </row>
    <row r="56" spans="1:9" ht="12.75">
      <c r="A56" s="31" t="s">
        <v>838</v>
      </c>
      <c r="B56" s="417"/>
      <c r="C56" s="28">
        <v>0</v>
      </c>
      <c r="D56" s="28"/>
      <c r="E56" s="28"/>
      <c r="F56" s="28"/>
      <c r="I56" s="440"/>
    </row>
    <row r="57" spans="1:6" ht="12.75" hidden="1">
      <c r="A57" s="38" t="s">
        <v>298</v>
      </c>
      <c r="B57" s="417"/>
      <c r="C57" s="28">
        <v>0</v>
      </c>
      <c r="D57" s="28">
        <f>SUM(C58:C69)</f>
        <v>0</v>
      </c>
      <c r="E57" s="25"/>
      <c r="F57" s="28"/>
    </row>
    <row r="58" spans="1:6" ht="12.75" hidden="1">
      <c r="A58" s="31" t="s">
        <v>717</v>
      </c>
      <c r="B58" s="417"/>
      <c r="C58" s="28">
        <v>0</v>
      </c>
      <c r="D58" s="28"/>
      <c r="E58" s="28"/>
      <c r="F58" s="28"/>
    </row>
    <row r="59" spans="1:7" ht="12.75" hidden="1">
      <c r="A59" s="31" t="s">
        <v>726</v>
      </c>
      <c r="B59" s="417"/>
      <c r="C59" s="28">
        <v>0</v>
      </c>
      <c r="D59" s="28"/>
      <c r="E59" s="28"/>
      <c r="F59" s="28"/>
      <c r="G59" s="23">
        <f>C54+D57</f>
        <v>0</v>
      </c>
    </row>
    <row r="60" spans="1:6" ht="12.75" hidden="1">
      <c r="A60" s="31" t="s">
        <v>718</v>
      </c>
      <c r="B60" s="417"/>
      <c r="C60" s="28">
        <v>0</v>
      </c>
      <c r="D60" s="28"/>
      <c r="E60" s="28"/>
      <c r="F60" s="28"/>
    </row>
    <row r="61" spans="1:6" ht="12.75" hidden="1">
      <c r="A61" s="31" t="s">
        <v>719</v>
      </c>
      <c r="B61" s="417"/>
      <c r="C61" s="28">
        <v>0</v>
      </c>
      <c r="D61" s="28"/>
      <c r="E61" s="28"/>
      <c r="F61" s="28"/>
    </row>
    <row r="62" spans="1:6" ht="12.75" hidden="1">
      <c r="A62" s="31" t="s">
        <v>720</v>
      </c>
      <c r="B62" s="417"/>
      <c r="C62" s="817">
        <v>0</v>
      </c>
      <c r="D62" s="28"/>
      <c r="E62" s="28"/>
      <c r="F62" s="28"/>
    </row>
    <row r="63" spans="1:6" ht="12.75" hidden="1">
      <c r="A63" s="31" t="s">
        <v>721</v>
      </c>
      <c r="B63" s="31"/>
      <c r="C63" s="28">
        <v>0</v>
      </c>
      <c r="D63" s="28"/>
      <c r="E63" s="25">
        <f>SUM(D64:D70)</f>
        <v>0</v>
      </c>
      <c r="F63" s="28"/>
    </row>
    <row r="64" spans="1:6" ht="12.75" hidden="1">
      <c r="A64" s="31" t="s">
        <v>722</v>
      </c>
      <c r="B64" s="31"/>
      <c r="C64" s="28">
        <v>0</v>
      </c>
      <c r="D64" s="28">
        <v>0</v>
      </c>
      <c r="E64" s="25"/>
      <c r="F64" s="28"/>
    </row>
    <row r="65" spans="1:6" ht="12.75" hidden="1">
      <c r="A65" s="31" t="s">
        <v>727</v>
      </c>
      <c r="B65" s="31"/>
      <c r="C65" s="28">
        <v>0</v>
      </c>
      <c r="D65" s="28"/>
      <c r="E65" s="25"/>
      <c r="F65" s="28"/>
    </row>
    <row r="66" spans="1:6" ht="12.75" hidden="1">
      <c r="A66" s="31" t="s">
        <v>723</v>
      </c>
      <c r="B66" s="31"/>
      <c r="C66" s="28">
        <v>0</v>
      </c>
      <c r="D66" s="28">
        <v>0</v>
      </c>
      <c r="E66" s="28"/>
      <c r="F66" s="28"/>
    </row>
    <row r="67" spans="1:6" ht="12.75" hidden="1">
      <c r="A67" s="31" t="s">
        <v>724</v>
      </c>
      <c r="B67" s="31"/>
      <c r="C67" s="818">
        <v>0</v>
      </c>
      <c r="D67" s="28">
        <v>0</v>
      </c>
      <c r="E67" s="28"/>
      <c r="F67" s="28"/>
    </row>
    <row r="68" spans="1:6" ht="12.75" hidden="1">
      <c r="A68" s="31" t="s">
        <v>728</v>
      </c>
      <c r="B68" s="31"/>
      <c r="C68" s="28">
        <v>0</v>
      </c>
      <c r="D68" s="28">
        <v>0</v>
      </c>
      <c r="E68" s="28"/>
      <c r="F68" s="28"/>
    </row>
    <row r="69" spans="1:6" ht="12.75" hidden="1">
      <c r="A69" s="31" t="s">
        <v>725</v>
      </c>
      <c r="B69" s="31"/>
      <c r="C69" s="28">
        <v>0</v>
      </c>
      <c r="D69" s="28">
        <v>0</v>
      </c>
      <c r="E69" s="28"/>
      <c r="F69" s="28"/>
    </row>
    <row r="70" spans="1:6" ht="12.75">
      <c r="A70" s="31"/>
      <c r="B70" s="417"/>
      <c r="C70" s="28"/>
      <c r="D70" s="28">
        <v>0</v>
      </c>
      <c r="E70" s="28"/>
      <c r="F70" s="28"/>
    </row>
    <row r="71" spans="1:6" ht="12.75">
      <c r="A71" s="38" t="s">
        <v>543</v>
      </c>
      <c r="B71" s="25"/>
      <c r="C71" s="25"/>
      <c r="D71" s="28">
        <f>SUM(C72:C76)</f>
        <v>3315068</v>
      </c>
      <c r="E71" s="25">
        <f>D71</f>
        <v>3315068</v>
      </c>
      <c r="F71" s="31"/>
    </row>
    <row r="72" spans="1:6" ht="12.75">
      <c r="A72" s="31" t="s">
        <v>101</v>
      </c>
      <c r="B72" s="25"/>
      <c r="C72" s="28"/>
      <c r="D72" s="25"/>
      <c r="E72" s="25"/>
      <c r="F72" s="25"/>
    </row>
    <row r="73" spans="1:6" ht="12.75">
      <c r="A73" s="31" t="s">
        <v>544</v>
      </c>
      <c r="B73" s="38"/>
      <c r="C73" s="954">
        <v>3315068</v>
      </c>
      <c r="D73" s="25"/>
      <c r="E73" s="25"/>
      <c r="F73" s="28"/>
    </row>
    <row r="74" spans="1:8" ht="12.75">
      <c r="A74" s="31" t="s">
        <v>514</v>
      </c>
      <c r="B74" s="31"/>
      <c r="C74" s="28"/>
      <c r="D74" s="28"/>
      <c r="E74" s="31"/>
      <c r="F74" s="28"/>
      <c r="H74" t="s">
        <v>643</v>
      </c>
    </row>
    <row r="75" spans="1:10" ht="12.75">
      <c r="A75" s="31" t="s">
        <v>108</v>
      </c>
      <c r="B75" s="31"/>
      <c r="D75" s="28"/>
      <c r="E75" s="31"/>
      <c r="F75" s="28"/>
      <c r="H75" s="23">
        <f>F116*10/100</f>
        <v>125857513.18375999</v>
      </c>
      <c r="J75" s="23"/>
    </row>
    <row r="76" spans="1:10" ht="12.75">
      <c r="A76" s="31" t="s">
        <v>577</v>
      </c>
      <c r="B76" s="31"/>
      <c r="C76" s="28">
        <v>0</v>
      </c>
      <c r="D76" s="28"/>
      <c r="E76" s="31"/>
      <c r="F76" s="28"/>
      <c r="H76" s="23"/>
      <c r="J76" s="23"/>
    </row>
    <row r="77" spans="1:10" ht="12.75">
      <c r="A77" s="31" t="s">
        <v>709</v>
      </c>
      <c r="B77" s="31"/>
      <c r="C77" s="28">
        <v>0</v>
      </c>
      <c r="D77" s="28"/>
      <c r="E77" s="31"/>
      <c r="F77" s="28"/>
      <c r="H77" s="23"/>
      <c r="J77" s="23"/>
    </row>
    <row r="78" spans="1:10" ht="12.75">
      <c r="A78" s="31"/>
      <c r="B78" s="31"/>
      <c r="C78" s="28"/>
      <c r="D78" s="28"/>
      <c r="E78" s="31"/>
      <c r="F78" s="28"/>
      <c r="H78" s="23"/>
      <c r="J78" s="23"/>
    </row>
    <row r="79" spans="1:10" ht="15.75">
      <c r="A79" s="324" t="s">
        <v>299</v>
      </c>
      <c r="B79" s="31"/>
      <c r="C79" s="28"/>
      <c r="D79" s="28">
        <f>SUM(C80)</f>
        <v>0</v>
      </c>
      <c r="E79" s="31"/>
      <c r="F79" s="28"/>
      <c r="H79" s="23"/>
      <c r="J79" s="23"/>
    </row>
    <row r="80" spans="1:10" ht="12.75">
      <c r="A80" s="38"/>
      <c r="B80" s="31"/>
      <c r="C80" s="28"/>
      <c r="D80" s="28"/>
      <c r="E80" s="31"/>
      <c r="F80" s="28">
        <f>SUM(E82:E112)</f>
        <v>476793973</v>
      </c>
      <c r="H80" s="23"/>
      <c r="J80" s="23"/>
    </row>
    <row r="81" spans="1:10" ht="12.75">
      <c r="A81" s="38" t="s">
        <v>300</v>
      </c>
      <c r="B81" s="31"/>
      <c r="C81" s="28"/>
      <c r="D81" s="28"/>
      <c r="E81" s="31"/>
      <c r="F81" s="28"/>
      <c r="H81" s="23"/>
      <c r="J81" s="23"/>
    </row>
    <row r="82" spans="1:10" ht="12.75" hidden="1">
      <c r="A82" s="31"/>
      <c r="B82" s="31"/>
      <c r="C82" s="28"/>
      <c r="D82" s="28"/>
      <c r="E82" s="31"/>
      <c r="F82" s="28"/>
      <c r="H82" s="23"/>
      <c r="J82" s="23"/>
    </row>
    <row r="83" spans="1:10" ht="12.75">
      <c r="A83" s="31" t="s">
        <v>301</v>
      </c>
      <c r="B83" s="31"/>
      <c r="C83" s="954">
        <v>308816732</v>
      </c>
      <c r="D83" s="28"/>
      <c r="E83" s="25">
        <f>SUM(C83)</f>
        <v>308816732</v>
      </c>
      <c r="F83" s="28"/>
      <c r="H83" s="23"/>
      <c r="J83" s="23"/>
    </row>
    <row r="84" spans="1:10" ht="12.75" hidden="1">
      <c r="A84" s="31" t="s">
        <v>617</v>
      </c>
      <c r="B84" s="31"/>
      <c r="C84" s="417"/>
      <c r="D84" s="28">
        <v>0</v>
      </c>
      <c r="E84" s="28"/>
      <c r="F84" s="28"/>
      <c r="H84" s="23"/>
      <c r="J84" s="23"/>
    </row>
    <row r="85" spans="1:10" ht="12.75" hidden="1">
      <c r="A85" s="31"/>
      <c r="B85" s="31"/>
      <c r="C85" s="417">
        <v>0</v>
      </c>
      <c r="D85" s="28"/>
      <c r="E85" s="28"/>
      <c r="F85" s="28"/>
      <c r="H85" s="23"/>
      <c r="J85" s="23"/>
    </row>
    <row r="86" spans="1:10" ht="12.75">
      <c r="A86" s="38" t="s">
        <v>543</v>
      </c>
      <c r="B86" s="31"/>
      <c r="C86" s="28"/>
      <c r="D86" s="28"/>
      <c r="E86" s="841">
        <f>SUM(D87:D92)</f>
        <v>4000000</v>
      </c>
      <c r="F86" s="28"/>
      <c r="H86" s="23"/>
      <c r="J86" s="23"/>
    </row>
    <row r="87" spans="1:10" ht="12.75">
      <c r="A87" s="31" t="s">
        <v>101</v>
      </c>
      <c r="B87" s="38"/>
      <c r="C87" s="25"/>
      <c r="E87" s="25">
        <f>SUM(D88)</f>
        <v>0</v>
      </c>
      <c r="F87" s="28"/>
      <c r="H87" s="23"/>
      <c r="J87" s="23"/>
    </row>
    <row r="88" spans="1:10" ht="12.75" hidden="1">
      <c r="A88" s="31" t="s">
        <v>544</v>
      </c>
      <c r="B88" s="31"/>
      <c r="C88" s="28"/>
      <c r="D88" s="28">
        <f>SUM(C89:C91)</f>
        <v>0</v>
      </c>
      <c r="E88" s="31"/>
      <c r="F88" s="28"/>
      <c r="H88" s="23"/>
      <c r="J88" s="23"/>
    </row>
    <row r="89" spans="1:10" ht="12.75" hidden="1">
      <c r="A89" s="31" t="s">
        <v>514</v>
      </c>
      <c r="B89" s="28"/>
      <c r="C89" s="28">
        <v>0</v>
      </c>
      <c r="D89" s="28"/>
      <c r="E89" s="31"/>
      <c r="F89" s="28"/>
      <c r="H89" s="23"/>
      <c r="J89" s="23"/>
    </row>
    <row r="90" spans="1:10" ht="12.75">
      <c r="A90" s="31" t="s">
        <v>684</v>
      </c>
      <c r="B90" s="28"/>
      <c r="C90" s="28">
        <v>0</v>
      </c>
      <c r="D90" s="28">
        <v>4000000</v>
      </c>
      <c r="E90" s="31"/>
      <c r="F90" s="28"/>
      <c r="H90" s="23"/>
      <c r="I90" s="23"/>
      <c r="J90" s="23"/>
    </row>
    <row r="91" spans="1:6" ht="12.75" hidden="1">
      <c r="A91" s="31" t="s">
        <v>577</v>
      </c>
      <c r="B91" s="31"/>
      <c r="C91" s="28">
        <v>0</v>
      </c>
      <c r="D91" s="28"/>
      <c r="E91" s="28"/>
      <c r="F91" s="28"/>
    </row>
    <row r="92" spans="1:9" ht="12.75" hidden="1">
      <c r="A92" s="31" t="s">
        <v>102</v>
      </c>
      <c r="B92" s="38"/>
      <c r="C92" s="25"/>
      <c r="D92" s="25"/>
      <c r="E92" s="25"/>
      <c r="F92" s="28"/>
      <c r="H92" s="288" t="s">
        <v>596</v>
      </c>
      <c r="I92" s="289">
        <f>SUM(I93:I96)</f>
        <v>0</v>
      </c>
    </row>
    <row r="93" spans="1:9" ht="12.75" hidden="1">
      <c r="A93" s="31"/>
      <c r="B93" s="31"/>
      <c r="C93" s="28"/>
      <c r="D93" s="28">
        <f>SUM(C93:C94)</f>
        <v>0</v>
      </c>
      <c r="E93" s="28">
        <f>SUM(D95:D99)</f>
        <v>0</v>
      </c>
      <c r="F93" s="28"/>
      <c r="G93" s="23"/>
      <c r="H93" s="117" t="s">
        <v>213</v>
      </c>
      <c r="I93" s="103">
        <v>0</v>
      </c>
    </row>
    <row r="94" spans="1:9" ht="12.75">
      <c r="A94" s="38" t="s">
        <v>293</v>
      </c>
      <c r="B94" s="31"/>
      <c r="C94" s="28"/>
      <c r="D94" s="28"/>
      <c r="E94" s="28"/>
      <c r="F94" s="28"/>
      <c r="G94" s="23"/>
      <c r="H94" s="117" t="s">
        <v>304</v>
      </c>
      <c r="I94" s="103">
        <v>0</v>
      </c>
    </row>
    <row r="95" spans="1:9" ht="12.75">
      <c r="A95" s="31" t="s">
        <v>594</v>
      </c>
      <c r="B95" s="28"/>
      <c r="C95" s="28"/>
      <c r="D95" s="28">
        <f>SUM(C95:C96)</f>
        <v>0</v>
      </c>
      <c r="E95" s="28"/>
      <c r="F95" s="28"/>
      <c r="G95" s="23"/>
      <c r="H95" s="117" t="s">
        <v>306</v>
      </c>
      <c r="I95" s="103">
        <v>0</v>
      </c>
    </row>
    <row r="96" spans="1:9" ht="13.5" thickBot="1">
      <c r="A96" s="31" t="s">
        <v>512</v>
      </c>
      <c r="B96" s="31"/>
      <c r="C96" s="28">
        <v>0</v>
      </c>
      <c r="D96" s="28"/>
      <c r="E96" s="28"/>
      <c r="F96" s="28"/>
      <c r="H96" s="118" t="s">
        <v>308</v>
      </c>
      <c r="I96" s="106">
        <v>0</v>
      </c>
    </row>
    <row r="97" spans="1:8" ht="12.75">
      <c r="A97" s="31" t="s">
        <v>513</v>
      </c>
      <c r="B97" s="31"/>
      <c r="C97" s="28">
        <v>0</v>
      </c>
      <c r="D97" s="28">
        <f>SUM(C97:C98)</f>
        <v>0</v>
      </c>
      <c r="E97" s="28"/>
      <c r="F97" s="28"/>
      <c r="H97" s="23"/>
    </row>
    <row r="98" spans="1:8" ht="12.75">
      <c r="A98" s="31" t="s">
        <v>607</v>
      </c>
      <c r="B98" s="31"/>
      <c r="C98" s="28">
        <v>0</v>
      </c>
      <c r="D98" s="28"/>
      <c r="E98" s="28"/>
      <c r="F98" s="28"/>
      <c r="H98" s="23"/>
    </row>
    <row r="99" spans="1:8" ht="12.75">
      <c r="A99" s="38" t="s">
        <v>302</v>
      </c>
      <c r="B99" s="31"/>
      <c r="C99" s="28"/>
      <c r="D99" s="28">
        <f>SUM(C99:C100)</f>
        <v>0</v>
      </c>
      <c r="E99" s="25">
        <f>SUM(D100:D107)</f>
        <v>88005778</v>
      </c>
      <c r="F99" s="28"/>
      <c r="H99" s="15"/>
    </row>
    <row r="100" spans="1:9" ht="12.75">
      <c r="A100" s="31" t="s">
        <v>213</v>
      </c>
      <c r="B100" s="31"/>
      <c r="C100" s="28">
        <v>0</v>
      </c>
      <c r="D100" s="954">
        <v>132495471</v>
      </c>
      <c r="E100" s="28"/>
      <c r="F100" s="31"/>
      <c r="H100" s="453">
        <f>D100+D101</f>
        <v>73739368</v>
      </c>
      <c r="I100" s="23"/>
    </row>
    <row r="101" spans="1:9" ht="12.75">
      <c r="A101" s="31" t="s">
        <v>303</v>
      </c>
      <c r="B101" s="31"/>
      <c r="C101" s="28">
        <v>0</v>
      </c>
      <c r="D101" s="954">
        <v>-58756103</v>
      </c>
      <c r="F101" s="31"/>
      <c r="I101" s="23"/>
    </row>
    <row r="102" spans="1:9" ht="12.75">
      <c r="A102" s="31" t="s">
        <v>304</v>
      </c>
      <c r="B102" s="31"/>
      <c r="D102" s="954">
        <v>30440523</v>
      </c>
      <c r="E102" s="31"/>
      <c r="F102" s="31"/>
      <c r="H102" s="454">
        <f>D102+D103</f>
        <v>6062377</v>
      </c>
      <c r="I102" s="23"/>
    </row>
    <row r="103" spans="1:9" ht="12.75">
      <c r="A103" s="31" t="s">
        <v>305</v>
      </c>
      <c r="B103" s="31"/>
      <c r="C103" s="28"/>
      <c r="D103" s="954">
        <v>-24378146</v>
      </c>
      <c r="E103" s="31"/>
      <c r="F103" s="31"/>
      <c r="I103" s="23"/>
    </row>
    <row r="104" spans="1:9" ht="12.75" hidden="1">
      <c r="A104" s="31" t="s">
        <v>306</v>
      </c>
      <c r="B104" s="31"/>
      <c r="D104" s="28"/>
      <c r="E104" s="25"/>
      <c r="F104" s="31"/>
      <c r="H104" s="454"/>
      <c r="I104" s="23"/>
    </row>
    <row r="105" spans="1:9" ht="12.75" hidden="1">
      <c r="A105" s="31" t="s">
        <v>307</v>
      </c>
      <c r="B105" s="31"/>
      <c r="C105" s="28"/>
      <c r="D105" s="28">
        <v>0</v>
      </c>
      <c r="E105" s="28"/>
      <c r="F105" s="31"/>
      <c r="H105" s="454"/>
      <c r="I105" s="23"/>
    </row>
    <row r="106" spans="1:9" ht="12.75">
      <c r="A106" s="31" t="s">
        <v>308</v>
      </c>
      <c r="B106" s="31"/>
      <c r="C106" s="28"/>
      <c r="D106" s="954">
        <v>15616246</v>
      </c>
      <c r="E106" s="28"/>
      <c r="F106" s="31"/>
      <c r="H106" s="454">
        <f>D106+D107</f>
        <v>8204033</v>
      </c>
      <c r="I106" s="23"/>
    </row>
    <row r="107" spans="1:9" ht="12.75">
      <c r="A107" s="31" t="s">
        <v>309</v>
      </c>
      <c r="B107" s="31"/>
      <c r="C107" s="28"/>
      <c r="D107" s="954">
        <v>-7412213</v>
      </c>
      <c r="E107" s="28"/>
      <c r="F107" s="31"/>
      <c r="H107" s="397"/>
      <c r="I107" s="23"/>
    </row>
    <row r="108" spans="1:9" ht="12.75">
      <c r="A108" s="38" t="s">
        <v>310</v>
      </c>
      <c r="B108" s="31"/>
      <c r="C108" s="28"/>
      <c r="D108" s="28"/>
      <c r="E108" s="25">
        <f>SUM(D109:D114)</f>
        <v>75971463</v>
      </c>
      <c r="F108" s="31"/>
      <c r="H108" s="397"/>
      <c r="I108" s="23"/>
    </row>
    <row r="109" spans="1:9" ht="12.75">
      <c r="A109" s="31" t="s">
        <v>685</v>
      </c>
      <c r="B109" s="31"/>
      <c r="D109" s="28">
        <v>11607162</v>
      </c>
      <c r="E109" s="28"/>
      <c r="F109" s="31"/>
      <c r="H109" s="397"/>
      <c r="I109" s="23"/>
    </row>
    <row r="110" spans="1:9" ht="12.75">
      <c r="A110" s="31" t="s">
        <v>715</v>
      </c>
      <c r="B110" s="31"/>
      <c r="D110" s="954">
        <v>-10475344</v>
      </c>
      <c r="F110" s="31"/>
      <c r="G110" s="463">
        <f>D109+D110</f>
        <v>1131818</v>
      </c>
      <c r="H110" s="397"/>
      <c r="I110" s="23"/>
    </row>
    <row r="111" spans="1:9" ht="12.75">
      <c r="A111" s="31" t="s">
        <v>311</v>
      </c>
      <c r="B111" s="31"/>
      <c r="D111" s="28">
        <v>78818182</v>
      </c>
      <c r="F111" s="31"/>
      <c r="G111" s="463"/>
      <c r="H111" s="397"/>
      <c r="I111" s="23">
        <f>H111-F116</f>
        <v>-1258575131.8376</v>
      </c>
    </row>
    <row r="112" spans="1:9" ht="12.75">
      <c r="A112" s="31" t="s">
        <v>618</v>
      </c>
      <c r="B112" s="31"/>
      <c r="D112" s="954">
        <v>-74250000</v>
      </c>
      <c r="F112" s="31"/>
      <c r="G112" s="463">
        <f>D111+D112</f>
        <v>4568182</v>
      </c>
      <c r="H112" s="397"/>
      <c r="I112" s="23"/>
    </row>
    <row r="113" spans="1:12" ht="12.75">
      <c r="A113" s="31" t="s">
        <v>714</v>
      </c>
      <c r="B113" s="31"/>
      <c r="D113" s="954">
        <v>120270201</v>
      </c>
      <c r="F113" s="31"/>
      <c r="G113" s="463">
        <f>D113+D114</f>
        <v>70271463</v>
      </c>
      <c r="H113" s="397"/>
      <c r="I113" s="23"/>
      <c r="J113" s="23"/>
      <c r="K113" s="23"/>
      <c r="L113" s="23"/>
    </row>
    <row r="114" spans="1:9" ht="12.75">
      <c r="A114" s="31" t="s">
        <v>716</v>
      </c>
      <c r="B114" s="31"/>
      <c r="D114" s="954">
        <v>-49998738</v>
      </c>
      <c r="E114" s="28"/>
      <c r="F114" s="31"/>
      <c r="H114" s="397"/>
      <c r="I114" s="23"/>
    </row>
    <row r="115" spans="1:9" ht="12.75">
      <c r="A115" s="31"/>
      <c r="B115" s="31"/>
      <c r="C115" s="28"/>
      <c r="D115" s="28"/>
      <c r="E115" s="28"/>
      <c r="F115" s="31"/>
      <c r="H115" s="397"/>
      <c r="I115" s="23"/>
    </row>
    <row r="116" spans="1:9" ht="16.5" thickBot="1">
      <c r="A116" s="325" t="s">
        <v>312</v>
      </c>
      <c r="B116" s="441"/>
      <c r="C116" s="442"/>
      <c r="D116" s="442"/>
      <c r="E116" s="442"/>
      <c r="F116" s="442">
        <f>+F7+F80</f>
        <v>1258575131.8376</v>
      </c>
      <c r="G116" s="32"/>
      <c r="H116" s="33" t="e">
        <f>F116-F214</f>
        <v>#REF!</v>
      </c>
      <c r="I116" s="34" t="s">
        <v>694</v>
      </c>
    </row>
    <row r="117" spans="1:8" ht="13.5" thickTop="1">
      <c r="A117" s="31"/>
      <c r="B117" s="31"/>
      <c r="C117" s="28"/>
      <c r="D117" s="28"/>
      <c r="E117" s="28"/>
      <c r="F117" s="28"/>
      <c r="G117" s="23"/>
      <c r="H117" s="23"/>
    </row>
    <row r="118" spans="1:9" ht="15">
      <c r="A118" s="364" t="s">
        <v>313</v>
      </c>
      <c r="B118" s="31"/>
      <c r="C118" s="28"/>
      <c r="D118" s="28"/>
      <c r="E118" s="28"/>
      <c r="F118" s="28"/>
      <c r="G118" s="23"/>
      <c r="H118" s="23"/>
      <c r="I118" s="23"/>
    </row>
    <row r="119" spans="1:8" ht="12.75">
      <c r="A119" s="31"/>
      <c r="B119" s="31"/>
      <c r="C119" s="28"/>
      <c r="D119" s="28"/>
      <c r="E119" s="28"/>
      <c r="F119" s="28"/>
      <c r="H119" s="23"/>
    </row>
    <row r="120" spans="1:9" ht="15.75">
      <c r="A120" s="324" t="s">
        <v>589</v>
      </c>
      <c r="B120" s="38"/>
      <c r="C120" s="25"/>
      <c r="D120" s="25"/>
      <c r="E120" s="25"/>
      <c r="F120" s="25">
        <f>SUM(E122:E186)</f>
        <v>491901437.9656</v>
      </c>
      <c r="G120" s="23"/>
      <c r="H120" s="23"/>
      <c r="I120" s="23"/>
    </row>
    <row r="121" spans="1:8" ht="12.75">
      <c r="A121" s="31"/>
      <c r="B121" s="31"/>
      <c r="C121" s="28"/>
      <c r="D121" s="28"/>
      <c r="E121" s="28"/>
      <c r="F121" s="28"/>
      <c r="H121" s="23"/>
    </row>
    <row r="122" spans="1:8" ht="12.75">
      <c r="A122" s="38" t="s">
        <v>314</v>
      </c>
      <c r="B122" s="31"/>
      <c r="C122" s="25"/>
      <c r="D122" s="25"/>
      <c r="E122" s="25">
        <f>SUM(D123:D174)</f>
        <v>491901437.9656</v>
      </c>
      <c r="F122" s="28"/>
      <c r="G122" s="23"/>
      <c r="H122" s="23"/>
    </row>
    <row r="123" spans="1:8" ht="12.75">
      <c r="A123" s="38" t="s">
        <v>39</v>
      </c>
      <c r="B123" s="31"/>
      <c r="C123" s="28"/>
      <c r="D123" s="25">
        <f>SUM(C135:C136)</f>
        <v>2009319</v>
      </c>
      <c r="E123" s="28"/>
      <c r="F123" s="28"/>
      <c r="G123" s="23"/>
      <c r="H123" s="23"/>
    </row>
    <row r="124" spans="1:7" ht="12.75" hidden="1">
      <c r="A124" s="31" t="s">
        <v>318</v>
      </c>
      <c r="B124" s="31"/>
      <c r="C124" s="28">
        <v>0</v>
      </c>
      <c r="D124" s="25"/>
      <c r="E124" s="31"/>
      <c r="F124" s="28"/>
      <c r="G124" s="36"/>
    </row>
    <row r="125" spans="1:6" ht="12.75" hidden="1">
      <c r="A125" s="31" t="s">
        <v>620</v>
      </c>
      <c r="B125" s="31"/>
      <c r="C125" s="28">
        <v>0</v>
      </c>
      <c r="D125" s="25"/>
      <c r="E125" s="31"/>
      <c r="F125" s="28"/>
    </row>
    <row r="126" spans="1:7" ht="12.75" hidden="1">
      <c r="A126" s="31" t="s">
        <v>619</v>
      </c>
      <c r="B126" s="418">
        <v>0</v>
      </c>
      <c r="C126" s="28">
        <v>0</v>
      </c>
      <c r="D126" s="25"/>
      <c r="E126" s="31"/>
      <c r="F126" s="28"/>
      <c r="G126" s="177" t="e">
        <f>C126/B126</f>
        <v>#DIV/0!</v>
      </c>
    </row>
    <row r="127" spans="1:6" ht="12.75" hidden="1">
      <c r="A127" s="31" t="s">
        <v>315</v>
      </c>
      <c r="B127" s="31"/>
      <c r="C127" s="28">
        <v>0</v>
      </c>
      <c r="D127" s="25"/>
      <c r="E127" s="28"/>
      <c r="F127" s="28"/>
    </row>
    <row r="128" spans="1:6" ht="12.75" hidden="1">
      <c r="A128" s="31" t="s">
        <v>316</v>
      </c>
      <c r="B128" s="31"/>
      <c r="C128" s="28">
        <v>0</v>
      </c>
      <c r="D128" s="25"/>
      <c r="E128" s="28"/>
      <c r="F128" s="28"/>
    </row>
    <row r="129" spans="1:6" ht="12.75" hidden="1">
      <c r="A129" s="31" t="s">
        <v>622</v>
      </c>
      <c r="B129" s="31"/>
      <c r="C129" s="28">
        <v>0</v>
      </c>
      <c r="D129" s="25"/>
      <c r="E129" s="28"/>
      <c r="F129" s="28"/>
    </row>
    <row r="130" spans="1:7" ht="12.75" hidden="1">
      <c r="A130" s="31" t="s">
        <v>621</v>
      </c>
      <c r="B130" s="417">
        <v>0</v>
      </c>
      <c r="C130" s="28">
        <v>0</v>
      </c>
      <c r="D130" s="25"/>
      <c r="E130" s="28"/>
      <c r="F130" s="28"/>
      <c r="G130" s="177" t="e">
        <f>C130/B130</f>
        <v>#DIV/0!</v>
      </c>
    </row>
    <row r="131" spans="1:6" ht="12.75" hidden="1">
      <c r="A131" s="31" t="s">
        <v>317</v>
      </c>
      <c r="B131" s="31"/>
      <c r="C131" s="25">
        <f>-C139</f>
        <v>0</v>
      </c>
      <c r="D131" s="25"/>
      <c r="E131" s="28"/>
      <c r="F131" s="28"/>
    </row>
    <row r="132" spans="1:6" ht="12.75" hidden="1">
      <c r="A132" s="31" t="s">
        <v>109</v>
      </c>
      <c r="B132" s="31"/>
      <c r="C132" s="28">
        <v>0</v>
      </c>
      <c r="D132" s="25"/>
      <c r="E132" s="28"/>
      <c r="F132" s="28"/>
    </row>
    <row r="133" spans="1:7" ht="12.75" hidden="1">
      <c r="A133" s="31" t="s">
        <v>541</v>
      </c>
      <c r="B133" s="417">
        <v>0</v>
      </c>
      <c r="C133" s="28">
        <v>0</v>
      </c>
      <c r="D133" s="25"/>
      <c r="E133" s="28"/>
      <c r="F133" s="28"/>
      <c r="G133" s="177" t="e">
        <f>C133/B133</f>
        <v>#DIV/0!</v>
      </c>
    </row>
    <row r="134" spans="1:6" ht="12.75" hidden="1">
      <c r="A134" s="31" t="s">
        <v>499</v>
      </c>
      <c r="B134" s="31"/>
      <c r="C134" s="28">
        <v>0</v>
      </c>
      <c r="D134" s="25"/>
      <c r="E134" s="28"/>
      <c r="F134" s="28"/>
    </row>
    <row r="135" spans="1:11" ht="12.75">
      <c r="A135" s="31" t="s">
        <v>736</v>
      </c>
      <c r="B135" s="238"/>
      <c r="C135" s="954">
        <v>2009319</v>
      </c>
      <c r="D135" s="25"/>
      <c r="E135" s="28"/>
      <c r="F135" s="28"/>
      <c r="H135" s="23"/>
      <c r="I135" s="23"/>
      <c r="J135" s="23">
        <f>B135*I135</f>
        <v>0</v>
      </c>
      <c r="K135" s="23"/>
    </row>
    <row r="136" spans="1:11" ht="12.75">
      <c r="A136" s="31" t="s">
        <v>735</v>
      </c>
      <c r="B136" s="839">
        <v>0</v>
      </c>
      <c r="C136" s="28">
        <v>0</v>
      </c>
      <c r="D136" s="25"/>
      <c r="E136" s="28"/>
      <c r="F136" s="28"/>
      <c r="H136" s="409">
        <f>+C136-J136</f>
        <v>0</v>
      </c>
      <c r="I136" s="437">
        <f>+H5</f>
        <v>5960.94</v>
      </c>
      <c r="J136" s="23">
        <f>B136*I136</f>
        <v>0</v>
      </c>
      <c r="K136" s="23"/>
    </row>
    <row r="137" spans="1:11" ht="12.75">
      <c r="A137" s="322" t="s">
        <v>548</v>
      </c>
      <c r="B137" s="38"/>
      <c r="C137" s="28"/>
      <c r="D137" s="25">
        <f>SUM(C138)</f>
        <v>2000000</v>
      </c>
      <c r="E137" s="28"/>
      <c r="F137" s="28"/>
      <c r="H137" s="23"/>
      <c r="I137" s="23"/>
      <c r="J137" s="23"/>
      <c r="K137" s="23"/>
    </row>
    <row r="138" spans="1:11" ht="12.75">
      <c r="A138" s="31" t="s">
        <v>758</v>
      </c>
      <c r="B138" s="38"/>
      <c r="C138" s="28">
        <v>2000000</v>
      </c>
      <c r="D138" s="25"/>
      <c r="E138" s="28"/>
      <c r="F138" s="28"/>
      <c r="H138" s="23"/>
      <c r="I138" s="23"/>
      <c r="J138" s="23"/>
      <c r="K138" s="23"/>
    </row>
    <row r="139" spans="1:6" ht="12.75">
      <c r="A139" s="31" t="s">
        <v>317</v>
      </c>
      <c r="B139" s="38"/>
      <c r="C139" s="419">
        <v>0</v>
      </c>
      <c r="D139" s="25"/>
      <c r="E139" s="28"/>
      <c r="F139" s="28"/>
    </row>
    <row r="140" spans="1:6" ht="12.75">
      <c r="A140" s="31" t="s">
        <v>659</v>
      </c>
      <c r="B140" s="38"/>
      <c r="C140" s="419">
        <f>'anexo r-u'!E9</f>
        <v>0</v>
      </c>
      <c r="D140" s="25"/>
      <c r="E140" s="28"/>
      <c r="F140" s="28"/>
    </row>
    <row r="141" spans="1:6" ht="12.75">
      <c r="A141" s="38" t="s">
        <v>547</v>
      </c>
      <c r="B141" s="38"/>
      <c r="C141" s="28"/>
      <c r="D141" s="25">
        <f>SUM(C142:C145)</f>
        <v>353852804</v>
      </c>
      <c r="E141" s="28"/>
      <c r="F141" s="28"/>
    </row>
    <row r="142" spans="1:10" ht="13.5">
      <c r="A142" s="31" t="s">
        <v>810</v>
      </c>
      <c r="B142" s="926">
        <v>0</v>
      </c>
      <c r="C142" s="28">
        <v>0</v>
      </c>
      <c r="D142" s="38"/>
      <c r="E142" s="28"/>
      <c r="F142" s="28"/>
      <c r="H142" s="409">
        <f>+C142-J142</f>
        <v>0</v>
      </c>
      <c r="I142" s="437">
        <f>+H5</f>
        <v>5960.94</v>
      </c>
      <c r="J142" s="23">
        <f>B142*I142</f>
        <v>0</v>
      </c>
    </row>
    <row r="143" spans="1:9" ht="12.75">
      <c r="A143" s="31" t="s">
        <v>319</v>
      </c>
      <c r="B143" s="38"/>
      <c r="C143" s="28">
        <v>0</v>
      </c>
      <c r="D143" s="38"/>
      <c r="E143" s="28"/>
      <c r="F143" s="28"/>
      <c r="I143" s="23"/>
    </row>
    <row r="144" spans="1:6" ht="12.75">
      <c r="A144" s="31" t="s">
        <v>320</v>
      </c>
      <c r="B144" s="25"/>
      <c r="C144" s="954">
        <v>353852804</v>
      </c>
      <c r="D144" s="38"/>
      <c r="E144" s="31"/>
      <c r="F144" s="31"/>
    </row>
    <row r="145" spans="1:10" ht="13.5">
      <c r="A145" s="31" t="s">
        <v>710</v>
      </c>
      <c r="B145" s="924">
        <v>0</v>
      </c>
      <c r="C145" s="28">
        <v>0</v>
      </c>
      <c r="E145" s="31"/>
      <c r="F145" s="31"/>
      <c r="H145" s="409">
        <f>C145-J145</f>
        <v>0</v>
      </c>
      <c r="I145" s="437">
        <f>H4</f>
        <v>5960.14</v>
      </c>
      <c r="J145" s="439">
        <f>+B145*I145</f>
        <v>0</v>
      </c>
    </row>
    <row r="146" spans="1:6" ht="12.75">
      <c r="A146" s="38" t="s">
        <v>321</v>
      </c>
      <c r="B146" s="25"/>
      <c r="C146" s="38"/>
      <c r="D146" s="25">
        <f>SUM(C147:C174)</f>
        <v>134039314.9656</v>
      </c>
      <c r="E146" s="28"/>
      <c r="F146" s="28"/>
    </row>
    <row r="147" spans="1:6" ht="12.75">
      <c r="A147" s="31" t="s">
        <v>734</v>
      </c>
      <c r="B147" s="417"/>
      <c r="C147" s="954">
        <v>117922858</v>
      </c>
      <c r="D147" s="28"/>
      <c r="E147" s="31"/>
      <c r="F147" s="31"/>
    </row>
    <row r="148" spans="1:10" ht="12.75">
      <c r="A148" s="31" t="s">
        <v>767</v>
      </c>
      <c r="B148" s="438">
        <v>2704.04</v>
      </c>
      <c r="C148" s="954">
        <f>B148*H4</f>
        <v>16116456.9656</v>
      </c>
      <c r="D148" s="28"/>
      <c r="E148" s="31"/>
      <c r="F148" s="31"/>
      <c r="H148" s="409">
        <f>C148-J148</f>
        <v>0</v>
      </c>
      <c r="I148" s="437">
        <f>H4</f>
        <v>5960.14</v>
      </c>
      <c r="J148" s="439">
        <f>+B148*I148</f>
        <v>16116456.9656</v>
      </c>
    </row>
    <row r="149" spans="1:6" ht="12.75" hidden="1">
      <c r="A149" s="31" t="s">
        <v>623</v>
      </c>
      <c r="B149" s="31"/>
      <c r="C149" s="28">
        <v>0</v>
      </c>
      <c r="D149" s="28"/>
      <c r="E149" s="31"/>
      <c r="F149" s="31"/>
    </row>
    <row r="150" spans="1:6" ht="12.75" hidden="1">
      <c r="A150" s="31" t="s">
        <v>646</v>
      </c>
      <c r="B150" s="31"/>
      <c r="C150" s="28">
        <v>0</v>
      </c>
      <c r="D150" s="28"/>
      <c r="E150" s="31"/>
      <c r="F150" s="31"/>
    </row>
    <row r="151" spans="1:6" ht="12.75" hidden="1">
      <c r="A151" s="31" t="s">
        <v>624</v>
      </c>
      <c r="B151" s="31"/>
      <c r="C151" s="28">
        <v>0</v>
      </c>
      <c r="D151" s="28"/>
      <c r="E151" s="31"/>
      <c r="F151" s="31"/>
    </row>
    <row r="152" spans="1:6" ht="12.75" hidden="1">
      <c r="A152" s="31" t="s">
        <v>625</v>
      </c>
      <c r="B152" s="31"/>
      <c r="C152" s="28">
        <v>0</v>
      </c>
      <c r="D152" s="28"/>
      <c r="E152" s="31"/>
      <c r="F152" s="31"/>
    </row>
    <row r="153" spans="1:6" ht="12.75" hidden="1">
      <c r="A153" s="31" t="s">
        <v>626</v>
      </c>
      <c r="B153" s="31"/>
      <c r="C153" s="28">
        <v>0</v>
      </c>
      <c r="D153" s="28"/>
      <c r="E153" s="31"/>
      <c r="F153" s="31"/>
    </row>
    <row r="154" spans="1:6" ht="12.75" hidden="1">
      <c r="A154" s="31" t="s">
        <v>627</v>
      </c>
      <c r="B154" s="31"/>
      <c r="C154" s="28">
        <v>0</v>
      </c>
      <c r="D154" s="28"/>
      <c r="E154" s="31"/>
      <c r="F154" s="31"/>
    </row>
    <row r="155" spans="1:6" ht="12.75" hidden="1">
      <c r="A155" s="31" t="s">
        <v>628</v>
      </c>
      <c r="B155" s="31"/>
      <c r="C155" s="28">
        <v>0</v>
      </c>
      <c r="D155" s="28"/>
      <c r="E155" s="31"/>
      <c r="F155" s="31"/>
    </row>
    <row r="156" spans="1:6" ht="12.75" hidden="1">
      <c r="A156" s="31" t="s">
        <v>629</v>
      </c>
      <c r="B156" s="31"/>
      <c r="C156" s="28">
        <v>0</v>
      </c>
      <c r="D156" s="28"/>
      <c r="E156" s="31"/>
      <c r="F156" s="31"/>
    </row>
    <row r="157" spans="1:6" ht="12.75" hidden="1">
      <c r="A157" s="31" t="s">
        <v>630</v>
      </c>
      <c r="B157" s="31"/>
      <c r="C157" s="28">
        <v>0</v>
      </c>
      <c r="D157" s="28"/>
      <c r="E157" s="31"/>
      <c r="F157" s="31"/>
    </row>
    <row r="158" spans="1:6" ht="12.75" hidden="1">
      <c r="A158" s="31" t="s">
        <v>647</v>
      </c>
      <c r="B158" s="31"/>
      <c r="C158" s="28">
        <v>0</v>
      </c>
      <c r="D158" s="28"/>
      <c r="E158" s="31"/>
      <c r="F158" s="31"/>
    </row>
    <row r="159" spans="1:6" ht="12.75" hidden="1">
      <c r="A159" s="31" t="s">
        <v>648</v>
      </c>
      <c r="B159" s="31"/>
      <c r="C159" s="28">
        <v>0</v>
      </c>
      <c r="D159" s="28"/>
      <c r="E159" s="31"/>
      <c r="F159" s="31"/>
    </row>
    <row r="160" spans="1:6" ht="12.75" hidden="1">
      <c r="A160" s="31" t="s">
        <v>631</v>
      </c>
      <c r="B160" s="31"/>
      <c r="C160" s="28">
        <v>0</v>
      </c>
      <c r="D160" s="28"/>
      <c r="E160" s="31"/>
      <c r="F160" s="31"/>
    </row>
    <row r="161" spans="1:6" ht="12.75" hidden="1">
      <c r="A161" s="31" t="s">
        <v>649</v>
      </c>
      <c r="B161" s="31"/>
      <c r="C161" s="28">
        <v>0</v>
      </c>
      <c r="D161" s="28"/>
      <c r="E161" s="31"/>
      <c r="F161" s="31"/>
    </row>
    <row r="162" spans="1:6" ht="12.75" hidden="1">
      <c r="A162" s="322" t="s">
        <v>103</v>
      </c>
      <c r="B162" s="417">
        <f>SUM(B163:B172)</f>
        <v>0</v>
      </c>
      <c r="C162" s="28">
        <v>0</v>
      </c>
      <c r="D162" s="28"/>
      <c r="E162" s="31"/>
      <c r="F162" s="31"/>
    </row>
    <row r="163" spans="1:7" ht="12.75" hidden="1">
      <c r="A163" s="31"/>
      <c r="B163" s="417">
        <v>0</v>
      </c>
      <c r="C163" s="28">
        <v>0</v>
      </c>
      <c r="D163" s="28"/>
      <c r="E163" s="31"/>
      <c r="F163" s="31"/>
      <c r="G163" s="177" t="e">
        <f aca="true" t="shared" si="0" ref="G163:G172">C163/B163</f>
        <v>#DIV/0!</v>
      </c>
    </row>
    <row r="164" spans="1:7" ht="12.75" hidden="1">
      <c r="A164" s="31"/>
      <c r="B164" s="417">
        <v>0</v>
      </c>
      <c r="C164" s="28">
        <v>0</v>
      </c>
      <c r="D164" s="28"/>
      <c r="E164" s="31"/>
      <c r="F164" s="31"/>
      <c r="G164" s="177" t="e">
        <f t="shared" si="0"/>
        <v>#DIV/0!</v>
      </c>
    </row>
    <row r="165" spans="1:7" ht="12.75" hidden="1">
      <c r="A165" s="31"/>
      <c r="B165" s="417">
        <v>0</v>
      </c>
      <c r="C165" s="28">
        <v>0</v>
      </c>
      <c r="D165" s="28"/>
      <c r="E165" s="31"/>
      <c r="F165" s="31"/>
      <c r="G165" s="177" t="e">
        <f t="shared" si="0"/>
        <v>#DIV/0!</v>
      </c>
    </row>
    <row r="166" spans="1:7" ht="12.75" hidden="1">
      <c r="A166" s="31"/>
      <c r="B166" s="417">
        <v>0</v>
      </c>
      <c r="C166" s="28">
        <v>0</v>
      </c>
      <c r="D166" s="28"/>
      <c r="E166" s="31"/>
      <c r="F166" s="31"/>
      <c r="G166" s="177" t="e">
        <f t="shared" si="0"/>
        <v>#DIV/0!</v>
      </c>
    </row>
    <row r="167" spans="1:7" ht="12.75" hidden="1">
      <c r="A167" s="31"/>
      <c r="B167" s="417">
        <v>0</v>
      </c>
      <c r="C167" s="28">
        <v>0</v>
      </c>
      <c r="D167" s="28"/>
      <c r="E167" s="31"/>
      <c r="F167" s="31"/>
      <c r="G167" s="177" t="e">
        <f t="shared" si="0"/>
        <v>#DIV/0!</v>
      </c>
    </row>
    <row r="168" spans="1:7" ht="12.75" hidden="1">
      <c r="A168" s="31"/>
      <c r="B168" s="417">
        <v>0</v>
      </c>
      <c r="C168" s="28">
        <v>0</v>
      </c>
      <c r="D168" s="28"/>
      <c r="E168" s="31"/>
      <c r="F168" s="31"/>
      <c r="G168" s="177" t="e">
        <f t="shared" si="0"/>
        <v>#DIV/0!</v>
      </c>
    </row>
    <row r="169" spans="1:7" ht="12.75" hidden="1">
      <c r="A169" s="31"/>
      <c r="B169" s="417">
        <v>0</v>
      </c>
      <c r="C169" s="28">
        <v>0</v>
      </c>
      <c r="D169" s="28"/>
      <c r="E169" s="31"/>
      <c r="F169" s="31"/>
      <c r="G169" s="177" t="e">
        <f t="shared" si="0"/>
        <v>#DIV/0!</v>
      </c>
    </row>
    <row r="170" spans="1:7" ht="12.75" hidden="1">
      <c r="A170" s="31"/>
      <c r="B170" s="417">
        <v>0</v>
      </c>
      <c r="C170" s="28">
        <v>0</v>
      </c>
      <c r="D170" s="28"/>
      <c r="E170" s="31"/>
      <c r="F170" s="31"/>
      <c r="G170" s="177" t="e">
        <f t="shared" si="0"/>
        <v>#DIV/0!</v>
      </c>
    </row>
    <row r="171" spans="1:7" ht="12.75" hidden="1">
      <c r="A171" s="31"/>
      <c r="B171" s="417">
        <v>0</v>
      </c>
      <c r="C171" s="28">
        <v>0</v>
      </c>
      <c r="D171" s="28"/>
      <c r="E171" s="31"/>
      <c r="F171" s="31"/>
      <c r="G171" s="177" t="e">
        <f t="shared" si="0"/>
        <v>#DIV/0!</v>
      </c>
    </row>
    <row r="172" spans="1:7" ht="12.75" hidden="1">
      <c r="A172" s="31"/>
      <c r="B172" s="417">
        <v>0</v>
      </c>
      <c r="C172" s="28">
        <v>0</v>
      </c>
      <c r="D172" s="28"/>
      <c r="E172" s="31"/>
      <c r="F172" s="31"/>
      <c r="G172" s="177" t="e">
        <f t="shared" si="0"/>
        <v>#DIV/0!</v>
      </c>
    </row>
    <row r="173" spans="1:7" ht="12.75" hidden="1">
      <c r="A173" s="31"/>
      <c r="B173" s="417"/>
      <c r="C173" s="28">
        <v>0</v>
      </c>
      <c r="D173" s="28"/>
      <c r="E173" s="31"/>
      <c r="F173" s="31"/>
      <c r="G173" s="177">
        <v>0</v>
      </c>
    </row>
    <row r="174" spans="1:7" ht="12.75" hidden="1">
      <c r="A174" s="31"/>
      <c r="B174" s="417"/>
      <c r="C174" s="28">
        <v>0</v>
      </c>
      <c r="D174" s="28"/>
      <c r="E174" s="31"/>
      <c r="F174" s="31"/>
      <c r="G174" s="177">
        <v>0</v>
      </c>
    </row>
    <row r="175" spans="1:6" ht="12.75">
      <c r="A175" s="38" t="s">
        <v>563</v>
      </c>
      <c r="B175" s="31"/>
      <c r="C175" s="28"/>
      <c r="D175" s="28"/>
      <c r="E175" s="31"/>
      <c r="F175" s="25">
        <f>SUM(C175:C189)</f>
        <v>5272208</v>
      </c>
    </row>
    <row r="176" spans="1:6" ht="12.75">
      <c r="A176" s="31" t="s">
        <v>398</v>
      </c>
      <c r="B176" s="417"/>
      <c r="C176" s="819">
        <v>0</v>
      </c>
      <c r="D176" s="28"/>
      <c r="E176" s="31"/>
      <c r="F176" s="31"/>
    </row>
    <row r="177" spans="1:6" ht="12.75">
      <c r="A177" s="31" t="s">
        <v>104</v>
      </c>
      <c r="B177" s="417"/>
      <c r="C177" s="819">
        <v>0</v>
      </c>
      <c r="D177" s="28"/>
      <c r="E177" s="31"/>
      <c r="F177" s="31"/>
    </row>
    <row r="178" spans="1:6" ht="12.75">
      <c r="A178" s="31" t="s">
        <v>650</v>
      </c>
      <c r="B178" s="417"/>
      <c r="C178" s="819">
        <v>0</v>
      </c>
      <c r="D178" s="28"/>
      <c r="E178" s="31"/>
      <c r="F178" s="31"/>
    </row>
    <row r="179" spans="1:6" ht="12.75">
      <c r="A179" s="38" t="s">
        <v>322</v>
      </c>
      <c r="B179" s="38"/>
      <c r="C179" s="38"/>
      <c r="D179" s="25"/>
      <c r="E179" s="25">
        <f>SUM(D180:D186)</f>
        <v>0</v>
      </c>
      <c r="F179" s="28"/>
    </row>
    <row r="180" spans="1:6" ht="12.75">
      <c r="A180" s="31" t="s">
        <v>760</v>
      </c>
      <c r="B180" s="31"/>
      <c r="C180" s="954">
        <v>3809153</v>
      </c>
      <c r="D180" s="28"/>
      <c r="E180" s="31"/>
      <c r="F180" s="28"/>
    </row>
    <row r="181" spans="1:6" ht="12.75">
      <c r="A181" s="31" t="s">
        <v>803</v>
      </c>
      <c r="B181" s="31"/>
      <c r="C181" s="819">
        <v>0</v>
      </c>
      <c r="D181" s="28"/>
      <c r="E181" s="31"/>
      <c r="F181" s="28"/>
    </row>
    <row r="182" spans="1:6" ht="12.75">
      <c r="A182" s="31" t="s">
        <v>318</v>
      </c>
      <c r="B182" s="31"/>
      <c r="C182" s="954">
        <v>499913</v>
      </c>
      <c r="D182" s="28"/>
      <c r="E182" s="31"/>
      <c r="F182" s="28"/>
    </row>
    <row r="183" spans="1:7" ht="12.75">
      <c r="A183" s="31" t="s">
        <v>761</v>
      </c>
      <c r="B183" s="31"/>
      <c r="C183" s="868">
        <v>0</v>
      </c>
      <c r="D183" s="28">
        <v>0</v>
      </c>
      <c r="E183" s="31"/>
      <c r="F183" s="31"/>
      <c r="G183" s="23"/>
    </row>
    <row r="184" spans="1:7" ht="12.75">
      <c r="A184" s="31" t="s">
        <v>406</v>
      </c>
      <c r="B184" s="31"/>
      <c r="D184" s="28">
        <v>0</v>
      </c>
      <c r="E184" s="31"/>
      <c r="F184" s="31"/>
      <c r="G184" s="23"/>
    </row>
    <row r="185" spans="1:7" ht="12.75">
      <c r="A185" s="31" t="s">
        <v>297</v>
      </c>
      <c r="B185" s="31"/>
      <c r="C185" s="954">
        <v>963142</v>
      </c>
      <c r="D185" s="28">
        <v>0</v>
      </c>
      <c r="E185" s="31"/>
      <c r="F185" s="31"/>
      <c r="G185" s="23"/>
    </row>
    <row r="186" spans="1:6" ht="12.75">
      <c r="A186" s="31" t="s">
        <v>323</v>
      </c>
      <c r="B186" s="31"/>
      <c r="D186" s="28">
        <v>0</v>
      </c>
      <c r="E186" s="31"/>
      <c r="F186" s="28"/>
    </row>
    <row r="187" spans="1:6" ht="12.75">
      <c r="A187" s="31"/>
      <c r="B187" s="31"/>
      <c r="D187" s="28"/>
      <c r="E187" s="31"/>
      <c r="F187" s="28"/>
    </row>
    <row r="188" spans="1:6" ht="15.75">
      <c r="A188" s="324" t="s">
        <v>590</v>
      </c>
      <c r="B188" s="38"/>
      <c r="C188" s="25"/>
      <c r="D188" s="25"/>
      <c r="E188" s="25"/>
      <c r="F188" s="25">
        <f>SUM(F119:F187)</f>
        <v>497173645.9656</v>
      </c>
    </row>
    <row r="189" spans="1:6" ht="12.75">
      <c r="A189" s="31"/>
      <c r="B189" s="31"/>
      <c r="C189" s="28"/>
      <c r="D189" s="28"/>
      <c r="E189" s="28"/>
      <c r="F189" s="28"/>
    </row>
    <row r="190" spans="1:6" ht="12.75">
      <c r="A190" s="38" t="s">
        <v>591</v>
      </c>
      <c r="B190" s="238">
        <f>SUM(B191:B217)</f>
        <v>0</v>
      </c>
      <c r="C190" s="25"/>
      <c r="D190" s="25"/>
      <c r="E190" s="25">
        <f>SUM(D191)</f>
        <v>0</v>
      </c>
      <c r="F190" s="28"/>
    </row>
    <row r="191" spans="1:6" ht="12.75">
      <c r="A191" s="323" t="s">
        <v>39</v>
      </c>
      <c r="B191" s="31"/>
      <c r="C191" s="28"/>
      <c r="D191" s="28">
        <v>0</v>
      </c>
      <c r="E191" s="28"/>
      <c r="F191" s="28"/>
    </row>
    <row r="192" spans="1:6" ht="12.75">
      <c r="A192" s="31"/>
      <c r="B192" s="31"/>
      <c r="D192" s="28"/>
      <c r="E192" s="31"/>
      <c r="F192" s="28"/>
    </row>
    <row r="193" spans="1:8" ht="15.75">
      <c r="A193" s="324" t="s">
        <v>324</v>
      </c>
      <c r="B193" s="38"/>
      <c r="C193" s="38"/>
      <c r="D193" s="25"/>
      <c r="E193" s="38"/>
      <c r="F193" s="25" t="e">
        <f>SUM(E195:E207)</f>
        <v>#REF!</v>
      </c>
      <c r="G193" s="23"/>
      <c r="H193" s="23"/>
    </row>
    <row r="194" spans="1:6" ht="12.75">
      <c r="A194" s="31"/>
      <c r="B194" s="31"/>
      <c r="D194" s="28"/>
      <c r="E194" s="31"/>
      <c r="F194" s="31"/>
    </row>
    <row r="195" spans="1:6" ht="12.75">
      <c r="A195" s="38" t="s">
        <v>325</v>
      </c>
      <c r="B195" s="38"/>
      <c r="C195" s="38"/>
      <c r="D195" s="25"/>
      <c r="E195" s="25">
        <f>SUM(D196:D197)</f>
        <v>900000000</v>
      </c>
      <c r="F195" s="31"/>
    </row>
    <row r="196" spans="1:6" ht="12.75">
      <c r="A196" s="31" t="s">
        <v>326</v>
      </c>
      <c r="B196" s="31"/>
      <c r="D196" s="869">
        <v>900000000</v>
      </c>
      <c r="E196" s="31"/>
      <c r="F196" s="31"/>
    </row>
    <row r="197" spans="1:6" ht="12.75">
      <c r="A197" s="31" t="s">
        <v>609</v>
      </c>
      <c r="B197" s="31"/>
      <c r="D197" s="28">
        <v>0</v>
      </c>
      <c r="E197" s="31"/>
      <c r="F197" s="31"/>
    </row>
    <row r="198" spans="1:8" ht="12.75">
      <c r="A198" s="38" t="s">
        <v>327</v>
      </c>
      <c r="B198" s="38"/>
      <c r="C198" s="38"/>
      <c r="D198" s="38" t="s">
        <v>328</v>
      </c>
      <c r="E198" s="25">
        <f>SUM(D199:D202)</f>
        <v>227145741.49821946</v>
      </c>
      <c r="F198" s="28"/>
      <c r="H198" s="23"/>
    </row>
    <row r="199" spans="1:9" ht="12.75">
      <c r="A199" s="31" t="s">
        <v>329</v>
      </c>
      <c r="B199" s="31"/>
      <c r="D199" s="869">
        <f>1722988+'[1]Calc Imp a la Rta.'!$E$135</f>
        <v>2466868.498219458</v>
      </c>
      <c r="E199" s="28"/>
      <c r="F199" s="28"/>
      <c r="H199" s="255" t="s">
        <v>632</v>
      </c>
      <c r="I199" s="256" t="s">
        <v>587</v>
      </c>
    </row>
    <row r="200" spans="1:9" ht="12.75">
      <c r="A200" s="31" t="s">
        <v>330</v>
      </c>
      <c r="B200" s="31"/>
      <c r="D200" s="954">
        <v>17401126</v>
      </c>
      <c r="E200" s="28"/>
      <c r="F200" s="28"/>
      <c r="H200" s="24">
        <f>'Variac Patrim'!H13</f>
        <v>19874177</v>
      </c>
      <c r="I200" s="23">
        <f>H200-D200</f>
        <v>2473051</v>
      </c>
    </row>
    <row r="201" spans="1:10" ht="12.75">
      <c r="A201" s="31" t="s">
        <v>331</v>
      </c>
      <c r="B201" s="31"/>
      <c r="D201" s="28">
        <v>0</v>
      </c>
      <c r="E201" s="28"/>
      <c r="F201" s="28"/>
      <c r="H201" s="23">
        <f>'Variac Patrim'!G13</f>
        <v>648461015</v>
      </c>
      <c r="I201" s="23">
        <f>D202-H201</f>
        <v>-441183268</v>
      </c>
      <c r="J201" s="23"/>
    </row>
    <row r="202" spans="1:6" ht="12.75">
      <c r="A202" s="31" t="s">
        <v>332</v>
      </c>
      <c r="B202" s="31"/>
      <c r="D202" s="954">
        <v>207277747</v>
      </c>
      <c r="E202" s="28"/>
      <c r="F202" s="28"/>
    </row>
    <row r="203" spans="1:6" ht="12.75">
      <c r="A203" s="31"/>
      <c r="B203" s="31"/>
      <c r="D203" s="28"/>
      <c r="E203" s="28"/>
      <c r="F203" s="28"/>
    </row>
    <row r="204" spans="1:7" ht="12.75">
      <c r="A204" s="38" t="s">
        <v>333</v>
      </c>
      <c r="B204" s="38"/>
      <c r="C204" s="38"/>
      <c r="D204" s="25"/>
      <c r="E204" s="25" t="e">
        <f>SUM(D206:D211)+1</f>
        <v>#REF!</v>
      </c>
      <c r="F204" s="28"/>
      <c r="G204" s="23"/>
    </row>
    <row r="205" spans="1:7" ht="12.75">
      <c r="A205" s="31" t="s">
        <v>334</v>
      </c>
      <c r="B205" s="31"/>
      <c r="D205" s="28"/>
      <c r="E205" s="28"/>
      <c r="F205" s="28"/>
      <c r="G205" s="23"/>
    </row>
    <row r="206" spans="1:7" ht="12.75">
      <c r="A206" s="31" t="s">
        <v>789</v>
      </c>
      <c r="B206" s="31"/>
      <c r="D206" s="869">
        <v>12820846</v>
      </c>
      <c r="E206" s="28"/>
      <c r="F206" s="28"/>
      <c r="G206" s="23"/>
    </row>
    <row r="207" spans="1:7" ht="12.75">
      <c r="A207" s="31" t="s">
        <v>729</v>
      </c>
      <c r="B207" s="31"/>
      <c r="D207" s="869">
        <v>529700</v>
      </c>
      <c r="E207" s="28"/>
      <c r="F207" s="28"/>
      <c r="G207" s="23"/>
    </row>
    <row r="208" spans="1:7" ht="12.75">
      <c r="A208" s="31" t="s">
        <v>788</v>
      </c>
      <c r="B208" s="31"/>
      <c r="D208" s="869">
        <v>19386229</v>
      </c>
      <c r="E208" s="28"/>
      <c r="F208" s="28"/>
      <c r="G208" s="23"/>
    </row>
    <row r="209" spans="1:7" ht="12.75">
      <c r="A209" s="31" t="s">
        <v>811</v>
      </c>
      <c r="B209" s="31"/>
      <c r="D209" s="869">
        <v>14133729</v>
      </c>
      <c r="E209" s="28"/>
      <c r="F209" s="28"/>
      <c r="G209" s="23"/>
    </row>
    <row r="210" spans="1:7" ht="12.75">
      <c r="A210" s="31" t="s">
        <v>839</v>
      </c>
      <c r="B210" s="31"/>
      <c r="D210" s="869">
        <v>-157351043</v>
      </c>
      <c r="E210" s="955"/>
      <c r="F210" s="28"/>
      <c r="G210" s="23"/>
    </row>
    <row r="211" spans="1:7" ht="12.75">
      <c r="A211" s="31" t="s">
        <v>851</v>
      </c>
      <c r="B211" s="31"/>
      <c r="D211" s="955" t="e">
        <f>#REF!</f>
        <v>#REF!</v>
      </c>
      <c r="E211" s="955"/>
      <c r="F211" s="28"/>
      <c r="G211" s="23"/>
    </row>
    <row r="212" spans="1:8" ht="12.75">
      <c r="A212" s="31" t="s">
        <v>335</v>
      </c>
      <c r="B212" s="31"/>
      <c r="D212" s="869">
        <v>0</v>
      </c>
      <c r="E212" s="28"/>
      <c r="F212" s="28"/>
      <c r="G212" s="23"/>
      <c r="H212" s="23"/>
    </row>
    <row r="213" spans="1:8" ht="12.75">
      <c r="A213" s="31"/>
      <c r="B213" s="31"/>
      <c r="D213" s="28"/>
      <c r="E213" s="28"/>
      <c r="F213" s="28"/>
      <c r="G213" s="23"/>
      <c r="H213" s="23"/>
    </row>
    <row r="214" spans="1:7" ht="16.5" thickBot="1">
      <c r="A214" s="325" t="s">
        <v>313</v>
      </c>
      <c r="B214" s="441"/>
      <c r="C214" s="442"/>
      <c r="D214" s="442"/>
      <c r="E214" s="442"/>
      <c r="F214" s="442" t="e">
        <f>SUM(F188:F213)</f>
        <v>#REF!</v>
      </c>
      <c r="G214" s="23"/>
    </row>
    <row r="215" spans="2:8" ht="13.5" thickTop="1">
      <c r="B215" s="31"/>
      <c r="D215" s="28"/>
      <c r="E215" s="28"/>
      <c r="F215" s="28"/>
      <c r="H215" s="93">
        <v>41455</v>
      </c>
    </row>
    <row r="216" spans="1:10" ht="12.75">
      <c r="A216" s="420" t="s">
        <v>336</v>
      </c>
      <c r="B216" s="443"/>
      <c r="C216" s="444"/>
      <c r="D216" s="444"/>
      <c r="E216" s="444"/>
      <c r="F216" s="462"/>
      <c r="H216" s="185" t="s">
        <v>562</v>
      </c>
      <c r="I216" s="185" t="s">
        <v>545</v>
      </c>
      <c r="J216" s="185" t="s">
        <v>561</v>
      </c>
    </row>
    <row r="217" spans="1:11" ht="12.75">
      <c r="A217" s="234" t="s">
        <v>337</v>
      </c>
      <c r="B217" s="294"/>
      <c r="C217" s="419"/>
      <c r="D217" s="419"/>
      <c r="E217" s="294"/>
      <c r="F217" s="445">
        <v>0</v>
      </c>
      <c r="G217" s="23"/>
      <c r="H217" s="337">
        <v>0</v>
      </c>
      <c r="I217" s="338">
        <v>0</v>
      </c>
      <c r="J217" s="338">
        <f>G23</f>
        <v>0</v>
      </c>
      <c r="K217" s="23"/>
    </row>
    <row r="218" spans="1:10" ht="12.75">
      <c r="A218" s="421" t="s">
        <v>651</v>
      </c>
      <c r="B218" s="294"/>
      <c r="C218" s="294"/>
      <c r="D218" s="419"/>
      <c r="E218" s="419"/>
      <c r="F218" s="445">
        <v>0</v>
      </c>
      <c r="H218" s="4"/>
      <c r="I218" s="4"/>
      <c r="J218" s="4"/>
    </row>
    <row r="219" spans="1:10" ht="12.75">
      <c r="A219" s="422" t="s">
        <v>338</v>
      </c>
      <c r="B219" s="304"/>
      <c r="C219" s="304"/>
      <c r="D219" s="305"/>
      <c r="E219" s="304"/>
      <c r="F219" s="445"/>
      <c r="G219" s="23"/>
      <c r="H219" s="136">
        <f>H217+(I217*J217)</f>
        <v>0</v>
      </c>
      <c r="I219" s="154"/>
      <c r="J219" s="154"/>
    </row>
    <row r="220" spans="1:6" ht="12.75">
      <c r="A220" s="234" t="s">
        <v>339</v>
      </c>
      <c r="B220" s="294"/>
      <c r="C220" s="294"/>
      <c r="D220" s="294"/>
      <c r="E220" s="294"/>
      <c r="F220" s="445">
        <v>0</v>
      </c>
    </row>
    <row r="221" spans="1:8" ht="12.75">
      <c r="A221" s="423" t="s">
        <v>651</v>
      </c>
      <c r="B221" s="446"/>
      <c r="C221" s="446"/>
      <c r="D221" s="447"/>
      <c r="E221" s="447"/>
      <c r="F221" s="448">
        <f>F218</f>
        <v>0</v>
      </c>
      <c r="H221" s="93">
        <v>41090</v>
      </c>
    </row>
    <row r="222" spans="2:10" ht="12.75">
      <c r="B222" s="31"/>
      <c r="D222" s="28"/>
      <c r="E222" s="28"/>
      <c r="F222" s="28"/>
      <c r="H222" s="185" t="s">
        <v>562</v>
      </c>
      <c r="I222" s="185" t="s">
        <v>545</v>
      </c>
      <c r="J222" s="185" t="s">
        <v>561</v>
      </c>
    </row>
    <row r="223" spans="4:10" ht="12.75">
      <c r="D223" s="28"/>
      <c r="E223" s="24"/>
      <c r="F223" s="24"/>
      <c r="H223" s="168">
        <v>0</v>
      </c>
      <c r="I223" s="186">
        <v>0</v>
      </c>
      <c r="J223" s="186">
        <v>4524</v>
      </c>
    </row>
    <row r="224" spans="8:10" ht="12.75">
      <c r="H224" s="39">
        <v>0</v>
      </c>
      <c r="I224" s="4"/>
      <c r="J224" s="4"/>
    </row>
    <row r="225" spans="2:10" ht="12.75">
      <c r="B225" s="424" t="s">
        <v>689</v>
      </c>
      <c r="E225" s="15" t="s">
        <v>340</v>
      </c>
      <c r="H225" s="97">
        <f>H223+(I223*J223)+H224</f>
        <v>0</v>
      </c>
      <c r="I225" s="96"/>
      <c r="J225" s="96"/>
    </row>
    <row r="226" spans="2:8" ht="12.75">
      <c r="B226" s="424" t="s">
        <v>341</v>
      </c>
      <c r="E226" s="15" t="s">
        <v>342</v>
      </c>
      <c r="H226" s="23"/>
    </row>
    <row r="227" ht="12.75">
      <c r="H227" s="23"/>
    </row>
  </sheetData>
  <sheetProtection/>
  <printOptions horizontalCentered="1"/>
  <pageMargins left="0.3937007874015748" right="0.7480314960629921" top="0.4724409448818898" bottom="0.31496062992125984" header="0.1968503937007874" footer="0"/>
  <pageSetup horizontalDpi="600" verticalDpi="600" orientation="portrait" paperSize="9" scale="80"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2:K97"/>
  <sheetViews>
    <sheetView workbookViewId="0" topLeftCell="A98">
      <selection activeCell="A74" sqref="A1:IV16384"/>
    </sheetView>
  </sheetViews>
  <sheetFormatPr defaultColWidth="11.421875" defaultRowHeight="12.75"/>
  <cols>
    <col min="1" max="1" width="2.140625" style="470" customWidth="1"/>
    <col min="2" max="2" width="38.140625" style="470" customWidth="1"/>
    <col min="3" max="3" width="15.57421875" style="470" customWidth="1"/>
    <col min="4" max="4" width="17.7109375" style="470" customWidth="1"/>
    <col min="5" max="5" width="18.7109375" style="470" customWidth="1"/>
    <col min="6" max="6" width="17.00390625" style="470" customWidth="1"/>
    <col min="7" max="7" width="16.28125" style="470" customWidth="1"/>
    <col min="8" max="8" width="17.140625" style="470" customWidth="1"/>
    <col min="9" max="9" width="17.421875" style="470" bestFit="1" customWidth="1"/>
    <col min="10" max="10" width="13.28125" style="470" bestFit="1" customWidth="1"/>
    <col min="11" max="11" width="14.00390625" style="470" customWidth="1"/>
    <col min="12" max="16384" width="11.421875" style="470" customWidth="1"/>
  </cols>
  <sheetData>
    <row r="2" ht="12.75">
      <c r="B2" s="590" t="s">
        <v>437</v>
      </c>
    </row>
    <row r="3" ht="15.75" customHeight="1" thickBot="1"/>
    <row r="4" spans="2:8" ht="16.5" thickBot="1">
      <c r="B4" s="1120" t="s">
        <v>419</v>
      </c>
      <c r="C4" s="1121"/>
      <c r="D4" s="1121"/>
      <c r="E4" s="1121"/>
      <c r="F4" s="1121"/>
      <c r="G4" s="1121"/>
      <c r="H4" s="1122"/>
    </row>
    <row r="5" spans="2:8" ht="39" thickBot="1">
      <c r="B5" s="797" t="s">
        <v>155</v>
      </c>
      <c r="C5" s="798" t="s">
        <v>415</v>
      </c>
      <c r="D5" s="666" t="s">
        <v>416</v>
      </c>
      <c r="E5" s="666" t="s">
        <v>417</v>
      </c>
      <c r="F5" s="666" t="s">
        <v>558</v>
      </c>
      <c r="G5" s="666" t="s">
        <v>156</v>
      </c>
      <c r="H5" s="667" t="s">
        <v>418</v>
      </c>
    </row>
    <row r="6" spans="2:8" ht="12.75" customHeight="1">
      <c r="B6" s="591" t="s">
        <v>19</v>
      </c>
      <c r="C6" s="592"/>
      <c r="D6" s="593"/>
      <c r="E6" s="593"/>
      <c r="F6" s="593"/>
      <c r="G6" s="593"/>
      <c r="H6" s="594"/>
    </row>
    <row r="7" spans="2:8" ht="13.5" thickBot="1">
      <c r="B7" s="595" t="s">
        <v>157</v>
      </c>
      <c r="C7" s="596"/>
      <c r="D7" s="597"/>
      <c r="E7" s="597"/>
      <c r="F7" s="597"/>
      <c r="G7" s="597"/>
      <c r="H7" s="598"/>
    </row>
    <row r="8" spans="2:8" ht="12.75" hidden="1">
      <c r="B8" s="599" t="s">
        <v>444</v>
      </c>
      <c r="C8" s="600"/>
      <c r="D8" s="601"/>
      <c r="E8" s="593"/>
      <c r="F8" s="601"/>
      <c r="G8" s="593"/>
      <c r="H8" s="602"/>
    </row>
    <row r="9" spans="2:9" ht="13.5" hidden="1" thickBot="1">
      <c r="B9" s="603" t="s">
        <v>264</v>
      </c>
      <c r="C9" s="604" t="s">
        <v>420</v>
      </c>
      <c r="D9" s="605">
        <v>0</v>
      </c>
      <c r="E9" s="638">
        <v>6554.28</v>
      </c>
      <c r="F9" s="606">
        <v>0</v>
      </c>
      <c r="G9" s="879">
        <v>5960.14</v>
      </c>
      <c r="H9" s="607">
        <v>0</v>
      </c>
      <c r="I9" s="608"/>
    </row>
    <row r="10" spans="2:9" ht="12.75">
      <c r="B10" s="599" t="s">
        <v>27</v>
      </c>
      <c r="C10" s="600"/>
      <c r="D10" s="601"/>
      <c r="E10" s="593"/>
      <c r="F10" s="601"/>
      <c r="G10" s="593"/>
      <c r="H10" s="601"/>
      <c r="I10" s="608"/>
    </row>
    <row r="11" spans="2:9" ht="12.75">
      <c r="B11" s="609" t="s">
        <v>882</v>
      </c>
      <c r="C11" s="610" t="s">
        <v>420</v>
      </c>
      <c r="D11" s="611">
        <v>31347.35</v>
      </c>
      <c r="E11" s="638">
        <v>6554.28</v>
      </c>
      <c r="F11" s="613">
        <v>205459309</v>
      </c>
      <c r="G11" s="638">
        <v>6442.33</v>
      </c>
      <c r="H11" s="613">
        <v>335147207.6211</v>
      </c>
      <c r="I11" s="608"/>
    </row>
    <row r="12" spans="2:9" ht="12.75">
      <c r="B12" s="609" t="s">
        <v>883</v>
      </c>
      <c r="C12" s="610" t="s">
        <v>420</v>
      </c>
      <c r="D12" s="611">
        <v>1507.28</v>
      </c>
      <c r="E12" s="638">
        <v>6554.28</v>
      </c>
      <c r="F12" s="613">
        <v>9879135</v>
      </c>
      <c r="G12" s="638">
        <v>6442.33</v>
      </c>
      <c r="H12" s="613">
        <v>3824231</v>
      </c>
      <c r="I12" s="894"/>
    </row>
    <row r="13" spans="2:9" ht="12.75">
      <c r="B13" s="609" t="s">
        <v>805</v>
      </c>
      <c r="C13" s="610" t="s">
        <v>420</v>
      </c>
      <c r="D13" s="611">
        <v>1000</v>
      </c>
      <c r="E13" s="638">
        <v>6554.28</v>
      </c>
      <c r="F13" s="613">
        <v>6554280</v>
      </c>
      <c r="G13" s="638">
        <v>6442.33</v>
      </c>
      <c r="H13" s="613">
        <v>6442330</v>
      </c>
      <c r="I13" s="608"/>
    </row>
    <row r="14" spans="2:9" ht="13.5" hidden="1" thickBot="1">
      <c r="B14" s="616" t="s">
        <v>785</v>
      </c>
      <c r="C14" s="617" t="s">
        <v>420</v>
      </c>
      <c r="D14" s="618">
        <v>0</v>
      </c>
      <c r="E14" s="618">
        <v>6554.28</v>
      </c>
      <c r="F14" s="619">
        <v>0</v>
      </c>
      <c r="G14" s="618">
        <v>6442.33</v>
      </c>
      <c r="H14" s="619">
        <v>0</v>
      </c>
      <c r="I14" s="608"/>
    </row>
    <row r="15" spans="2:9" ht="12.75">
      <c r="B15" s="620" t="s">
        <v>436</v>
      </c>
      <c r="C15" s="610"/>
      <c r="D15" s="611"/>
      <c r="E15" s="612"/>
      <c r="F15" s="613"/>
      <c r="G15" s="612"/>
      <c r="H15" s="613"/>
      <c r="I15" s="608"/>
    </row>
    <row r="16" spans="2:9" ht="12.75">
      <c r="B16" s="609" t="s">
        <v>806</v>
      </c>
      <c r="C16" s="621" t="s">
        <v>420</v>
      </c>
      <c r="D16" s="611">
        <v>14000</v>
      </c>
      <c r="E16" s="611">
        <v>6554.28</v>
      </c>
      <c r="F16" s="613">
        <v>91759920</v>
      </c>
      <c r="G16" s="611">
        <v>6442.33</v>
      </c>
      <c r="H16" s="613">
        <v>90192620</v>
      </c>
      <c r="I16" s="608"/>
    </row>
    <row r="17" spans="2:9" ht="12.75" hidden="1">
      <c r="B17" s="609"/>
      <c r="C17" s="621"/>
      <c r="D17" s="611"/>
      <c r="E17" s="622"/>
      <c r="F17" s="613"/>
      <c r="G17" s="622"/>
      <c r="H17" s="613"/>
      <c r="I17" s="608"/>
    </row>
    <row r="18" spans="2:9" ht="12.75" hidden="1">
      <c r="B18" s="609"/>
      <c r="C18" s="621"/>
      <c r="D18" s="611"/>
      <c r="E18" s="622"/>
      <c r="F18" s="613"/>
      <c r="G18" s="622"/>
      <c r="H18" s="613"/>
      <c r="I18" s="608"/>
    </row>
    <row r="19" spans="2:9" ht="13.5" thickBot="1">
      <c r="B19" s="609"/>
      <c r="C19" s="621"/>
      <c r="D19" s="611"/>
      <c r="E19" s="622"/>
      <c r="F19" s="613"/>
      <c r="G19" s="622"/>
      <c r="H19" s="613"/>
      <c r="I19" s="608"/>
    </row>
    <row r="20" spans="2:9" ht="12.75">
      <c r="B20" s="599" t="s">
        <v>534</v>
      </c>
      <c r="C20" s="624"/>
      <c r="D20" s="625"/>
      <c r="E20" s="626"/>
      <c r="F20" s="601"/>
      <c r="G20" s="626"/>
      <c r="H20" s="601"/>
      <c r="I20" s="608"/>
    </row>
    <row r="21" spans="2:9" ht="12.75" hidden="1">
      <c r="B21" s="609" t="s">
        <v>641</v>
      </c>
      <c r="C21" s="621" t="s">
        <v>420</v>
      </c>
      <c r="D21" s="611">
        <v>0</v>
      </c>
      <c r="E21" s="638">
        <v>6554.28</v>
      </c>
      <c r="F21" s="613">
        <v>0</v>
      </c>
      <c r="G21" s="638">
        <v>6442.33</v>
      </c>
      <c r="H21" s="613">
        <v>0</v>
      </c>
      <c r="I21" s="608"/>
    </row>
    <row r="22" spans="2:9" ht="13.5" thickBot="1">
      <c r="B22" s="609" t="s">
        <v>762</v>
      </c>
      <c r="C22" s="621" t="s">
        <v>420</v>
      </c>
      <c r="D22" s="611">
        <v>33927.78</v>
      </c>
      <c r="E22" s="638">
        <v>6554.28</v>
      </c>
      <c r="F22" s="613">
        <v>222372169.89839998</v>
      </c>
      <c r="G22" s="638">
        <v>6442.33</v>
      </c>
      <c r="H22" s="613">
        <v>257575434.2076</v>
      </c>
      <c r="I22" s="608"/>
    </row>
    <row r="23" spans="2:9" ht="12.75" hidden="1">
      <c r="B23" s="620" t="s">
        <v>7</v>
      </c>
      <c r="C23" s="621"/>
      <c r="D23" s="611"/>
      <c r="E23" s="622"/>
      <c r="F23" s="613"/>
      <c r="G23" s="623"/>
      <c r="H23" s="614"/>
      <c r="I23" s="608"/>
    </row>
    <row r="24" spans="2:9" ht="12.75" hidden="1">
      <c r="B24" s="609"/>
      <c r="C24" s="621" t="s">
        <v>420</v>
      </c>
      <c r="D24" s="611">
        <v>0</v>
      </c>
      <c r="E24" s="612">
        <v>6554.28</v>
      </c>
      <c r="F24" s="613">
        <v>0</v>
      </c>
      <c r="G24" s="612">
        <v>6554.28</v>
      </c>
      <c r="H24" s="614">
        <v>0</v>
      </c>
      <c r="I24" s="608"/>
    </row>
    <row r="25" spans="2:9" ht="12.75" hidden="1">
      <c r="B25" s="609"/>
      <c r="C25" s="621"/>
      <c r="D25" s="611"/>
      <c r="E25" s="622"/>
      <c r="F25" s="613"/>
      <c r="G25" s="623"/>
      <c r="H25" s="614"/>
      <c r="I25" s="608"/>
    </row>
    <row r="26" spans="2:9" ht="13.5" hidden="1" thickBot="1">
      <c r="B26" s="609"/>
      <c r="C26" s="621"/>
      <c r="D26" s="611"/>
      <c r="E26" s="622"/>
      <c r="F26" s="613"/>
      <c r="G26" s="623"/>
      <c r="H26" s="614"/>
      <c r="I26" s="608"/>
    </row>
    <row r="27" spans="2:9" ht="13.5" thickBot="1">
      <c r="B27" s="627"/>
      <c r="C27" s="628"/>
      <c r="D27" s="629"/>
      <c r="E27" s="593"/>
      <c r="F27" s="593"/>
      <c r="G27" s="593"/>
      <c r="H27" s="594"/>
      <c r="I27" s="608"/>
    </row>
    <row r="28" spans="2:9" ht="13.5" thickBot="1">
      <c r="B28" s="630" t="s">
        <v>158</v>
      </c>
      <c r="C28" s="631"/>
      <c r="D28" s="632"/>
      <c r="E28" s="632"/>
      <c r="F28" s="632"/>
      <c r="G28" s="632"/>
      <c r="H28" s="633"/>
      <c r="I28" s="608"/>
    </row>
    <row r="29" spans="2:9" ht="13.5" thickBot="1">
      <c r="B29" s="630" t="s">
        <v>158</v>
      </c>
      <c r="C29" s="631"/>
      <c r="D29" s="632"/>
      <c r="E29" s="632"/>
      <c r="F29" s="632"/>
      <c r="G29" s="632"/>
      <c r="H29" s="633"/>
      <c r="I29" s="608"/>
    </row>
    <row r="30" spans="2:9" ht="13.5" customHeight="1" hidden="1" thickBot="1">
      <c r="B30" s="609" t="s">
        <v>6</v>
      </c>
      <c r="C30" s="621" t="s">
        <v>420</v>
      </c>
      <c r="D30" s="611">
        <v>0</v>
      </c>
      <c r="E30" s="612" t="e">
        <v>#REF!</v>
      </c>
      <c r="F30" s="613" t="e">
        <v>#REF!</v>
      </c>
      <c r="G30" s="612" t="e">
        <v>#REF!</v>
      </c>
      <c r="H30" s="614" t="e">
        <v>#REF!</v>
      </c>
      <c r="I30" s="608"/>
    </row>
    <row r="31" spans="2:9" ht="12.75">
      <c r="B31" s="634" t="s">
        <v>23</v>
      </c>
      <c r="C31" s="592"/>
      <c r="D31" s="593"/>
      <c r="E31" s="593"/>
      <c r="F31" s="593"/>
      <c r="G31" s="593"/>
      <c r="H31" s="594"/>
      <c r="I31" s="608"/>
    </row>
    <row r="32" spans="2:9" ht="13.5" thickBot="1">
      <c r="B32" s="635" t="s">
        <v>435</v>
      </c>
      <c r="C32" s="636"/>
      <c r="D32" s="637"/>
      <c r="E32" s="597"/>
      <c r="F32" s="597"/>
      <c r="G32" s="597"/>
      <c r="H32" s="598"/>
      <c r="I32" s="608"/>
    </row>
    <row r="33" spans="2:9" ht="12.75">
      <c r="B33" s="627" t="s">
        <v>741</v>
      </c>
      <c r="C33" s="621" t="s">
        <v>420</v>
      </c>
      <c r="D33" s="625">
        <v>0</v>
      </c>
      <c r="E33" s="957">
        <v>6554.28</v>
      </c>
      <c r="F33" s="612">
        <v>0</v>
      </c>
      <c r="G33" s="958">
        <v>6442.33</v>
      </c>
      <c r="H33" s="614">
        <v>117139469.07739998</v>
      </c>
      <c r="I33" s="608"/>
    </row>
    <row r="34" spans="2:9" ht="12.75">
      <c r="B34" s="609" t="s">
        <v>735</v>
      </c>
      <c r="C34" s="621" t="s">
        <v>420</v>
      </c>
      <c r="D34" s="611">
        <v>13200</v>
      </c>
      <c r="E34" s="957">
        <v>6463.95</v>
      </c>
      <c r="F34" s="612">
        <v>85324140</v>
      </c>
      <c r="G34" s="958">
        <v>6463.95</v>
      </c>
      <c r="H34" s="614">
        <v>23839047.599999998</v>
      </c>
      <c r="I34" s="608"/>
    </row>
    <row r="35" spans="2:9" ht="12.75">
      <c r="B35" s="609" t="s">
        <v>767</v>
      </c>
      <c r="C35" s="621" t="s">
        <v>420</v>
      </c>
      <c r="D35" s="611">
        <v>0</v>
      </c>
      <c r="E35" s="957">
        <v>6554.28</v>
      </c>
      <c r="F35" s="612">
        <v>0</v>
      </c>
      <c r="G35" s="958">
        <v>6442.33</v>
      </c>
      <c r="H35" s="614">
        <v>50008264.508499995</v>
      </c>
      <c r="I35" s="608"/>
    </row>
    <row r="36" spans="2:9" ht="13.5" thickBot="1">
      <c r="B36" s="609" t="s">
        <v>810</v>
      </c>
      <c r="C36" s="621" t="s">
        <v>420</v>
      </c>
      <c r="D36" s="611">
        <v>0</v>
      </c>
      <c r="E36" s="957">
        <v>6463.95</v>
      </c>
      <c r="F36" s="612">
        <v>0</v>
      </c>
      <c r="G36" s="611">
        <v>6463.95</v>
      </c>
      <c r="H36" s="614">
        <v>0</v>
      </c>
      <c r="I36" s="608"/>
    </row>
    <row r="37" spans="2:9" ht="12.75" hidden="1">
      <c r="B37" s="609"/>
      <c r="C37" s="621"/>
      <c r="D37" s="638"/>
      <c r="E37" s="613"/>
      <c r="F37" s="612"/>
      <c r="G37" s="613"/>
      <c r="H37" s="614"/>
      <c r="I37" s="608"/>
    </row>
    <row r="38" spans="2:9" ht="12.75" hidden="1">
      <c r="B38" s="609"/>
      <c r="C38" s="621"/>
      <c r="D38" s="638"/>
      <c r="E38" s="613"/>
      <c r="F38" s="612"/>
      <c r="G38" s="613"/>
      <c r="H38" s="614"/>
      <c r="I38" s="608"/>
    </row>
    <row r="39" spans="2:9" ht="13.5" hidden="1" thickBot="1">
      <c r="B39" s="609"/>
      <c r="C39" s="621"/>
      <c r="D39" s="638"/>
      <c r="E39" s="613"/>
      <c r="F39" s="612"/>
      <c r="G39" s="613"/>
      <c r="H39" s="614"/>
      <c r="I39" s="608"/>
    </row>
    <row r="40" spans="2:8" ht="12.75">
      <c r="B40" s="1123" t="s">
        <v>159</v>
      </c>
      <c r="C40" s="592"/>
      <c r="D40" s="593"/>
      <c r="E40" s="593"/>
      <c r="F40" s="593"/>
      <c r="G40" s="593"/>
      <c r="H40" s="594"/>
    </row>
    <row r="41" spans="2:8" s="475" customFormat="1" ht="13.5" thickBot="1">
      <c r="B41" s="1124"/>
      <c r="C41" s="596"/>
      <c r="D41" s="597"/>
      <c r="E41" s="597"/>
      <c r="F41" s="597"/>
      <c r="G41" s="597"/>
      <c r="H41" s="598"/>
    </row>
    <row r="42" s="475" customFormat="1" ht="12.75">
      <c r="B42" s="639"/>
    </row>
    <row r="43" spans="2:4" ht="13.5" thickBot="1">
      <c r="B43" s="1119" t="s">
        <v>438</v>
      </c>
      <c r="C43" s="1119"/>
      <c r="D43" s="1119"/>
    </row>
    <row r="44" ht="13.5" customHeight="1" hidden="1" thickBot="1"/>
    <row r="45" spans="2:6" ht="12.75">
      <c r="B45" s="1083" t="s">
        <v>160</v>
      </c>
      <c r="C45" s="1133" t="s">
        <v>161</v>
      </c>
      <c r="D45" s="1133" t="s">
        <v>162</v>
      </c>
      <c r="E45" s="1133" t="s">
        <v>163</v>
      </c>
      <c r="F45" s="1131" t="s">
        <v>164</v>
      </c>
    </row>
    <row r="46" spans="2:6" ht="12.75">
      <c r="B46" s="1084"/>
      <c r="C46" s="1134"/>
      <c r="D46" s="1134"/>
      <c r="E46" s="1134"/>
      <c r="F46" s="1132"/>
    </row>
    <row r="47" spans="2:6" ht="26.25" customHeight="1">
      <c r="B47" s="640" t="s">
        <v>165</v>
      </c>
      <c r="C47" s="641">
        <v>6554.28</v>
      </c>
      <c r="D47" s="565">
        <v>28048973</v>
      </c>
      <c r="E47" s="641">
        <v>6442.33</v>
      </c>
      <c r="F47" s="565">
        <v>28048973</v>
      </c>
    </row>
    <row r="48" spans="2:6" ht="24" customHeight="1">
      <c r="B48" s="640" t="s">
        <v>166</v>
      </c>
      <c r="C48" s="641">
        <v>6571.73</v>
      </c>
      <c r="D48" s="565">
        <v>4003023</v>
      </c>
      <c r="E48" s="641">
        <v>6463.95</v>
      </c>
      <c r="F48" s="565">
        <v>4003023</v>
      </c>
    </row>
    <row r="49" spans="2:6" ht="25.5">
      <c r="B49" s="640" t="s">
        <v>167</v>
      </c>
      <c r="C49" s="641">
        <v>6554.28</v>
      </c>
      <c r="D49" s="565">
        <v>2768440</v>
      </c>
      <c r="E49" s="641">
        <v>6442.33</v>
      </c>
      <c r="F49" s="565">
        <v>2768440</v>
      </c>
    </row>
    <row r="50" spans="2:7" ht="30.75" customHeight="1" thickBot="1">
      <c r="B50" s="642" t="s">
        <v>451</v>
      </c>
      <c r="C50" s="641">
        <v>6571.73</v>
      </c>
      <c r="D50" s="574">
        <v>8119375</v>
      </c>
      <c r="E50" s="641">
        <v>6463.95</v>
      </c>
      <c r="F50" s="574">
        <v>8119375</v>
      </c>
      <c r="G50" s="482"/>
    </row>
    <row r="51" spans="2:7" ht="13.5" thickBot="1">
      <c r="B51" s="668" t="s">
        <v>182</v>
      </c>
      <c r="C51" s="531"/>
      <c r="D51" s="530">
        <v>21164181</v>
      </c>
      <c r="E51" s="531"/>
      <c r="F51" s="538">
        <v>21164181</v>
      </c>
      <c r="G51" s="482"/>
    </row>
    <row r="52" ht="12.75">
      <c r="B52" s="643"/>
    </row>
    <row r="53" ht="12.75">
      <c r="B53" s="644" t="s">
        <v>439</v>
      </c>
    </row>
    <row r="54" ht="12.75" hidden="1"/>
    <row r="55" ht="12.75">
      <c r="B55" s="645" t="s">
        <v>440</v>
      </c>
    </row>
    <row r="56" ht="6.75" customHeight="1" thickBot="1"/>
    <row r="57" spans="2:6" ht="12.75">
      <c r="B57" s="669"/>
      <c r="C57" s="670"/>
      <c r="D57" s="670"/>
      <c r="E57" s="671" t="s">
        <v>445</v>
      </c>
      <c r="F57" s="672"/>
    </row>
    <row r="58" spans="2:6" ht="12.75">
      <c r="B58" s="1023" t="s">
        <v>441</v>
      </c>
      <c r="C58" s="1024" t="s">
        <v>892</v>
      </c>
      <c r="D58" s="675" t="s">
        <v>446</v>
      </c>
      <c r="E58" s="676" t="s">
        <v>442</v>
      </c>
      <c r="F58" s="677" t="s">
        <v>443</v>
      </c>
    </row>
    <row r="59" spans="2:6" ht="12.75" customHeight="1" hidden="1">
      <c r="B59" s="471" t="s">
        <v>588</v>
      </c>
      <c r="C59" s="504"/>
      <c r="D59" s="897">
        <v>0</v>
      </c>
      <c r="E59" s="472">
        <v>0</v>
      </c>
      <c r="F59" s="488"/>
    </row>
    <row r="60" spans="2:6" ht="12.75" customHeight="1" hidden="1">
      <c r="B60" s="471" t="s">
        <v>266</v>
      </c>
      <c r="C60" s="504"/>
      <c r="D60" s="898">
        <v>0</v>
      </c>
      <c r="E60" s="472">
        <v>0</v>
      </c>
      <c r="F60" s="491">
        <v>0</v>
      </c>
    </row>
    <row r="61" spans="2:6" ht="12.75">
      <c r="B61" s="471" t="s">
        <v>267</v>
      </c>
      <c r="C61" s="504"/>
      <c r="D61" s="899">
        <v>0</v>
      </c>
      <c r="E61" s="472">
        <v>0</v>
      </c>
      <c r="F61" s="491">
        <v>0</v>
      </c>
    </row>
    <row r="62" spans="2:6" ht="12.75">
      <c r="B62" s="471" t="s">
        <v>573</v>
      </c>
      <c r="C62" s="646"/>
      <c r="D62" s="899">
        <v>0</v>
      </c>
      <c r="E62" s="895">
        <v>4272154</v>
      </c>
      <c r="F62" s="491">
        <v>4272154</v>
      </c>
    </row>
    <row r="63" spans="2:6" ht="12.75">
      <c r="B63" s="471" t="s">
        <v>893</v>
      </c>
      <c r="C63" s="646"/>
      <c r="D63" s="899">
        <v>0</v>
      </c>
      <c r="E63" s="493">
        <v>5636608</v>
      </c>
      <c r="F63" s="491">
        <v>2388294</v>
      </c>
    </row>
    <row r="64" spans="2:6" ht="12.75">
      <c r="B64" s="471" t="s">
        <v>891</v>
      </c>
      <c r="C64" s="646"/>
      <c r="D64" s="899">
        <v>1507.28</v>
      </c>
      <c r="E64" s="493">
        <v>9879135</v>
      </c>
      <c r="F64" s="491">
        <v>3824231</v>
      </c>
    </row>
    <row r="65" spans="2:6" ht="12.75" hidden="1">
      <c r="B65" s="471" t="s">
        <v>785</v>
      </c>
      <c r="C65" s="646"/>
      <c r="D65" s="899">
        <v>0</v>
      </c>
      <c r="E65" s="493">
        <v>0</v>
      </c>
      <c r="F65" s="491">
        <v>0</v>
      </c>
    </row>
    <row r="66" spans="2:6" ht="12.75">
      <c r="B66" s="471" t="s">
        <v>804</v>
      </c>
      <c r="C66" s="646"/>
      <c r="D66" s="900">
        <v>0</v>
      </c>
      <c r="E66" s="493">
        <v>19235874</v>
      </c>
      <c r="F66" s="491">
        <v>11734437</v>
      </c>
    </row>
    <row r="67" spans="2:6" ht="12.75">
      <c r="B67" s="471" t="s">
        <v>894</v>
      </c>
      <c r="C67" s="646"/>
      <c r="D67" s="900">
        <v>0</v>
      </c>
      <c r="E67" s="493">
        <v>296355483</v>
      </c>
      <c r="F67" s="491">
        <v>42492677</v>
      </c>
    </row>
    <row r="68" spans="2:6" ht="12.75">
      <c r="B68" s="471" t="s">
        <v>895</v>
      </c>
      <c r="C68" s="504"/>
      <c r="D68" s="899">
        <v>31347.35</v>
      </c>
      <c r="E68" s="493">
        <v>205459309</v>
      </c>
      <c r="F68" s="491">
        <v>335147207.6211</v>
      </c>
    </row>
    <row r="69" spans="2:6" ht="12.75">
      <c r="B69" s="471" t="s">
        <v>805</v>
      </c>
      <c r="C69" s="646"/>
      <c r="D69" s="899">
        <v>1000</v>
      </c>
      <c r="E69" s="896">
        <v>6554280</v>
      </c>
      <c r="F69" s="491">
        <v>6442330</v>
      </c>
    </row>
    <row r="70" spans="2:10" ht="12.75" hidden="1">
      <c r="B70" s="471" t="s">
        <v>677</v>
      </c>
      <c r="C70" s="504"/>
      <c r="D70" s="901"/>
      <c r="E70" s="493"/>
      <c r="F70" s="491"/>
      <c r="J70" s="472">
        <v>0</v>
      </c>
    </row>
    <row r="71" spans="2:9" ht="12.75">
      <c r="B71" s="673"/>
      <c r="C71" s="674" t="s">
        <v>447</v>
      </c>
      <c r="D71" s="675"/>
      <c r="E71" s="678">
        <v>547392843</v>
      </c>
      <c r="F71" s="678">
        <v>406301330.6211</v>
      </c>
      <c r="H71" s="472"/>
      <c r="I71" s="615">
        <v>0</v>
      </c>
    </row>
    <row r="73" ht="12.75">
      <c r="B73" s="644" t="s">
        <v>448</v>
      </c>
    </row>
    <row r="74" ht="13.5" thickBot="1">
      <c r="B74" s="645" t="s">
        <v>875</v>
      </c>
    </row>
    <row r="75" spans="2:9" ht="14.25" customHeight="1" thickBot="1">
      <c r="B75" s="1135" t="s">
        <v>328</v>
      </c>
      <c r="C75" s="1136"/>
      <c r="D75" s="1136"/>
      <c r="E75" s="1136"/>
      <c r="F75" s="1136"/>
      <c r="G75" s="1136"/>
      <c r="H75" s="1136"/>
      <c r="I75" s="1137"/>
    </row>
    <row r="76" spans="2:9" ht="18.75" customHeight="1">
      <c r="B76" s="1125" t="s">
        <v>168</v>
      </c>
      <c r="C76" s="1126"/>
      <c r="D76" s="1126"/>
      <c r="E76" s="1126"/>
      <c r="F76" s="1127"/>
      <c r="G76" s="647" t="s">
        <v>569</v>
      </c>
      <c r="H76" s="648"/>
      <c r="I76" s="649"/>
    </row>
    <row r="77" spans="2:9" ht="12.75">
      <c r="B77" s="1128"/>
      <c r="C77" s="1129"/>
      <c r="D77" s="1129"/>
      <c r="E77" s="1129"/>
      <c r="F77" s="1130"/>
      <c r="G77" s="650"/>
      <c r="H77" s="651">
        <v>43830</v>
      </c>
      <c r="I77" s="652"/>
    </row>
    <row r="78" spans="2:9" ht="25.5">
      <c r="B78" s="679" t="s">
        <v>169</v>
      </c>
      <c r="C78" s="680" t="s">
        <v>170</v>
      </c>
      <c r="D78" s="680" t="s">
        <v>171</v>
      </c>
      <c r="E78" s="680" t="s">
        <v>172</v>
      </c>
      <c r="F78" s="681" t="s">
        <v>173</v>
      </c>
      <c r="G78" s="682" t="s">
        <v>138</v>
      </c>
      <c r="H78" s="682" t="s">
        <v>174</v>
      </c>
      <c r="I78" s="683" t="s">
        <v>52</v>
      </c>
    </row>
    <row r="79" spans="2:9" ht="12.75">
      <c r="B79" s="653" t="s">
        <v>175</v>
      </c>
      <c r="C79" s="475"/>
      <c r="D79" s="654"/>
      <c r="E79" s="490"/>
      <c r="F79" s="500"/>
      <c r="G79" s="490"/>
      <c r="H79" s="490"/>
      <c r="I79" s="655"/>
    </row>
    <row r="80" spans="2:9" ht="12.75">
      <c r="B80" s="829" t="s">
        <v>771</v>
      </c>
      <c r="C80" s="833" t="s">
        <v>742</v>
      </c>
      <c r="D80" s="830">
        <v>30</v>
      </c>
      <c r="E80" s="831">
        <v>30000000</v>
      </c>
      <c r="F80" s="832">
        <v>30000000</v>
      </c>
      <c r="G80" s="827"/>
      <c r="H80" s="827"/>
      <c r="I80" s="828"/>
    </row>
    <row r="81" spans="2:9" ht="12.75" hidden="1">
      <c r="B81" s="829"/>
      <c r="C81" s="833"/>
      <c r="D81" s="830"/>
      <c r="E81" s="831"/>
      <c r="F81" s="832"/>
      <c r="G81" s="827"/>
      <c r="H81" s="827"/>
      <c r="I81" s="828"/>
    </row>
    <row r="82" spans="2:9" ht="12.75" hidden="1">
      <c r="B82" s="829" t="s">
        <v>865</v>
      </c>
      <c r="C82" s="833" t="s">
        <v>742</v>
      </c>
      <c r="D82" s="830"/>
      <c r="E82" s="831"/>
      <c r="F82" s="832"/>
      <c r="G82" s="827"/>
      <c r="H82" s="827"/>
      <c r="I82" s="826"/>
    </row>
    <row r="83" spans="2:9" ht="13.5" thickBot="1">
      <c r="B83" s="829" t="s">
        <v>864</v>
      </c>
      <c r="C83" s="833" t="s">
        <v>742</v>
      </c>
      <c r="D83" s="830">
        <v>14</v>
      </c>
      <c r="E83" s="831">
        <v>91759920</v>
      </c>
      <c r="F83" s="832">
        <v>91759920</v>
      </c>
      <c r="G83" s="827"/>
      <c r="H83" s="827"/>
      <c r="I83" s="828"/>
    </row>
    <row r="84" spans="2:9" ht="13.5" thickBot="1">
      <c r="B84" s="684" t="s">
        <v>176</v>
      </c>
      <c r="C84" s="685"/>
      <c r="D84" s="685"/>
      <c r="E84" s="842">
        <v>121759920</v>
      </c>
      <c r="F84" s="842">
        <v>121759920</v>
      </c>
      <c r="G84" s="557">
        <v>0</v>
      </c>
      <c r="H84" s="557">
        <v>0</v>
      </c>
      <c r="I84" s="533">
        <v>0</v>
      </c>
    </row>
    <row r="85" spans="2:9" ht="13.5" thickBot="1">
      <c r="B85" s="656" t="s">
        <v>177</v>
      </c>
      <c r="C85" s="657"/>
      <c r="D85" s="657"/>
      <c r="E85" s="845">
        <v>150192620</v>
      </c>
      <c r="F85" s="658">
        <v>150192620</v>
      </c>
      <c r="G85" s="658">
        <v>0</v>
      </c>
      <c r="H85" s="658">
        <v>0</v>
      </c>
      <c r="I85" s="659">
        <v>0</v>
      </c>
    </row>
    <row r="86" spans="2:9" ht="12.75">
      <c r="B86" s="660" t="s">
        <v>178</v>
      </c>
      <c r="C86" s="568"/>
      <c r="D86" s="568"/>
      <c r="E86" s="568"/>
      <c r="F86" s="569"/>
      <c r="G86" s="568"/>
      <c r="H86" s="568"/>
      <c r="I86" s="661"/>
    </row>
    <row r="87" spans="2:11" ht="13.5" thickBot="1">
      <c r="B87" s="570" t="s">
        <v>449</v>
      </c>
      <c r="C87" s="571" t="s">
        <v>450</v>
      </c>
      <c r="D87" s="662">
        <v>1</v>
      </c>
      <c r="E87" s="663">
        <v>200000000</v>
      </c>
      <c r="F87" s="663">
        <v>750000000</v>
      </c>
      <c r="G87" s="664">
        <v>8800000000</v>
      </c>
      <c r="H87" s="664">
        <v>2514750077</v>
      </c>
      <c r="I87" s="947">
        <v>16243251345</v>
      </c>
      <c r="J87" s="553"/>
      <c r="K87" s="472"/>
    </row>
    <row r="88" spans="2:9" ht="13.5" thickBot="1">
      <c r="B88" s="684" t="s">
        <v>176</v>
      </c>
      <c r="C88" s="685"/>
      <c r="D88" s="685"/>
      <c r="E88" s="557">
        <v>200000000</v>
      </c>
      <c r="F88" s="557">
        <v>750000000</v>
      </c>
      <c r="G88" s="557">
        <v>8800000000</v>
      </c>
      <c r="H88" s="557">
        <v>2514750077</v>
      </c>
      <c r="I88" s="533">
        <v>16243251345</v>
      </c>
    </row>
    <row r="89" spans="2:9" ht="13.5" thickBot="1">
      <c r="B89" s="656" t="s">
        <v>853</v>
      </c>
      <c r="C89" s="657"/>
      <c r="D89" s="665"/>
      <c r="E89" s="658">
        <v>200000000</v>
      </c>
      <c r="F89" s="658">
        <v>750000000</v>
      </c>
      <c r="G89" s="658">
        <v>8800000000</v>
      </c>
      <c r="H89" s="658">
        <v>2514750077</v>
      </c>
      <c r="I89" s="659">
        <v>16243251345</v>
      </c>
    </row>
    <row r="96" ht="12.75">
      <c r="B96" s="477" t="s">
        <v>993</v>
      </c>
    </row>
    <row r="97" ht="12.75">
      <c r="B97" s="479" t="s">
        <v>994</v>
      </c>
    </row>
  </sheetData>
  <sheetProtection/>
  <mergeCells count="10">
    <mergeCell ref="B43:D43"/>
    <mergeCell ref="B4:H4"/>
    <mergeCell ref="B40:B41"/>
    <mergeCell ref="B76:F77"/>
    <mergeCell ref="F45:F46"/>
    <mergeCell ref="B45:B46"/>
    <mergeCell ref="C45:C46"/>
    <mergeCell ref="D45:D46"/>
    <mergeCell ref="E45:E46"/>
    <mergeCell ref="B75:I75"/>
  </mergeCells>
  <printOptions/>
  <pageMargins left="0.7874015748031497" right="0.4724409448818898" top="1.15" bottom="0.4724409448818898" header="0" footer="0"/>
  <pageSetup fitToHeight="1" fitToWidth="1" horizontalDpi="600" verticalDpi="600" orientation="portrait" paperSize="9" scale="57" r:id="rId1"/>
  <headerFooter alignWithMargins="0">
    <oddFooter>&amp;C7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I69"/>
  <sheetViews>
    <sheetView zoomScalePageLayoutView="0" workbookViewId="0" topLeftCell="A53">
      <selection activeCell="G70" sqref="A65:G70"/>
    </sheetView>
  </sheetViews>
  <sheetFormatPr defaultColWidth="11.421875" defaultRowHeight="12.75"/>
  <cols>
    <col min="1" max="1" width="41.8515625" style="0" customWidth="1"/>
    <col min="2" max="2" width="12.8515625" style="0" customWidth="1"/>
    <col min="3" max="3" width="12.7109375" style="0" customWidth="1"/>
    <col min="4" max="4" width="13.28125" style="0" customWidth="1"/>
    <col min="5" max="5" width="12.57421875" style="0" customWidth="1"/>
    <col min="6" max="6" width="13.140625" style="0" customWidth="1"/>
    <col min="7" max="7" width="11.28125" style="0" customWidth="1"/>
    <col min="8" max="8" width="11.7109375" style="0" customWidth="1"/>
    <col min="9" max="9" width="11.140625" style="0" bestFit="1" customWidth="1"/>
  </cols>
  <sheetData>
    <row r="2" spans="1:6" ht="13.5" customHeight="1">
      <c r="A2" s="71" t="s">
        <v>448</v>
      </c>
      <c r="B2" s="1"/>
      <c r="C2" s="1"/>
      <c r="D2" s="1"/>
      <c r="E2" s="51"/>
      <c r="F2" s="1"/>
    </row>
    <row r="3" spans="1:6" ht="13.5" customHeight="1">
      <c r="A3" s="1144" t="s">
        <v>874</v>
      </c>
      <c r="B3" s="1145"/>
      <c r="C3" s="1145"/>
      <c r="D3" s="1145"/>
      <c r="E3" s="1145"/>
      <c r="F3" s="1"/>
    </row>
    <row r="4" spans="1:6" ht="13.5" customHeight="1" thickBot="1">
      <c r="A4" s="1146"/>
      <c r="B4" s="1146"/>
      <c r="C4" s="1146"/>
      <c r="D4" s="1146"/>
      <c r="E4" s="1146"/>
      <c r="F4" s="1"/>
    </row>
    <row r="5" spans="1:5" ht="38.25">
      <c r="A5" s="722" t="s">
        <v>179</v>
      </c>
      <c r="B5" s="723" t="s">
        <v>180</v>
      </c>
      <c r="C5" s="723" t="s">
        <v>173</v>
      </c>
      <c r="D5" s="723" t="s">
        <v>172</v>
      </c>
      <c r="E5" s="721" t="s">
        <v>181</v>
      </c>
    </row>
    <row r="6" spans="1:5" ht="12.75">
      <c r="A6" s="235" t="s">
        <v>889</v>
      </c>
      <c r="B6" s="459"/>
      <c r="C6" s="459"/>
      <c r="D6" s="459"/>
      <c r="E6" s="905"/>
    </row>
    <row r="7" spans="1:5" ht="12.75">
      <c r="A7" s="102" t="s">
        <v>771</v>
      </c>
      <c r="B7" s="459">
        <v>30000000</v>
      </c>
      <c r="C7" s="459">
        <v>30000000</v>
      </c>
      <c r="D7" s="459">
        <v>30000000</v>
      </c>
      <c r="E7" s="905">
        <v>100</v>
      </c>
    </row>
    <row r="8" spans="1:5" ht="12.75" hidden="1">
      <c r="A8" s="102" t="s">
        <v>772</v>
      </c>
      <c r="B8" s="459">
        <v>0</v>
      </c>
      <c r="C8" s="459">
        <v>0</v>
      </c>
      <c r="D8" s="459"/>
      <c r="E8" s="905"/>
    </row>
    <row r="9" spans="1:5" ht="12.75" hidden="1">
      <c r="A9" s="235"/>
      <c r="B9" s="934"/>
      <c r="C9" s="934"/>
      <c r="D9" s="459"/>
      <c r="E9" s="935"/>
    </row>
    <row r="10" spans="1:5" ht="12.75" hidden="1">
      <c r="A10" s="102" t="s">
        <v>861</v>
      </c>
      <c r="B10" s="459">
        <v>0</v>
      </c>
      <c r="C10" s="459">
        <v>0</v>
      </c>
      <c r="D10" s="459"/>
      <c r="E10" s="905">
        <v>0</v>
      </c>
    </row>
    <row r="11" spans="1:5" ht="13.5" thickBot="1">
      <c r="A11" s="993" t="s">
        <v>862</v>
      </c>
      <c r="B11" s="994">
        <v>91759920</v>
      </c>
      <c r="C11" s="994">
        <v>91759920</v>
      </c>
      <c r="D11" s="994">
        <v>91759920</v>
      </c>
      <c r="E11" s="905">
        <v>100</v>
      </c>
    </row>
    <row r="12" spans="1:5" ht="13.5" thickBot="1">
      <c r="A12" s="55" t="s">
        <v>183</v>
      </c>
      <c r="B12" s="450">
        <v>121759920</v>
      </c>
      <c r="C12" s="450">
        <v>121759920</v>
      </c>
      <c r="D12" s="450">
        <v>121759920</v>
      </c>
      <c r="E12" s="995">
        <v>200</v>
      </c>
    </row>
    <row r="13" spans="1:5" ht="13.5" thickBot="1">
      <c r="A13" s="55" t="s">
        <v>184</v>
      </c>
      <c r="B13" s="166">
        <v>150192620</v>
      </c>
      <c r="C13" s="166">
        <v>150192620</v>
      </c>
      <c r="D13" s="166">
        <v>150192620</v>
      </c>
      <c r="E13" s="906">
        <v>300</v>
      </c>
    </row>
    <row r="14" spans="1:5" ht="13.5" thickBot="1">
      <c r="A14" s="116" t="s">
        <v>185</v>
      </c>
      <c r="B14" s="11">
        <v>0</v>
      </c>
      <c r="C14" s="11">
        <v>0</v>
      </c>
      <c r="D14" s="11">
        <v>0</v>
      </c>
      <c r="E14" s="100">
        <v>0</v>
      </c>
    </row>
    <row r="15" spans="1:5" ht="13.5" thickBot="1">
      <c r="A15" s="55" t="s">
        <v>186</v>
      </c>
      <c r="B15" s="56">
        <v>0</v>
      </c>
      <c r="C15" s="56">
        <v>0</v>
      </c>
      <c r="D15" s="56">
        <v>0</v>
      </c>
      <c r="E15" s="58">
        <v>0</v>
      </c>
    </row>
    <row r="16" spans="1:5" ht="13.5" thickBot="1">
      <c r="A16" s="55" t="s">
        <v>187</v>
      </c>
      <c r="B16" s="57">
        <v>0</v>
      </c>
      <c r="C16" s="57">
        <v>0</v>
      </c>
      <c r="D16" s="57">
        <v>0</v>
      </c>
      <c r="E16" s="58">
        <v>0</v>
      </c>
    </row>
    <row r="17" ht="12.75">
      <c r="E17" s="23"/>
    </row>
    <row r="18" ht="13.5" thickBot="1">
      <c r="E18" s="23"/>
    </row>
    <row r="19" spans="1:5" ht="13.5" thickBot="1">
      <c r="A19" s="1138" t="s">
        <v>188</v>
      </c>
      <c r="B19" s="1139"/>
      <c r="C19" s="1139"/>
      <c r="D19" s="1140"/>
      <c r="E19" s="23"/>
    </row>
    <row r="20" spans="1:5" ht="25.5">
      <c r="A20" s="722" t="s">
        <v>189</v>
      </c>
      <c r="B20" s="723" t="s">
        <v>190</v>
      </c>
      <c r="C20" s="723" t="s">
        <v>191</v>
      </c>
      <c r="D20" s="724" t="s">
        <v>192</v>
      </c>
      <c r="E20" s="23"/>
    </row>
    <row r="21" spans="1:6" ht="16.5" customHeight="1">
      <c r="A21" s="167" t="s">
        <v>183</v>
      </c>
      <c r="B21" s="168">
        <v>200000000</v>
      </c>
      <c r="C21" s="168">
        <v>369164803</v>
      </c>
      <c r="D21" s="823">
        <v>750000000</v>
      </c>
      <c r="E21" s="23"/>
      <c r="F21" s="23"/>
    </row>
    <row r="22" spans="1:8" ht="18" customHeight="1" thickBot="1">
      <c r="A22" s="169" t="s">
        <v>184</v>
      </c>
      <c r="B22" s="170">
        <v>200000000</v>
      </c>
      <c r="C22" s="170">
        <v>369164803</v>
      </c>
      <c r="D22" s="221">
        <v>750000000</v>
      </c>
      <c r="E22" s="23"/>
      <c r="F22" s="23"/>
      <c r="G22" s="24"/>
      <c r="H22" s="23"/>
    </row>
    <row r="23" spans="1:6" ht="12.75">
      <c r="A23" s="23"/>
      <c r="B23" s="23"/>
      <c r="C23" s="23"/>
      <c r="D23" s="23"/>
      <c r="E23" s="23"/>
      <c r="F23" s="23"/>
    </row>
    <row r="24" spans="1:6" ht="6.75" customHeight="1">
      <c r="A24" s="23"/>
      <c r="B24" s="23"/>
      <c r="C24" s="23"/>
      <c r="D24" s="23"/>
      <c r="E24" s="23"/>
      <c r="F24" s="23"/>
    </row>
    <row r="25" spans="1:6" ht="15.75" customHeight="1">
      <c r="A25" s="18" t="s">
        <v>452</v>
      </c>
      <c r="B25" s="23"/>
      <c r="C25" s="23"/>
      <c r="D25" s="23"/>
      <c r="E25" s="23"/>
      <c r="F25" s="23"/>
    </row>
    <row r="26" spans="1:6" ht="6.75" customHeight="1">
      <c r="A26" s="26"/>
      <c r="B26" s="23"/>
      <c r="C26" s="23"/>
      <c r="D26" s="23"/>
      <c r="E26" s="23"/>
      <c r="F26" s="23"/>
    </row>
    <row r="27" spans="1:6" ht="18.75" customHeight="1">
      <c r="A27" s="190" t="s">
        <v>453</v>
      </c>
      <c r="B27" s="23"/>
      <c r="C27" s="23"/>
      <c r="D27" s="23"/>
      <c r="E27" s="23"/>
      <c r="F27" s="23"/>
    </row>
    <row r="28" spans="1:6" ht="18.75" customHeight="1" thickBot="1">
      <c r="A28" s="26"/>
      <c r="B28" s="23"/>
      <c r="C28" s="23"/>
      <c r="D28" s="23"/>
      <c r="E28" s="23"/>
      <c r="F28" s="23"/>
    </row>
    <row r="29" spans="1:4" ht="15.75" thickBot="1">
      <c r="A29" s="1141" t="s">
        <v>28</v>
      </c>
      <c r="B29" s="1142"/>
      <c r="C29" s="1143"/>
      <c r="D29" s="23"/>
    </row>
    <row r="30" spans="1:4" ht="25.5">
      <c r="A30" s="719" t="s">
        <v>160</v>
      </c>
      <c r="B30" s="720" t="s">
        <v>193</v>
      </c>
      <c r="C30" s="721" t="s">
        <v>194</v>
      </c>
      <c r="D30" s="23"/>
    </row>
    <row r="31" spans="1:8" ht="12.75">
      <c r="A31" s="119" t="s">
        <v>454</v>
      </c>
      <c r="B31" s="992">
        <v>157574684</v>
      </c>
      <c r="C31" s="458">
        <v>0</v>
      </c>
      <c r="D31" s="23"/>
      <c r="H31" s="74"/>
    </row>
    <row r="32" spans="1:4" ht="13.5" thickBot="1">
      <c r="A32" s="120" t="s">
        <v>455</v>
      </c>
      <c r="B32" s="39"/>
      <c r="C32" s="99">
        <v>0</v>
      </c>
      <c r="D32" s="23"/>
    </row>
    <row r="33" spans="1:9" ht="13.5" thickBot="1">
      <c r="A33" s="374" t="s">
        <v>195</v>
      </c>
      <c r="B33" s="375">
        <v>157574684</v>
      </c>
      <c r="C33" s="376">
        <v>0</v>
      </c>
      <c r="D33" s="23"/>
      <c r="I33" s="73">
        <v>127574684</v>
      </c>
    </row>
    <row r="34" spans="1:9" ht="13.5" thickBot="1">
      <c r="A34" s="59" t="s">
        <v>196</v>
      </c>
      <c r="B34" s="57">
        <v>243461406.70760003</v>
      </c>
      <c r="C34" s="58">
        <v>0</v>
      </c>
      <c r="D34" s="23"/>
      <c r="E34" s="23"/>
      <c r="F34" s="23"/>
      <c r="I34" s="37"/>
    </row>
    <row r="35" spans="1:9" ht="12.75">
      <c r="A35" s="41"/>
      <c r="B35" s="41"/>
      <c r="C35" s="41"/>
      <c r="D35" s="23"/>
      <c r="E35" s="23"/>
      <c r="F35" s="23"/>
      <c r="I35" s="37"/>
    </row>
    <row r="36" spans="1:9" ht="13.5" thickBot="1">
      <c r="A36" s="41"/>
      <c r="B36" s="41"/>
      <c r="C36" s="41"/>
      <c r="D36" s="23"/>
      <c r="E36" s="23"/>
      <c r="F36" s="23"/>
      <c r="I36" s="37"/>
    </row>
    <row r="37" spans="1:9" ht="18.75" customHeight="1" thickBot="1">
      <c r="A37" s="187" t="s">
        <v>456</v>
      </c>
      <c r="B37" s="188"/>
      <c r="C37" s="189"/>
      <c r="D37" s="23"/>
      <c r="E37" s="23"/>
      <c r="F37" s="23"/>
      <c r="I37" s="37"/>
    </row>
    <row r="38" spans="1:9" ht="25.5">
      <c r="A38" s="719" t="s">
        <v>160</v>
      </c>
      <c r="B38" s="720" t="s">
        <v>193</v>
      </c>
      <c r="C38" s="721" t="s">
        <v>194</v>
      </c>
      <c r="D38" s="23"/>
      <c r="E38" s="23"/>
      <c r="F38" s="23"/>
      <c r="I38" s="37"/>
    </row>
    <row r="39" spans="1:9" ht="12.75" hidden="1">
      <c r="A39" s="52"/>
      <c r="B39" s="52"/>
      <c r="C39" s="52">
        <v>0</v>
      </c>
      <c r="D39" s="23"/>
      <c r="E39" s="23"/>
      <c r="F39" s="23"/>
      <c r="I39" s="37"/>
    </row>
    <row r="40" spans="1:9" ht="12.75" hidden="1">
      <c r="A40" s="52"/>
      <c r="B40" s="52"/>
      <c r="C40" s="52"/>
      <c r="D40" s="23"/>
      <c r="E40" s="23"/>
      <c r="F40" s="23"/>
      <c r="I40" s="37"/>
    </row>
    <row r="41" spans="1:9" ht="12.75">
      <c r="A41" s="168" t="s">
        <v>743</v>
      </c>
      <c r="B41" s="52">
        <v>168255980</v>
      </c>
      <c r="C41" s="52">
        <v>0</v>
      </c>
      <c r="D41" s="23"/>
      <c r="E41" s="23"/>
      <c r="F41" s="23"/>
      <c r="I41" s="37"/>
    </row>
    <row r="42" spans="1:9" ht="13.5" thickBot="1">
      <c r="A42" s="455" t="s">
        <v>195</v>
      </c>
      <c r="B42" s="456">
        <v>168255980</v>
      </c>
      <c r="C42" s="457">
        <v>0</v>
      </c>
      <c r="D42" s="23"/>
      <c r="E42" s="23"/>
      <c r="F42" s="23"/>
      <c r="I42" s="37"/>
    </row>
    <row r="43" spans="1:9" ht="13.5" thickBot="1">
      <c r="A43" s="59" t="s">
        <v>196</v>
      </c>
      <c r="B43" s="57">
        <v>117572522.5</v>
      </c>
      <c r="C43" s="58">
        <v>0</v>
      </c>
      <c r="D43" s="23"/>
      <c r="E43" s="23"/>
      <c r="F43" s="23"/>
      <c r="I43" s="37"/>
    </row>
    <row r="44" spans="1:9" ht="12" customHeight="1" thickBot="1">
      <c r="A44" s="41"/>
      <c r="B44" s="41"/>
      <c r="C44" s="41"/>
      <c r="D44" s="23"/>
      <c r="E44" s="23"/>
      <c r="F44" s="23"/>
      <c r="I44" s="37"/>
    </row>
    <row r="45" spans="1:9" ht="15.75" thickBot="1">
      <c r="A45" s="1141" t="s">
        <v>457</v>
      </c>
      <c r="B45" s="1142"/>
      <c r="C45" s="1143"/>
      <c r="D45" s="23"/>
      <c r="E45" s="23"/>
      <c r="F45" s="23"/>
      <c r="I45" s="37"/>
    </row>
    <row r="46" spans="1:9" ht="25.5">
      <c r="A46" s="719" t="s">
        <v>160</v>
      </c>
      <c r="B46" s="720" t="s">
        <v>442</v>
      </c>
      <c r="C46" s="721" t="s">
        <v>443</v>
      </c>
      <c r="D46" s="23"/>
      <c r="E46" s="23"/>
      <c r="F46" s="23"/>
      <c r="I46" s="37"/>
    </row>
    <row r="47" spans="1:9" s="15" customFormat="1" ht="12.75">
      <c r="A47" s="121" t="s">
        <v>683</v>
      </c>
      <c r="B47" s="178">
        <v>32977737</v>
      </c>
      <c r="C47" s="178">
        <v>17780987</v>
      </c>
      <c r="D47" s="24"/>
      <c r="E47" s="24"/>
      <c r="F47" s="24"/>
      <c r="I47" s="76"/>
    </row>
    <row r="48" spans="1:9" s="15" customFormat="1" ht="12.75" hidden="1">
      <c r="A48" s="122" t="s">
        <v>616</v>
      </c>
      <c r="B48" s="178">
        <v>0</v>
      </c>
      <c r="C48" s="178">
        <v>0</v>
      </c>
      <c r="D48" s="24"/>
      <c r="E48" s="24"/>
      <c r="F48" s="24"/>
      <c r="I48" s="76"/>
    </row>
    <row r="49" spans="1:9" s="15" customFormat="1" ht="12.75">
      <c r="A49" s="122" t="s">
        <v>29</v>
      </c>
      <c r="B49" s="179">
        <v>3330013</v>
      </c>
      <c r="C49" s="179">
        <v>3330013</v>
      </c>
      <c r="D49" s="24"/>
      <c r="E49" s="24"/>
      <c r="F49" s="24"/>
      <c r="I49" s="76"/>
    </row>
    <row r="50" spans="1:9" s="15" customFormat="1" ht="12.75">
      <c r="A50" s="122" t="s">
        <v>297</v>
      </c>
      <c r="B50" s="179">
        <v>9454378</v>
      </c>
      <c r="C50" s="179"/>
      <c r="D50" s="24"/>
      <c r="E50" s="24"/>
      <c r="F50" s="24"/>
      <c r="I50" s="76"/>
    </row>
    <row r="51" spans="1:9" s="15" customFormat="1" ht="12.75">
      <c r="A51" s="101" t="s">
        <v>653</v>
      </c>
      <c r="B51" s="75">
        <v>978485</v>
      </c>
      <c r="C51" s="75">
        <v>0</v>
      </c>
      <c r="D51" s="24"/>
      <c r="E51" s="24"/>
      <c r="F51" s="24"/>
      <c r="I51" s="76"/>
    </row>
    <row r="52" spans="1:9" s="15" customFormat="1" ht="12.75" hidden="1">
      <c r="A52" s="101" t="s">
        <v>831</v>
      </c>
      <c r="B52" s="75">
        <v>0</v>
      </c>
      <c r="C52" s="75">
        <v>0</v>
      </c>
      <c r="D52" s="24"/>
      <c r="E52" s="24"/>
      <c r="F52" s="24"/>
      <c r="I52" s="76"/>
    </row>
    <row r="53" spans="1:9" s="15" customFormat="1" ht="12.75">
      <c r="A53" s="870" t="s">
        <v>763</v>
      </c>
      <c r="B53" s="75">
        <v>2618850</v>
      </c>
      <c r="C53" s="75">
        <v>1408374</v>
      </c>
      <c r="D53" s="24"/>
      <c r="E53" s="24"/>
      <c r="F53" s="24"/>
      <c r="I53" s="76"/>
    </row>
    <row r="54" spans="1:9" s="15" customFormat="1" ht="12.75">
      <c r="A54" s="871" t="s">
        <v>296</v>
      </c>
      <c r="B54" s="178">
        <v>10906528</v>
      </c>
      <c r="C54" s="178">
        <v>0</v>
      </c>
      <c r="D54" s="24"/>
      <c r="E54" s="24"/>
      <c r="F54" s="24"/>
      <c r="I54" s="76"/>
    </row>
    <row r="55" spans="1:9" ht="18" customHeight="1" thickBot="1">
      <c r="A55" s="873" t="s">
        <v>792</v>
      </c>
      <c r="B55" s="874">
        <v>7380285</v>
      </c>
      <c r="C55" s="872">
        <v>0</v>
      </c>
      <c r="D55" s="23"/>
      <c r="E55" s="23"/>
      <c r="F55" s="23"/>
      <c r="H55" s="73">
        <v>0</v>
      </c>
      <c r="I55" s="73">
        <v>0</v>
      </c>
    </row>
    <row r="56" spans="1:9" ht="13.5" thickBot="1">
      <c r="A56" s="718" t="s">
        <v>458</v>
      </c>
      <c r="B56" s="449">
        <v>67646276</v>
      </c>
      <c r="C56" s="449">
        <v>22519374</v>
      </c>
      <c r="D56" s="23"/>
      <c r="E56" s="23"/>
      <c r="F56" s="23"/>
      <c r="I56" s="37"/>
    </row>
    <row r="57" spans="1:9" s="15" customFormat="1" ht="12.75">
      <c r="A57" s="305"/>
      <c r="B57" s="305"/>
      <c r="C57" s="305"/>
      <c r="D57" s="24"/>
      <c r="E57" s="24"/>
      <c r="F57" s="24"/>
      <c r="I57" s="76"/>
    </row>
    <row r="58" spans="1:9" s="15" customFormat="1" ht="13.5" thickBot="1">
      <c r="A58" s="961"/>
      <c r="B58" s="305"/>
      <c r="C58" s="305"/>
      <c r="D58" s="24"/>
      <c r="E58" s="24"/>
      <c r="F58" s="24"/>
      <c r="I58" s="76"/>
    </row>
    <row r="59" spans="1:6" ht="15">
      <c r="A59" s="1150" t="s">
        <v>197</v>
      </c>
      <c r="B59" s="1151"/>
      <c r="C59" s="1151"/>
      <c r="D59" s="1151"/>
      <c r="E59" s="1151"/>
      <c r="F59" s="1152"/>
    </row>
    <row r="60" spans="1:6" ht="38.25">
      <c r="A60" s="715" t="s">
        <v>169</v>
      </c>
      <c r="B60" s="716" t="s">
        <v>198</v>
      </c>
      <c r="C60" s="716" t="s">
        <v>171</v>
      </c>
      <c r="D60" s="716" t="s">
        <v>199</v>
      </c>
      <c r="E60" s="716" t="s">
        <v>200</v>
      </c>
      <c r="F60" s="717" t="s">
        <v>201</v>
      </c>
    </row>
    <row r="61" spans="1:6" ht="12.75">
      <c r="A61" s="108"/>
      <c r="B61" s="41"/>
      <c r="C61" s="41"/>
      <c r="D61" s="41"/>
      <c r="E61" s="41"/>
      <c r="F61" s="107"/>
    </row>
    <row r="62" spans="1:6" ht="25.5" customHeight="1">
      <c r="A62" s="117"/>
      <c r="B62" s="1147" t="s">
        <v>421</v>
      </c>
      <c r="C62" s="1148"/>
      <c r="D62" s="1149"/>
      <c r="E62" s="60"/>
      <c r="F62" s="123"/>
    </row>
    <row r="63" spans="1:6" ht="12.75">
      <c r="A63" s="117" t="s">
        <v>202</v>
      </c>
      <c r="B63" s="52"/>
      <c r="C63" s="52"/>
      <c r="D63" s="52"/>
      <c r="E63" s="52"/>
      <c r="F63" s="103"/>
    </row>
    <row r="64" spans="1:6" ht="13.5" customHeight="1" thickBot="1">
      <c r="A64" s="118" t="s">
        <v>203</v>
      </c>
      <c r="B64" s="105"/>
      <c r="C64" s="105"/>
      <c r="D64" s="105"/>
      <c r="E64" s="105"/>
      <c r="F64" s="106"/>
    </row>
    <row r="65" spans="1:3" ht="12.75">
      <c r="A65" s="61"/>
      <c r="B65" s="1"/>
      <c r="C65" s="1"/>
    </row>
    <row r="68" ht="12.75">
      <c r="A68" t="s">
        <v>993</v>
      </c>
    </row>
    <row r="69" ht="12.75">
      <c r="A69" t="s">
        <v>994</v>
      </c>
    </row>
  </sheetData>
  <sheetProtection/>
  <mergeCells count="6">
    <mergeCell ref="A19:D19"/>
    <mergeCell ref="A29:C29"/>
    <mergeCell ref="A45:C45"/>
    <mergeCell ref="A3:E4"/>
    <mergeCell ref="B62:D62"/>
    <mergeCell ref="A59:F59"/>
  </mergeCells>
  <printOptions/>
  <pageMargins left="0.6692913385826772" right="0.4330708661417323" top="1.1811023622047245" bottom="0.6692913385826772" header="0" footer="0.31496062992125984"/>
  <pageSetup fitToHeight="1" fitToWidth="1" horizontalDpi="600" verticalDpi="600" orientation="portrait" paperSize="9" scale="75" r:id="rId1"/>
  <headerFooter alignWithMargins="0">
    <oddFooter>&amp;C8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P56"/>
  <sheetViews>
    <sheetView zoomScalePageLayoutView="0" workbookViewId="0" topLeftCell="A39">
      <selection activeCell="A1" sqref="A1:IV16384"/>
    </sheetView>
  </sheetViews>
  <sheetFormatPr defaultColWidth="11.421875" defaultRowHeight="12.75"/>
  <cols>
    <col min="1" max="1" width="24.140625" style="0" customWidth="1"/>
    <col min="2" max="2" width="16.7109375" style="0" customWidth="1"/>
    <col min="3" max="3" width="15.7109375" style="0" customWidth="1"/>
    <col min="4" max="4" width="16.421875" style="0" customWidth="1"/>
    <col min="5" max="5" width="14.28125" style="0" customWidth="1"/>
    <col min="6" max="6" width="18.421875" style="0" customWidth="1"/>
    <col min="7" max="7" width="20.57421875" style="0" customWidth="1"/>
    <col min="8" max="9" width="16.00390625" style="0" customWidth="1"/>
    <col min="10" max="10" width="13.28125" style="0" customWidth="1"/>
    <col min="11" max="11" width="14.28125" style="0" customWidth="1"/>
    <col min="13" max="13" width="3.421875" style="0" customWidth="1"/>
    <col min="14" max="14" width="15.28125" style="0" bestFit="1" customWidth="1"/>
  </cols>
  <sheetData>
    <row r="2" spans="1:6" s="21" customFormat="1" ht="15">
      <c r="A2" s="35" t="s">
        <v>460</v>
      </c>
      <c r="E2"/>
      <c r="F2"/>
    </row>
    <row r="3" ht="7.5" customHeight="1">
      <c r="A3" s="3"/>
    </row>
    <row r="4" s="21" customFormat="1" ht="14.25">
      <c r="A4" s="88" t="s">
        <v>880</v>
      </c>
    </row>
    <row r="5" ht="13.5" thickBot="1"/>
    <row r="6" spans="1:11" s="80" customFormat="1" ht="24" customHeight="1">
      <c r="A6" s="1154" t="s">
        <v>179</v>
      </c>
      <c r="B6" s="1156" t="s">
        <v>204</v>
      </c>
      <c r="C6" s="1156"/>
      <c r="D6" s="1156"/>
      <c r="E6" s="1156"/>
      <c r="F6" s="1157"/>
      <c r="G6" s="686" t="s">
        <v>459</v>
      </c>
      <c r="H6" s="687"/>
      <c r="I6" s="687"/>
      <c r="J6" s="687"/>
      <c r="K6" s="688"/>
    </row>
    <row r="7" spans="1:11" s="77" customFormat="1" ht="25.5">
      <c r="A7" s="1155"/>
      <c r="B7" s="689" t="s">
        <v>205</v>
      </c>
      <c r="C7" s="690" t="s">
        <v>206</v>
      </c>
      <c r="D7" s="690" t="s">
        <v>207</v>
      </c>
      <c r="E7" s="689" t="s">
        <v>208</v>
      </c>
      <c r="F7" s="689" t="s">
        <v>209</v>
      </c>
      <c r="G7" s="691" t="s">
        <v>210</v>
      </c>
      <c r="H7" s="691" t="s">
        <v>206</v>
      </c>
      <c r="I7" s="691" t="s">
        <v>207</v>
      </c>
      <c r="J7" s="689" t="s">
        <v>211</v>
      </c>
      <c r="K7" s="692" t="s">
        <v>212</v>
      </c>
    </row>
    <row r="8" spans="1:11" s="77" customFormat="1" ht="12.75">
      <c r="A8" s="1155"/>
      <c r="B8" s="693"/>
      <c r="C8" s="693"/>
      <c r="D8" s="693"/>
      <c r="E8" s="693"/>
      <c r="F8" s="693"/>
      <c r="G8" s="693"/>
      <c r="H8" s="693"/>
      <c r="I8" s="693"/>
      <c r="J8" s="693"/>
      <c r="K8" s="694"/>
    </row>
    <row r="9" spans="1:11" s="77" customFormat="1" ht="12.75">
      <c r="A9" s="124" t="s">
        <v>213</v>
      </c>
      <c r="B9" s="168">
        <v>134567621</v>
      </c>
      <c r="C9" s="78">
        <v>0</v>
      </c>
      <c r="D9" s="78">
        <v>0</v>
      </c>
      <c r="E9" s="78">
        <v>0</v>
      </c>
      <c r="F9" s="78">
        <v>134567621</v>
      </c>
      <c r="G9" s="78">
        <v>72669768</v>
      </c>
      <c r="H9" s="78">
        <v>0</v>
      </c>
      <c r="I9" s="78">
        <v>0</v>
      </c>
      <c r="J9" s="78">
        <v>72669768</v>
      </c>
      <c r="K9" s="125">
        <v>61897853</v>
      </c>
    </row>
    <row r="10" spans="1:11" s="77" customFormat="1" ht="12.75">
      <c r="A10" s="124" t="s">
        <v>422</v>
      </c>
      <c r="B10" s="168">
        <v>30808747</v>
      </c>
      <c r="C10" s="1006">
        <v>0</v>
      </c>
      <c r="D10" s="78">
        <v>0</v>
      </c>
      <c r="E10" s="78">
        <v>0</v>
      </c>
      <c r="F10" s="78">
        <v>30808747</v>
      </c>
      <c r="G10" s="78">
        <v>26102154</v>
      </c>
      <c r="H10" s="78">
        <v>0</v>
      </c>
      <c r="I10" s="78">
        <v>0</v>
      </c>
      <c r="J10" s="78">
        <v>26102154</v>
      </c>
      <c r="K10" s="125">
        <v>4706593</v>
      </c>
    </row>
    <row r="11" spans="1:11" s="77" customFormat="1" ht="12.75">
      <c r="A11" s="124" t="s">
        <v>308</v>
      </c>
      <c r="B11" s="168">
        <v>16266756</v>
      </c>
      <c r="C11" s="78">
        <v>0</v>
      </c>
      <c r="D11" s="78">
        <v>0</v>
      </c>
      <c r="E11" s="78">
        <v>0</v>
      </c>
      <c r="F11" s="78">
        <v>16266756</v>
      </c>
      <c r="G11" s="78">
        <v>9055521</v>
      </c>
      <c r="H11" s="78">
        <v>0</v>
      </c>
      <c r="I11" s="78">
        <v>0</v>
      </c>
      <c r="J11" s="78">
        <v>9055521</v>
      </c>
      <c r="K11" s="125">
        <v>7211235</v>
      </c>
    </row>
    <row r="12" spans="1:14" s="79" customFormat="1" ht="24.75" customHeight="1">
      <c r="A12" s="695" t="s">
        <v>215</v>
      </c>
      <c r="B12" s="696">
        <v>181643124</v>
      </c>
      <c r="C12" s="696">
        <v>0</v>
      </c>
      <c r="D12" s="696">
        <v>0</v>
      </c>
      <c r="E12" s="696">
        <v>0</v>
      </c>
      <c r="F12" s="696">
        <v>181643124</v>
      </c>
      <c r="G12" s="696">
        <v>107827443</v>
      </c>
      <c r="H12" s="696">
        <v>0</v>
      </c>
      <c r="I12" s="696">
        <v>0</v>
      </c>
      <c r="J12" s="696">
        <v>107827443</v>
      </c>
      <c r="K12" s="731">
        <v>73815681</v>
      </c>
      <c r="N12" s="465">
        <v>0</v>
      </c>
    </row>
    <row r="13" spans="1:14" s="77" customFormat="1" ht="13.5" thickBot="1">
      <c r="A13" s="959" t="s">
        <v>214</v>
      </c>
      <c r="B13" s="126">
        <v>178552240</v>
      </c>
      <c r="C13" s="126">
        <v>617833</v>
      </c>
      <c r="D13" s="126">
        <v>0</v>
      </c>
      <c r="E13" s="126">
        <v>2473051</v>
      </c>
      <c r="F13" s="126">
        <v>181643124</v>
      </c>
      <c r="G13" s="126">
        <v>90546462</v>
      </c>
      <c r="H13" s="126">
        <v>17280981</v>
      </c>
      <c r="I13" s="126">
        <v>0</v>
      </c>
      <c r="J13" s="126">
        <v>107827443</v>
      </c>
      <c r="K13" s="127">
        <v>73815681</v>
      </c>
      <c r="L13" s="1013"/>
      <c r="N13" s="466">
        <v>0</v>
      </c>
    </row>
    <row r="14" spans="1:11" ht="12.75" hidden="1">
      <c r="A14" s="11"/>
      <c r="B14" s="11"/>
      <c r="C14" s="11"/>
      <c r="D14" s="11"/>
      <c r="E14" s="11"/>
      <c r="F14" s="11"/>
      <c r="G14" s="11"/>
      <c r="H14" s="11"/>
      <c r="I14" s="11"/>
      <c r="J14" s="11"/>
      <c r="K14" s="11"/>
    </row>
    <row r="15" ht="12.75">
      <c r="F15" s="23"/>
    </row>
    <row r="16" ht="12.75">
      <c r="F16" s="73">
        <v>181643124</v>
      </c>
    </row>
    <row r="17" spans="1:7" s="21" customFormat="1" ht="15">
      <c r="A17" s="81" t="s">
        <v>666</v>
      </c>
      <c r="G17" s="35" t="s">
        <v>463</v>
      </c>
    </row>
    <row r="18" spans="1:7" s="21" customFormat="1" ht="15">
      <c r="A18" s="370" t="s">
        <v>667</v>
      </c>
      <c r="G18" s="35"/>
    </row>
    <row r="19" s="21" customFormat="1" ht="15" thickBot="1">
      <c r="G19" s="88" t="s">
        <v>866</v>
      </c>
    </row>
    <row r="20" spans="1:10" s="21" customFormat="1" ht="38.25" customHeight="1">
      <c r="A20" s="697" t="s">
        <v>160</v>
      </c>
      <c r="B20" s="698" t="s">
        <v>216</v>
      </c>
      <c r="C20" s="699" t="s">
        <v>217</v>
      </c>
      <c r="D20" s="700" t="s">
        <v>218</v>
      </c>
      <c r="E20" s="701" t="s">
        <v>219</v>
      </c>
      <c r="G20" s="704" t="s">
        <v>160</v>
      </c>
      <c r="H20" s="705"/>
      <c r="I20" s="700" t="s">
        <v>193</v>
      </c>
      <c r="J20" s="701" t="s">
        <v>194</v>
      </c>
    </row>
    <row r="21" spans="1:14" s="21" customFormat="1" ht="14.25">
      <c r="A21" s="353" t="s">
        <v>685</v>
      </c>
      <c r="B21" s="28">
        <v>11607162</v>
      </c>
      <c r="C21" s="344">
        <v>0</v>
      </c>
      <c r="D21" s="344">
        <v>10852617</v>
      </c>
      <c r="E21" s="960">
        <v>754545</v>
      </c>
      <c r="G21" s="101" t="s">
        <v>39</v>
      </c>
      <c r="H21" s="191"/>
      <c r="I21" s="192">
        <v>138468943</v>
      </c>
      <c r="J21" s="290">
        <v>0</v>
      </c>
      <c r="N21" s="464">
        <v>0</v>
      </c>
    </row>
    <row r="22" spans="1:14" s="21" customFormat="1" ht="15" thickBot="1">
      <c r="A22" s="353" t="s">
        <v>714</v>
      </c>
      <c r="B22" s="344">
        <v>120625564</v>
      </c>
      <c r="C22" s="344">
        <v>0</v>
      </c>
      <c r="D22" s="344">
        <v>64025758</v>
      </c>
      <c r="E22" s="960">
        <v>56599806</v>
      </c>
      <c r="G22" s="101" t="s">
        <v>44</v>
      </c>
      <c r="H22" s="191"/>
      <c r="I22" s="192">
        <v>0</v>
      </c>
      <c r="J22" s="290"/>
      <c r="N22" s="464">
        <v>0</v>
      </c>
    </row>
    <row r="23" spans="1:10" s="21" customFormat="1" ht="15" thickBot="1">
      <c r="A23" s="353" t="s">
        <v>737</v>
      </c>
      <c r="B23" s="410">
        <v>78818182</v>
      </c>
      <c r="C23" s="344"/>
      <c r="D23" s="344">
        <v>76500000</v>
      </c>
      <c r="E23" s="960">
        <v>2318182</v>
      </c>
      <c r="G23" s="706" t="s">
        <v>195</v>
      </c>
      <c r="H23" s="707"/>
      <c r="I23" s="708">
        <v>138468943</v>
      </c>
      <c r="J23" s="449">
        <v>0</v>
      </c>
    </row>
    <row r="24" spans="1:14" s="21" customFormat="1" ht="15" thickBot="1">
      <c r="A24" s="1018" t="s">
        <v>884</v>
      </c>
      <c r="B24" s="410">
        <v>0</v>
      </c>
      <c r="C24" s="344">
        <v>58594590</v>
      </c>
      <c r="D24" s="344">
        <v>0</v>
      </c>
      <c r="E24" s="960">
        <v>58594590</v>
      </c>
      <c r="G24" s="195" t="s">
        <v>196</v>
      </c>
      <c r="H24" s="196"/>
      <c r="I24" s="197">
        <v>50252504</v>
      </c>
      <c r="J24" s="345">
        <v>0</v>
      </c>
      <c r="N24" s="464">
        <v>0</v>
      </c>
    </row>
    <row r="25" spans="1:14" s="21" customFormat="1" ht="15.75" thickBot="1">
      <c r="A25" s="702" t="s">
        <v>195</v>
      </c>
      <c r="B25" s="703">
        <v>211050908</v>
      </c>
      <c r="C25" s="703">
        <v>58594590</v>
      </c>
      <c r="D25" s="703">
        <v>151378375</v>
      </c>
      <c r="E25" s="703">
        <v>118267123</v>
      </c>
      <c r="N25" s="464">
        <v>4371777</v>
      </c>
    </row>
    <row r="26" spans="1:5" s="21" customFormat="1" ht="14.25" customHeight="1" thickBot="1">
      <c r="A26" s="354" t="s">
        <v>220</v>
      </c>
      <c r="B26" s="355">
        <v>210695545</v>
      </c>
      <c r="C26" s="355">
        <v>355363</v>
      </c>
      <c r="D26" s="355">
        <v>151378375</v>
      </c>
      <c r="E26" s="356">
        <v>59672533</v>
      </c>
    </row>
    <row r="27" s="21" customFormat="1" ht="14.25"/>
    <row r="28" s="21" customFormat="1" ht="14.25"/>
    <row r="29" spans="1:16" s="21" customFormat="1" ht="15.75" thickBot="1">
      <c r="A29" s="81" t="s">
        <v>462</v>
      </c>
      <c r="B29" s="63"/>
      <c r="L29" s="1153"/>
      <c r="M29" s="1153"/>
      <c r="N29" s="1153"/>
      <c r="O29" s="1153"/>
      <c r="P29" s="1153"/>
    </row>
    <row r="30" spans="1:7" s="21" customFormat="1" ht="15">
      <c r="A30" s="704" t="s">
        <v>160</v>
      </c>
      <c r="B30" s="705"/>
      <c r="C30" s="700" t="s">
        <v>193</v>
      </c>
      <c r="D30" s="701" t="s">
        <v>194</v>
      </c>
      <c r="G30" s="35" t="s">
        <v>461</v>
      </c>
    </row>
    <row r="31" spans="1:7" s="21" customFormat="1" ht="14.25" hidden="1">
      <c r="A31" s="101" t="s">
        <v>101</v>
      </c>
      <c r="B31" s="191"/>
      <c r="C31" s="192">
        <v>0</v>
      </c>
      <c r="D31" s="290">
        <v>0</v>
      </c>
      <c r="G31" s="88"/>
    </row>
    <row r="32" spans="1:7" s="21" customFormat="1" ht="14.25" hidden="1">
      <c r="A32" s="101" t="s">
        <v>577</v>
      </c>
      <c r="B32" s="191"/>
      <c r="C32" s="192">
        <v>0</v>
      </c>
      <c r="D32" s="290">
        <v>0</v>
      </c>
      <c r="G32" s="88"/>
    </row>
    <row r="33" spans="1:14" s="21" customFormat="1" ht="15" thickBot="1">
      <c r="A33" s="101" t="s">
        <v>606</v>
      </c>
      <c r="B33" s="194"/>
      <c r="C33" s="178">
        <v>1290636</v>
      </c>
      <c r="D33" s="193">
        <v>0</v>
      </c>
      <c r="N33" s="464">
        <v>0</v>
      </c>
    </row>
    <row r="34" spans="1:14" s="21" customFormat="1" ht="13.5" customHeight="1" thickBot="1">
      <c r="A34" s="101" t="s">
        <v>674</v>
      </c>
      <c r="B34" s="377"/>
      <c r="C34" s="178">
        <v>0</v>
      </c>
      <c r="D34" s="290">
        <v>4000000</v>
      </c>
      <c r="G34" s="712" t="s">
        <v>654</v>
      </c>
      <c r="H34" s="713" t="s">
        <v>193</v>
      </c>
      <c r="I34" s="714" t="s">
        <v>194</v>
      </c>
      <c r="N34" s="464">
        <v>0</v>
      </c>
    </row>
    <row r="35" spans="1:14" s="21" customFormat="1" ht="15" thickBot="1">
      <c r="A35" s="706" t="s">
        <v>195</v>
      </c>
      <c r="B35" s="707"/>
      <c r="C35" s="1014">
        <v>1290636</v>
      </c>
      <c r="D35" s="1016">
        <v>4000000</v>
      </c>
      <c r="G35" s="235"/>
      <c r="H35" s="168">
        <v>0</v>
      </c>
      <c r="I35" s="128">
        <v>0</v>
      </c>
      <c r="N35" s="22"/>
    </row>
    <row r="36" spans="1:14" s="21" customFormat="1" ht="15" thickBot="1">
      <c r="A36" s="195" t="s">
        <v>196</v>
      </c>
      <c r="B36" s="196"/>
      <c r="C36" s="1015">
        <v>3446423</v>
      </c>
      <c r="D36" s="1017">
        <v>4000000</v>
      </c>
      <c r="G36" s="235"/>
      <c r="H36" s="168">
        <v>0</v>
      </c>
      <c r="I36" s="128">
        <v>0</v>
      </c>
      <c r="N36" s="22"/>
    </row>
    <row r="37" spans="7:9" s="21" customFormat="1" ht="15.75" thickBot="1">
      <c r="G37" s="709" t="s">
        <v>195</v>
      </c>
      <c r="H37" s="710">
        <v>0</v>
      </c>
      <c r="I37" s="711">
        <v>0</v>
      </c>
    </row>
    <row r="38" spans="7:9" s="21" customFormat="1" ht="15" thickBot="1">
      <c r="G38" s="291" t="s">
        <v>196</v>
      </c>
      <c r="H38" s="292">
        <v>0</v>
      </c>
      <c r="I38" s="156">
        <v>0</v>
      </c>
    </row>
    <row r="39" spans="1:5" ht="14.25">
      <c r="A39" s="21"/>
      <c r="B39" s="21"/>
      <c r="C39" s="21"/>
      <c r="D39" s="21"/>
      <c r="E39" s="21"/>
    </row>
    <row r="40" spans="1:10" s="92" customFormat="1" ht="14.25">
      <c r="A40"/>
      <c r="B40"/>
      <c r="C40"/>
      <c r="D40"/>
      <c r="E40"/>
      <c r="G40"/>
      <c r="H40"/>
      <c r="I40"/>
      <c r="J40"/>
    </row>
    <row r="41" spans="1:10" s="92" customFormat="1" ht="14.25">
      <c r="A41" s="171" t="s">
        <v>993</v>
      </c>
      <c r="G41"/>
      <c r="H41"/>
      <c r="I41"/>
      <c r="J41"/>
    </row>
    <row r="42" spans="1:5" ht="14.25">
      <c r="A42" s="172" t="s">
        <v>994</v>
      </c>
      <c r="B42" s="92"/>
      <c r="C42" s="92"/>
      <c r="D42" s="92"/>
      <c r="E42" s="92"/>
    </row>
    <row r="49" spans="7:10" ht="12.75">
      <c r="G49" s="8"/>
      <c r="H49" s="8"/>
      <c r="I49" s="8"/>
      <c r="J49" s="8"/>
    </row>
    <row r="50" spans="7:10" ht="12.75">
      <c r="G50" s="8"/>
      <c r="H50" s="8"/>
      <c r="I50" s="8"/>
      <c r="J50" s="8"/>
    </row>
    <row r="54" spans="1:10" s="8" customFormat="1" ht="12.75">
      <c r="A54"/>
      <c r="B54"/>
      <c r="C54"/>
      <c r="D54"/>
      <c r="E54"/>
      <c r="F54" s="41"/>
      <c r="G54"/>
      <c r="H54"/>
      <c r="I54"/>
      <c r="J54"/>
    </row>
    <row r="55" spans="1:10" s="8" customFormat="1" ht="12.75">
      <c r="A55" s="12"/>
      <c r="B55" s="49"/>
      <c r="C55" s="49"/>
      <c r="E55" s="12"/>
      <c r="F55" s="41"/>
      <c r="G55"/>
      <c r="H55"/>
      <c r="I55"/>
      <c r="J55"/>
    </row>
    <row r="56" spans="1:5" ht="12.75">
      <c r="A56" s="7"/>
      <c r="B56" s="49"/>
      <c r="C56" s="49"/>
      <c r="D56" s="8"/>
      <c r="E56" s="7"/>
    </row>
  </sheetData>
  <sheetProtection/>
  <mergeCells count="3">
    <mergeCell ref="L29:P29"/>
    <mergeCell ref="A6:A8"/>
    <mergeCell ref="B6:F6"/>
  </mergeCells>
  <printOptions/>
  <pageMargins left="1.3385826771653544" right="0.984251968503937" top="0.4724409448818898" bottom="0.6299212598425197" header="0" footer="0.3937007874015748"/>
  <pageSetup fitToHeight="1" fitToWidth="1" horizontalDpi="600" verticalDpi="600" orientation="landscape" paperSize="9" scale="65" r:id="rId3"/>
  <headerFooter alignWithMargins="0">
    <oddFooter>&amp;C9</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K64"/>
  <sheetViews>
    <sheetView zoomScalePageLayoutView="0" workbookViewId="0" topLeftCell="A44">
      <selection activeCell="A1" sqref="A1:IV16384"/>
    </sheetView>
  </sheetViews>
  <sheetFormatPr defaultColWidth="11.421875" defaultRowHeight="12.75"/>
  <cols>
    <col min="1" max="1" width="28.57421875" style="0" customWidth="1"/>
    <col min="2" max="2" width="14.57421875" style="0" customWidth="1"/>
    <col min="3" max="3" width="15.28125" style="0" customWidth="1"/>
    <col min="4" max="4" width="14.8515625" style="0" customWidth="1"/>
    <col min="5" max="5" width="15.7109375" style="0" customWidth="1"/>
    <col min="6" max="6" width="11.7109375" style="0" customWidth="1"/>
    <col min="7" max="7" width="12.7109375" style="0" customWidth="1"/>
    <col min="8" max="8" width="11.57421875" style="0" customWidth="1"/>
    <col min="10" max="10" width="11.00390625" style="0" customWidth="1"/>
  </cols>
  <sheetData>
    <row r="1" ht="12.75">
      <c r="I1" s="23"/>
    </row>
    <row r="2" spans="1:9" ht="12.75">
      <c r="A2" s="3" t="s">
        <v>464</v>
      </c>
      <c r="I2" s="23"/>
    </row>
    <row r="3" ht="13.5" thickBot="1"/>
    <row r="4" spans="1:4" ht="19.5" customHeight="1">
      <c r="A4" s="725" t="s">
        <v>160</v>
      </c>
      <c r="B4" s="726"/>
      <c r="C4" s="727" t="s">
        <v>193</v>
      </c>
      <c r="D4" s="728" t="s">
        <v>194</v>
      </c>
    </row>
    <row r="5" spans="1:4" ht="12.75">
      <c r="A5" s="104" t="s">
        <v>320</v>
      </c>
      <c r="B5" s="14"/>
      <c r="C5" s="52">
        <v>333021385</v>
      </c>
      <c r="D5" s="98">
        <v>0</v>
      </c>
    </row>
    <row r="6" spans="1:4" ht="12.75">
      <c r="A6" s="104" t="s">
        <v>744</v>
      </c>
      <c r="B6" s="14"/>
      <c r="C6" s="52">
        <v>53108741</v>
      </c>
      <c r="D6" s="103">
        <v>0</v>
      </c>
    </row>
    <row r="7" spans="1:4" ht="12.75">
      <c r="A7" s="104" t="s">
        <v>734</v>
      </c>
      <c r="B7" s="14"/>
      <c r="C7" s="469">
        <v>178716815</v>
      </c>
      <c r="D7" s="103">
        <v>0</v>
      </c>
    </row>
    <row r="8" spans="1:4" ht="12.75">
      <c r="A8" s="824" t="s">
        <v>767</v>
      </c>
      <c r="B8" s="72"/>
      <c r="C8" s="469">
        <v>0</v>
      </c>
      <c r="D8" s="103">
        <v>0</v>
      </c>
    </row>
    <row r="9" spans="1:4" ht="12.75">
      <c r="A9" s="824" t="s">
        <v>319</v>
      </c>
      <c r="B9" s="72"/>
      <c r="C9" s="469">
        <v>4559891</v>
      </c>
      <c r="D9" s="103">
        <v>0</v>
      </c>
    </row>
    <row r="10" spans="1:4" ht="12.75">
      <c r="A10" s="824" t="s">
        <v>810</v>
      </c>
      <c r="B10" s="72"/>
      <c r="C10" s="469">
        <v>0</v>
      </c>
      <c r="D10" s="103"/>
    </row>
    <row r="11" spans="1:8" ht="12.75">
      <c r="A11" s="729" t="s">
        <v>195</v>
      </c>
      <c r="B11" s="732"/>
      <c r="C11" s="730">
        <v>569406832</v>
      </c>
      <c r="D11" s="731">
        <v>0</v>
      </c>
      <c r="G11" s="73">
        <v>-333021385</v>
      </c>
      <c r="H11" s="1012">
        <v>333021385</v>
      </c>
    </row>
    <row r="12" spans="1:8" ht="13.5" thickBot="1">
      <c r="A12" s="131" t="s">
        <v>196</v>
      </c>
      <c r="B12" s="110"/>
      <c r="C12" s="132">
        <v>214949134</v>
      </c>
      <c r="D12" s="112">
        <v>0</v>
      </c>
      <c r="H12" s="23"/>
    </row>
    <row r="15" ht="12.75">
      <c r="A15" s="3" t="s">
        <v>465</v>
      </c>
    </row>
    <row r="16" ht="13.5" thickBot="1">
      <c r="A16" s="88" t="s">
        <v>560</v>
      </c>
    </row>
    <row r="17" spans="1:3" ht="12.75">
      <c r="A17" s="733" t="s">
        <v>160</v>
      </c>
      <c r="B17" s="734" t="s">
        <v>193</v>
      </c>
      <c r="C17" s="735" t="s">
        <v>221</v>
      </c>
    </row>
    <row r="18" spans="1:3" ht="12.75">
      <c r="A18" s="151"/>
      <c r="B18" s="152">
        <v>0</v>
      </c>
      <c r="C18" s="113">
        <v>0</v>
      </c>
    </row>
    <row r="19" spans="1:3" ht="12.75">
      <c r="A19" s="151"/>
      <c r="B19" s="152">
        <v>0</v>
      </c>
      <c r="C19" s="113">
        <v>0</v>
      </c>
    </row>
    <row r="20" spans="1:3" ht="12.75">
      <c r="A20" s="151"/>
      <c r="B20" s="152">
        <v>0</v>
      </c>
      <c r="C20" s="113">
        <v>0</v>
      </c>
    </row>
    <row r="21" spans="1:3" ht="12.75">
      <c r="A21" s="736" t="s">
        <v>195</v>
      </c>
      <c r="B21" s="737">
        <v>0</v>
      </c>
      <c r="C21" s="738">
        <v>0</v>
      </c>
    </row>
    <row r="22" spans="1:3" ht="13.5" thickBot="1">
      <c r="A22" s="109" t="s">
        <v>196</v>
      </c>
      <c r="B22" s="114">
        <v>0</v>
      </c>
      <c r="C22" s="115">
        <v>0</v>
      </c>
    </row>
    <row r="25" spans="1:4" ht="12.75">
      <c r="A25" s="9" t="s">
        <v>520</v>
      </c>
      <c r="B25" s="6"/>
      <c r="C25" s="6"/>
      <c r="D25" s="6"/>
    </row>
    <row r="26" ht="13.5" thickBot="1"/>
    <row r="27" spans="1:7" ht="52.5" customHeight="1" thickBot="1">
      <c r="A27" s="775" t="s">
        <v>222</v>
      </c>
      <c r="B27" s="951" t="s">
        <v>223</v>
      </c>
      <c r="C27" s="1020" t="s">
        <v>224</v>
      </c>
      <c r="D27" s="1020" t="s">
        <v>365</v>
      </c>
      <c r="E27" s="1020" t="s">
        <v>160</v>
      </c>
      <c r="F27" s="1020" t="s">
        <v>236</v>
      </c>
      <c r="G27" s="952" t="s">
        <v>237</v>
      </c>
    </row>
    <row r="28" spans="1:10" ht="12.75">
      <c r="A28" s="116" t="s">
        <v>0</v>
      </c>
      <c r="B28" s="11" t="s">
        <v>570</v>
      </c>
      <c r="C28" s="4"/>
      <c r="D28" s="4"/>
      <c r="E28" s="4"/>
      <c r="F28" s="4"/>
      <c r="G28" s="950">
        <v>186110700</v>
      </c>
      <c r="H28" s="93"/>
      <c r="I28" s="981">
        <v>42735</v>
      </c>
      <c r="J28" s="981">
        <v>43100</v>
      </c>
    </row>
    <row r="29" spans="1:9" ht="12.75">
      <c r="A29" s="102" t="s">
        <v>686</v>
      </c>
      <c r="B29" s="4" t="s">
        <v>570</v>
      </c>
      <c r="C29" s="1005" t="s">
        <v>868</v>
      </c>
      <c r="D29" s="948"/>
      <c r="E29" s="949" t="s">
        <v>860</v>
      </c>
      <c r="F29" s="54">
        <v>333021385</v>
      </c>
      <c r="G29" s="184">
        <v>0</v>
      </c>
      <c r="H29" s="93"/>
      <c r="I29" s="93"/>
    </row>
    <row r="30" spans="1:9" ht="12.75">
      <c r="A30" s="102" t="s">
        <v>687</v>
      </c>
      <c r="B30" s="4" t="s">
        <v>570</v>
      </c>
      <c r="C30" s="4"/>
      <c r="D30" s="398"/>
      <c r="E30" s="236"/>
      <c r="F30" s="184">
        <v>0</v>
      </c>
      <c r="G30" s="184">
        <v>0</v>
      </c>
      <c r="H30" s="93"/>
      <c r="I30" s="93"/>
    </row>
    <row r="31" spans="1:9" ht="12.75">
      <c r="A31" s="235" t="s">
        <v>841</v>
      </c>
      <c r="B31" s="233" t="s">
        <v>849</v>
      </c>
      <c r="C31" s="233"/>
      <c r="D31" s="4"/>
      <c r="E31" s="4"/>
      <c r="F31" s="4"/>
      <c r="G31" s="4"/>
      <c r="H31" s="93"/>
      <c r="I31" s="93"/>
    </row>
    <row r="32" spans="1:9" ht="13.5" thickBot="1">
      <c r="A32" s="102" t="s">
        <v>773</v>
      </c>
      <c r="B32" s="835" t="s">
        <v>784</v>
      </c>
      <c r="C32" s="835"/>
      <c r="D32" s="451"/>
      <c r="E32" s="807"/>
      <c r="F32" s="184">
        <v>0</v>
      </c>
      <c r="G32" s="184">
        <v>0</v>
      </c>
      <c r="H32" s="93"/>
      <c r="I32" s="93"/>
    </row>
    <row r="33" spans="1:9" ht="13.5" hidden="1" thickBot="1">
      <c r="A33" s="109"/>
      <c r="B33" s="114"/>
      <c r="C33" s="114"/>
      <c r="D33" s="346"/>
      <c r="E33" s="350"/>
      <c r="F33" s="347"/>
      <c r="G33" s="347"/>
      <c r="H33" s="93"/>
      <c r="I33" s="93"/>
    </row>
    <row r="34" spans="1:11" ht="13.5" thickBot="1">
      <c r="A34" s="740" t="s">
        <v>226</v>
      </c>
      <c r="B34" s="741"/>
      <c r="C34" s="741"/>
      <c r="D34" s="741"/>
      <c r="E34" s="741"/>
      <c r="F34" s="742">
        <v>333021385</v>
      </c>
      <c r="G34" s="742">
        <v>186110700</v>
      </c>
      <c r="K34" s="978">
        <v>0</v>
      </c>
    </row>
    <row r="35" spans="1:7" ht="21.75" customHeight="1">
      <c r="A35" s="1158"/>
      <c r="B35" s="1159"/>
      <c r="C35" s="1159"/>
      <c r="D35" s="1159"/>
      <c r="E35" s="1159"/>
      <c r="F35" s="1159"/>
      <c r="G35" s="1159"/>
    </row>
    <row r="38" ht="12.75">
      <c r="A38" s="3" t="s">
        <v>484</v>
      </c>
    </row>
    <row r="39" ht="13.5" thickBot="1">
      <c r="A39" s="88" t="s">
        <v>560</v>
      </c>
    </row>
    <row r="40" spans="1:5" ht="38.25">
      <c r="A40" s="743" t="s">
        <v>169</v>
      </c>
      <c r="B40" s="744" t="s">
        <v>224</v>
      </c>
      <c r="C40" s="745" t="s">
        <v>227</v>
      </c>
      <c r="D40" s="745" t="s">
        <v>228</v>
      </c>
      <c r="E40" s="746" t="s">
        <v>229</v>
      </c>
    </row>
    <row r="41" spans="1:5" ht="12.75">
      <c r="A41" s="102"/>
      <c r="B41" s="809"/>
      <c r="C41" s="809"/>
      <c r="D41" s="809">
        <v>0</v>
      </c>
      <c r="E41" s="811">
        <v>0</v>
      </c>
    </row>
    <row r="42" spans="1:5" ht="12.75">
      <c r="A42" s="736" t="s">
        <v>195</v>
      </c>
      <c r="B42" s="748"/>
      <c r="C42" s="748"/>
      <c r="D42" s="748">
        <v>0</v>
      </c>
      <c r="E42" s="747">
        <v>0</v>
      </c>
    </row>
    <row r="43" spans="1:5" ht="13.5" thickBot="1">
      <c r="A43" s="109" t="s">
        <v>196</v>
      </c>
      <c r="B43" s="114"/>
      <c r="C43" s="114"/>
      <c r="D43" s="114">
        <v>0</v>
      </c>
      <c r="E43" s="115">
        <v>0</v>
      </c>
    </row>
    <row r="45" spans="1:2" ht="12.75">
      <c r="A45" s="62" t="s">
        <v>230</v>
      </c>
      <c r="B45" s="5"/>
    </row>
    <row r="46" ht="13.5" thickBot="1">
      <c r="A46" s="88"/>
    </row>
    <row r="47" spans="1:3" ht="13.5" thickBot="1">
      <c r="A47" s="902" t="s">
        <v>160</v>
      </c>
      <c r="B47" s="902" t="s">
        <v>231</v>
      </c>
      <c r="C47" s="902" t="s">
        <v>232</v>
      </c>
    </row>
    <row r="48" spans="1:3" s="8" customFormat="1" ht="12.75">
      <c r="A48" s="402" t="s">
        <v>803</v>
      </c>
      <c r="B48" s="54">
        <v>9822845</v>
      </c>
      <c r="C48" s="843"/>
    </row>
    <row r="49" spans="1:3" s="8" customFormat="1" ht="12.75">
      <c r="A49" s="402" t="s">
        <v>318</v>
      </c>
      <c r="B49" s="54">
        <v>57433048</v>
      </c>
      <c r="C49" s="843"/>
    </row>
    <row r="50" spans="1:3" s="8" customFormat="1" ht="12.75">
      <c r="A50" s="116" t="s">
        <v>761</v>
      </c>
      <c r="B50" s="54">
        <v>19640537</v>
      </c>
      <c r="C50" s="843"/>
    </row>
    <row r="51" spans="1:3" s="8" customFormat="1" ht="12.75" hidden="1">
      <c r="A51" s="116"/>
      <c r="B51" s="54"/>
      <c r="C51" s="843"/>
    </row>
    <row r="52" spans="1:3" s="8" customFormat="1" ht="12.75" hidden="1">
      <c r="A52" s="116"/>
      <c r="B52" s="54"/>
      <c r="C52" s="843"/>
    </row>
    <row r="53" spans="1:3" ht="12.75" hidden="1">
      <c r="A53" s="116"/>
      <c r="B53" s="54"/>
      <c r="C53" s="843"/>
    </row>
    <row r="54" spans="1:3" ht="12.75">
      <c r="A54" s="736" t="s">
        <v>233</v>
      </c>
      <c r="B54" s="696">
        <v>86896430</v>
      </c>
      <c r="C54" s="844">
        <v>0</v>
      </c>
    </row>
    <row r="55" spans="1:3" ht="13.5" thickBot="1">
      <c r="A55" s="109" t="s">
        <v>234</v>
      </c>
      <c r="B55" s="106">
        <v>64033048</v>
      </c>
      <c r="C55" s="115">
        <v>0</v>
      </c>
    </row>
    <row r="56" ht="12.75">
      <c r="B56">
        <v>0</v>
      </c>
    </row>
    <row r="57" ht="12.75" hidden="1">
      <c r="B57">
        <v>0</v>
      </c>
    </row>
    <row r="58" ht="12.75" hidden="1"/>
    <row r="59" ht="12.75" hidden="1">
      <c r="B59">
        <v>0</v>
      </c>
    </row>
    <row r="60" spans="1:6" s="8" customFormat="1" ht="12.75" hidden="1">
      <c r="A60" s="12"/>
      <c r="B60" s="49"/>
      <c r="C60" s="49"/>
      <c r="E60" s="12"/>
      <c r="F60" s="41"/>
    </row>
    <row r="61" spans="1:6" s="8" customFormat="1" ht="12.75" hidden="1">
      <c r="A61" s="12"/>
      <c r="B61" s="49">
        <v>186110700</v>
      </c>
      <c r="C61" s="49"/>
      <c r="E61" s="12"/>
      <c r="F61" s="41"/>
    </row>
    <row r="62" spans="1:6" s="8" customFormat="1" ht="12.75">
      <c r="A62" s="7"/>
      <c r="B62" s="49"/>
      <c r="C62" s="49"/>
      <c r="E62" s="7"/>
      <c r="F62" s="41"/>
    </row>
    <row r="63" ht="12.75">
      <c r="A63" t="s">
        <v>993</v>
      </c>
    </row>
    <row r="64" ht="12.75">
      <c r="A64" t="s">
        <v>994</v>
      </c>
    </row>
  </sheetData>
  <sheetProtection/>
  <mergeCells count="1">
    <mergeCell ref="A35:G35"/>
  </mergeCells>
  <printOptions/>
  <pageMargins left="0.7480314960629921" right="0.5118110236220472" top="1.299212598425197" bottom="0.984251968503937" header="0.2362204724409449" footer="0.35433070866141736"/>
  <pageSetup fitToHeight="1" fitToWidth="1" horizontalDpi="600" verticalDpi="600" orientation="portrait" paperSize="9" scale="80" r:id="rId1"/>
  <headerFooter alignWithMargins="0">
    <oddFooter>&amp;C10</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49">
      <selection activeCell="A43" sqref="A1:IV16384"/>
    </sheetView>
  </sheetViews>
  <sheetFormatPr defaultColWidth="11.421875" defaultRowHeight="12.75"/>
  <cols>
    <col min="1" max="1" width="25.140625" style="0" customWidth="1"/>
    <col min="2" max="2" width="17.28125" style="0" customWidth="1"/>
    <col min="3" max="3" width="15.7109375" style="0" customWidth="1"/>
    <col min="4" max="4" width="23.140625" style="0" bestFit="1" customWidth="1"/>
    <col min="5" max="5" width="23.421875" style="0" bestFit="1" customWidth="1"/>
    <col min="6" max="6" width="28.140625" style="0" bestFit="1" customWidth="1"/>
    <col min="7" max="7" width="3.28125" style="0" customWidth="1"/>
    <col min="8" max="9" width="11.421875" style="977" customWidth="1"/>
  </cols>
  <sheetData>
    <row r="1" spans="1:6" ht="12.75">
      <c r="A1" s="61"/>
      <c r="B1" s="61"/>
      <c r="C1" s="61"/>
      <c r="D1" s="61"/>
      <c r="E1" s="61"/>
      <c r="F1" s="61"/>
    </row>
    <row r="2" ht="12.75">
      <c r="A2" s="3" t="s">
        <v>235</v>
      </c>
    </row>
    <row r="3" ht="12.75">
      <c r="A3" s="3"/>
    </row>
    <row r="4" ht="4.5" customHeight="1" thickBot="1"/>
    <row r="5" spans="1:6" ht="12.75">
      <c r="A5" s="749"/>
      <c r="B5" s="726"/>
      <c r="C5" s="750" t="s">
        <v>559</v>
      </c>
      <c r="D5" s="751"/>
      <c r="E5" s="752"/>
      <c r="F5" s="752"/>
    </row>
    <row r="6" spans="1:6" ht="25.5">
      <c r="A6" s="753" t="s">
        <v>222</v>
      </c>
      <c r="B6" s="754" t="s">
        <v>466</v>
      </c>
      <c r="C6" s="755" t="s">
        <v>224</v>
      </c>
      <c r="D6" s="756" t="s">
        <v>160</v>
      </c>
      <c r="E6" s="1035" t="s">
        <v>366</v>
      </c>
      <c r="F6" s="765" t="s">
        <v>367</v>
      </c>
    </row>
    <row r="7" spans="1:6" ht="12.75">
      <c r="A7" s="235" t="s">
        <v>0</v>
      </c>
      <c r="B7" s="233" t="s">
        <v>570</v>
      </c>
      <c r="C7" s="233"/>
      <c r="D7" s="233"/>
      <c r="E7" s="1021"/>
      <c r="F7" s="52">
        <v>186110700</v>
      </c>
    </row>
    <row r="8" spans="1:6" ht="12.75">
      <c r="A8" s="235" t="s">
        <v>686</v>
      </c>
      <c r="B8" s="233" t="s">
        <v>570</v>
      </c>
      <c r="C8" s="233"/>
      <c r="D8" s="233" t="s">
        <v>860</v>
      </c>
      <c r="E8" s="407">
        <v>333021385</v>
      </c>
      <c r="F8" s="407">
        <v>0</v>
      </c>
    </row>
    <row r="9" spans="1:9" ht="12.75">
      <c r="A9" s="235" t="s">
        <v>687</v>
      </c>
      <c r="B9" s="233" t="s">
        <v>570</v>
      </c>
      <c r="C9" s="233"/>
      <c r="D9" s="233"/>
      <c r="E9" s="160">
        <v>0</v>
      </c>
      <c r="F9" s="407">
        <v>0</v>
      </c>
      <c r="H9" s="977" t="s">
        <v>657</v>
      </c>
      <c r="I9" s="977" t="s">
        <v>658</v>
      </c>
    </row>
    <row r="10" spans="1:6" ht="12.75">
      <c r="A10" s="235" t="s">
        <v>850</v>
      </c>
      <c r="B10" s="233" t="s">
        <v>849</v>
      </c>
      <c r="C10" s="233"/>
      <c r="D10" s="233"/>
      <c r="E10" s="160">
        <v>0</v>
      </c>
      <c r="F10" s="407">
        <v>0</v>
      </c>
    </row>
    <row r="11" spans="1:6" ht="12.75">
      <c r="A11" s="102" t="s">
        <v>773</v>
      </c>
      <c r="B11" s="233" t="s">
        <v>784</v>
      </c>
      <c r="C11" s="4"/>
      <c r="D11" s="4"/>
      <c r="E11" s="825">
        <v>0</v>
      </c>
      <c r="F11" s="103">
        <v>0</v>
      </c>
    </row>
    <row r="12" spans="1:9" ht="12.75">
      <c r="A12" s="757" t="s">
        <v>614</v>
      </c>
      <c r="B12" s="758"/>
      <c r="C12" s="758"/>
      <c r="D12" s="758"/>
      <c r="E12" s="759"/>
      <c r="F12" s="766"/>
      <c r="H12" s="978">
        <v>0</v>
      </c>
      <c r="I12" s="978">
        <v>333021385</v>
      </c>
    </row>
    <row r="13" spans="1:9" ht="13.5" thickBot="1">
      <c r="A13" s="767" t="s">
        <v>615</v>
      </c>
      <c r="B13" s="768"/>
      <c r="C13" s="768"/>
      <c r="D13" s="768"/>
      <c r="E13" s="769">
        <v>333021385</v>
      </c>
      <c r="F13" s="770">
        <v>186110700</v>
      </c>
      <c r="G13" s="8"/>
      <c r="H13" s="982" t="s">
        <v>22</v>
      </c>
      <c r="I13" s="983">
        <v>0</v>
      </c>
    </row>
    <row r="14" spans="1:9" ht="21" customHeight="1">
      <c r="A14" s="1158"/>
      <c r="B14" s="1158"/>
      <c r="C14" s="1158"/>
      <c r="D14" s="1158"/>
      <c r="E14" s="1158"/>
      <c r="F14" s="1158"/>
      <c r="G14" s="372"/>
      <c r="H14" s="982"/>
      <c r="I14" s="983"/>
    </row>
    <row r="15" spans="1:9" ht="12.75">
      <c r="A15" s="371"/>
      <c r="B15" s="371"/>
      <c r="C15" s="371"/>
      <c r="D15" s="371"/>
      <c r="E15" s="371"/>
      <c r="F15" s="371"/>
      <c r="G15" s="372"/>
      <c r="H15" s="982"/>
      <c r="I15" s="983"/>
    </row>
    <row r="16" spans="1:9" ht="17.25" customHeight="1">
      <c r="A16" s="3" t="s">
        <v>467</v>
      </c>
      <c r="I16" s="984">
        <v>333021385</v>
      </c>
    </row>
    <row r="17" ht="8.25" customHeight="1" thickBot="1">
      <c r="I17" s="978"/>
    </row>
    <row r="18" spans="1:9" s="1" customFormat="1" ht="26.25" thickBot="1">
      <c r="A18" s="739" t="s">
        <v>238</v>
      </c>
      <c r="B18" s="468" t="s">
        <v>466</v>
      </c>
      <c r="C18" s="468" t="s">
        <v>160</v>
      </c>
      <c r="D18" s="468" t="s">
        <v>423</v>
      </c>
      <c r="E18" s="760" t="s">
        <v>239</v>
      </c>
      <c r="F18" s="760" t="s">
        <v>160</v>
      </c>
      <c r="H18" s="985"/>
      <c r="I18" s="985"/>
    </row>
    <row r="19" spans="1:11" ht="12.75">
      <c r="A19" s="348" t="s">
        <v>0</v>
      </c>
      <c r="B19" s="349" t="s">
        <v>570</v>
      </c>
      <c r="C19" s="349"/>
      <c r="D19" s="349">
        <v>0</v>
      </c>
      <c r="E19" s="834">
        <v>0</v>
      </c>
      <c r="F19" s="361"/>
      <c r="K19" s="23"/>
    </row>
    <row r="20" spans="1:11" ht="12.75">
      <c r="A20" s="102" t="s">
        <v>686</v>
      </c>
      <c r="B20" s="4" t="s">
        <v>570</v>
      </c>
      <c r="C20" s="4"/>
      <c r="D20" s="52">
        <v>0</v>
      </c>
      <c r="E20" s="52">
        <v>0</v>
      </c>
      <c r="F20" s="113"/>
      <c r="K20" s="23"/>
    </row>
    <row r="21" spans="1:11" ht="12.75">
      <c r="A21" s="102" t="s">
        <v>687</v>
      </c>
      <c r="B21" s="4" t="s">
        <v>570</v>
      </c>
      <c r="C21" s="4"/>
      <c r="D21" s="52">
        <v>0</v>
      </c>
      <c r="E21" s="52">
        <v>0</v>
      </c>
      <c r="F21" s="113"/>
      <c r="K21" s="23"/>
    </row>
    <row r="22" spans="1:11" ht="12.75">
      <c r="A22" s="235" t="s">
        <v>850</v>
      </c>
      <c r="B22" s="233" t="s">
        <v>849</v>
      </c>
      <c r="C22" s="4"/>
      <c r="D22" s="4">
        <v>0</v>
      </c>
      <c r="E22" s="52">
        <v>0</v>
      </c>
      <c r="F22" s="113"/>
      <c r="K22" s="23"/>
    </row>
    <row r="23" spans="1:11" ht="13.5" thickBot="1">
      <c r="A23" s="102" t="s">
        <v>773</v>
      </c>
      <c r="B23" s="233" t="s">
        <v>784</v>
      </c>
      <c r="C23" s="114"/>
      <c r="D23" s="105">
        <v>0</v>
      </c>
      <c r="E23" s="105">
        <v>0</v>
      </c>
      <c r="F23" s="115"/>
      <c r="K23" s="23"/>
    </row>
    <row r="24" spans="1:6" ht="12.75">
      <c r="A24" s="736" t="s">
        <v>240</v>
      </c>
      <c r="B24" s="696"/>
      <c r="C24" s="696"/>
      <c r="D24" s="696">
        <v>0</v>
      </c>
      <c r="E24" s="696">
        <v>0</v>
      </c>
      <c r="F24" s="731"/>
    </row>
    <row r="25" spans="1:6" ht="15.75" customHeight="1" thickBot="1">
      <c r="A25" s="109" t="s">
        <v>241</v>
      </c>
      <c r="B25" s="144"/>
      <c r="C25" s="144"/>
      <c r="D25" s="144">
        <v>0</v>
      </c>
      <c r="E25" s="144">
        <v>0</v>
      </c>
      <c r="F25" s="145"/>
    </row>
    <row r="26" ht="12.75">
      <c r="F26" s="1"/>
    </row>
    <row r="28" ht="12.75">
      <c r="A28" s="3" t="s">
        <v>468</v>
      </c>
    </row>
    <row r="29" ht="3.75" customHeight="1">
      <c r="A29" s="3"/>
    </row>
    <row r="30" ht="12.75">
      <c r="A30" s="180" t="s">
        <v>471</v>
      </c>
    </row>
    <row r="31" ht="13.5" thickBot="1"/>
    <row r="32" spans="1:10" s="1" customFormat="1" ht="25.5">
      <c r="A32" s="722" t="s">
        <v>160</v>
      </c>
      <c r="B32" s="745" t="s">
        <v>242</v>
      </c>
      <c r="C32" s="761" t="s">
        <v>217</v>
      </c>
      <c r="D32" s="761" t="s">
        <v>243</v>
      </c>
      <c r="E32" s="746" t="s">
        <v>244</v>
      </c>
      <c r="H32" s="985"/>
      <c r="I32" s="977"/>
      <c r="J32"/>
    </row>
    <row r="33" spans="1:5" ht="12.75">
      <c r="A33" s="102" t="s">
        <v>245</v>
      </c>
      <c r="B33" s="52">
        <v>900000000</v>
      </c>
      <c r="C33" s="825">
        <v>0</v>
      </c>
      <c r="D33" s="4">
        <v>0</v>
      </c>
      <c r="E33" s="103">
        <v>900000000</v>
      </c>
    </row>
    <row r="34" spans="1:5" ht="12.75">
      <c r="A34" s="102" t="s">
        <v>246</v>
      </c>
      <c r="B34" s="4">
        <v>0</v>
      </c>
      <c r="C34" s="52">
        <v>0</v>
      </c>
      <c r="D34" s="4">
        <v>0</v>
      </c>
      <c r="E34" s="103">
        <v>0</v>
      </c>
    </row>
    <row r="35" spans="1:5" ht="12.75">
      <c r="A35" s="102" t="s">
        <v>141</v>
      </c>
      <c r="B35" s="52">
        <v>674440996.3482195</v>
      </c>
      <c r="C35" s="52">
        <v>0</v>
      </c>
      <c r="D35" s="4">
        <v>0</v>
      </c>
      <c r="E35" s="103">
        <v>674440996.3482195</v>
      </c>
    </row>
    <row r="36" spans="1:5" ht="12.75">
      <c r="A36" s="102" t="s">
        <v>247</v>
      </c>
      <c r="B36" s="825">
        <v>-365744255.5338304</v>
      </c>
      <c r="C36" s="565">
        <v>69139781</v>
      </c>
      <c r="D36" s="812"/>
      <c r="E36" s="103">
        <v>-296604474.5338304</v>
      </c>
    </row>
    <row r="37" spans="1:5" ht="12.75">
      <c r="A37" s="235" t="s">
        <v>768</v>
      </c>
      <c r="B37" s="825">
        <v>69139781.14999998</v>
      </c>
      <c r="C37" s="52">
        <v>-86605584</v>
      </c>
      <c r="D37" s="812">
        <v>-69139781</v>
      </c>
      <c r="E37" s="103">
        <v>-86605583.85000002</v>
      </c>
    </row>
    <row r="38" spans="1:10" s="3" customFormat="1" ht="18.75" customHeight="1" thickBot="1">
      <c r="A38" s="762" t="s">
        <v>248</v>
      </c>
      <c r="B38" s="763">
        <v>1277836521.9643888</v>
      </c>
      <c r="C38" s="763">
        <v>-17465803</v>
      </c>
      <c r="D38" s="763">
        <v>-69139781</v>
      </c>
      <c r="E38" s="764">
        <v>1191230937.9643888</v>
      </c>
      <c r="H38" s="986"/>
      <c r="I38" s="978">
        <v>0</v>
      </c>
      <c r="J38"/>
    </row>
    <row r="41" ht="12.75">
      <c r="A41" s="3" t="s">
        <v>469</v>
      </c>
    </row>
    <row r="42" ht="6.75" customHeight="1">
      <c r="A42" s="3"/>
    </row>
    <row r="43" ht="12.75">
      <c r="A43" s="180" t="s">
        <v>470</v>
      </c>
    </row>
    <row r="44" ht="7.5" customHeight="1" thickBot="1"/>
    <row r="45" spans="1:6" ht="26.25" thickBot="1">
      <c r="A45" s="722" t="s">
        <v>179</v>
      </c>
      <c r="B45" s="745" t="s">
        <v>249</v>
      </c>
      <c r="C45" s="761" t="s">
        <v>217</v>
      </c>
      <c r="D45" s="761" t="s">
        <v>243</v>
      </c>
      <c r="E45" s="745" t="s">
        <v>250</v>
      </c>
      <c r="F45" s="989" t="s">
        <v>251</v>
      </c>
    </row>
    <row r="46" spans="1:6" ht="18.75" customHeight="1" thickBot="1">
      <c r="A46" s="908" t="s">
        <v>252</v>
      </c>
      <c r="B46" s="909">
        <v>0</v>
      </c>
      <c r="C46" s="909">
        <v>0</v>
      </c>
      <c r="D46" s="10"/>
      <c r="E46" s="987">
        <v>24000000</v>
      </c>
      <c r="F46" s="990">
        <v>24000000</v>
      </c>
    </row>
    <row r="47" spans="1:6" ht="16.5" customHeight="1" thickBot="1">
      <c r="A47" s="55" t="s">
        <v>248</v>
      </c>
      <c r="B47" s="911">
        <v>0</v>
      </c>
      <c r="C47" s="911">
        <v>0</v>
      </c>
      <c r="D47" s="911"/>
      <c r="E47" s="988">
        <v>24000000</v>
      </c>
      <c r="F47" s="991">
        <v>24000000</v>
      </c>
    </row>
    <row r="48" spans="1:6" ht="15.75" customHeight="1" thickBot="1">
      <c r="A48" s="116" t="s">
        <v>832</v>
      </c>
      <c r="B48" s="11"/>
      <c r="C48" s="11"/>
      <c r="D48" s="11"/>
      <c r="E48" s="11"/>
      <c r="F48" s="910"/>
    </row>
    <row r="49" spans="1:6" ht="19.5" customHeight="1" thickBot="1">
      <c r="A49" s="82" t="s">
        <v>248</v>
      </c>
      <c r="B49" s="83"/>
      <c r="C49" s="83"/>
      <c r="D49" s="83"/>
      <c r="E49" s="83"/>
      <c r="F49" s="84"/>
    </row>
    <row r="57" spans="1:5" ht="12.75">
      <c r="A57" s="5" t="s">
        <v>993</v>
      </c>
      <c r="E57" s="27"/>
    </row>
    <row r="58" spans="1:3" ht="12.75">
      <c r="A58" s="5" t="s">
        <v>994</v>
      </c>
      <c r="C58" s="1"/>
    </row>
  </sheetData>
  <sheetProtection/>
  <mergeCells count="1">
    <mergeCell ref="A14:F14"/>
  </mergeCells>
  <printOptions/>
  <pageMargins left="0.75" right="0.75" top="1.4" bottom="1" header="0" footer="0.36"/>
  <pageSetup fitToHeight="1" fitToWidth="1" horizontalDpi="600" verticalDpi="600" orientation="portrait" paperSize="9" scale="17" r:id="rId1"/>
  <headerFooter alignWithMargins="0">
    <oddFooter>&amp;C11</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138"/>
  <sheetViews>
    <sheetView zoomScale="90" zoomScaleNormal="90" zoomScalePageLayoutView="0" workbookViewId="0" topLeftCell="A117">
      <selection activeCell="A1" sqref="A1:IV16384"/>
    </sheetView>
  </sheetViews>
  <sheetFormatPr defaultColWidth="11.421875" defaultRowHeight="12.75"/>
  <cols>
    <col min="1" max="1" width="40.8515625" style="0" customWidth="1"/>
    <col min="2" max="2" width="15.57421875" style="0" customWidth="1"/>
    <col min="3" max="3" width="16.00390625" style="0" customWidth="1"/>
    <col min="4" max="4" width="14.28125" style="0" customWidth="1"/>
    <col min="5" max="5" width="21.7109375" style="0" customWidth="1"/>
    <col min="6" max="6" width="26.57421875" style="0" customWidth="1"/>
    <col min="7" max="7" width="15.28125" style="0" customWidth="1"/>
    <col min="8" max="8" width="13.140625" style="0" customWidth="1"/>
    <col min="9" max="9" width="11.8515625" style="0" bestFit="1" customWidth="1"/>
    <col min="10" max="10" width="11.57421875" style="0" bestFit="1" customWidth="1"/>
    <col min="11" max="11" width="11.8515625" style="0" bestFit="1" customWidth="1"/>
  </cols>
  <sheetData>
    <row r="1" spans="1:7" ht="12.75">
      <c r="A1" s="61"/>
      <c r="B1" s="61"/>
      <c r="C1" s="61"/>
      <c r="D1" s="61"/>
      <c r="E1" s="61"/>
      <c r="F1" s="61"/>
      <c r="G1" s="61"/>
    </row>
    <row r="2" ht="12.75">
      <c r="A2" s="62" t="s">
        <v>472</v>
      </c>
    </row>
    <row r="3" spans="1:9" ht="26.25" customHeight="1">
      <c r="A3" s="9" t="s">
        <v>253</v>
      </c>
      <c r="B3" s="6"/>
      <c r="C3" s="6"/>
      <c r="E3" s="62" t="s">
        <v>473</v>
      </c>
      <c r="F3" s="62"/>
      <c r="G3" s="2"/>
      <c r="H3" s="2"/>
      <c r="I3" s="40"/>
    </row>
    <row r="4" spans="1:9" ht="13.5" thickBot="1">
      <c r="A4" s="88" t="s">
        <v>560</v>
      </c>
      <c r="B4" s="6"/>
      <c r="C4" s="6"/>
      <c r="E4" s="88" t="s">
        <v>560</v>
      </c>
      <c r="F4" s="2"/>
      <c r="G4" s="2"/>
      <c r="H4" s="2"/>
      <c r="I4" s="8"/>
    </row>
    <row r="5" spans="1:9" ht="25.5" customHeight="1">
      <c r="A5" s="722" t="s">
        <v>160</v>
      </c>
      <c r="B5" s="723" t="s">
        <v>236</v>
      </c>
      <c r="C5" s="724" t="s">
        <v>237</v>
      </c>
      <c r="E5" s="743" t="s">
        <v>160</v>
      </c>
      <c r="F5" s="726"/>
      <c r="G5" s="723" t="s">
        <v>236</v>
      </c>
      <c r="H5" s="724" t="s">
        <v>237</v>
      </c>
      <c r="I5" s="8"/>
    </row>
    <row r="6" spans="1:9" s="15" customFormat="1" ht="19.5" customHeight="1">
      <c r="A6" s="146"/>
      <c r="B6" s="86">
        <v>0</v>
      </c>
      <c r="C6" s="86">
        <v>0</v>
      </c>
      <c r="D6" s="24"/>
      <c r="E6" s="102"/>
      <c r="F6" s="14"/>
      <c r="G6" s="52">
        <v>0</v>
      </c>
      <c r="H6" s="103">
        <v>0</v>
      </c>
      <c r="I6" s="41"/>
    </row>
    <row r="7" spans="1:9" ht="18.75" customHeight="1" thickBot="1">
      <c r="A7" s="762" t="s">
        <v>226</v>
      </c>
      <c r="B7" s="763">
        <v>0</v>
      </c>
      <c r="C7" s="763">
        <v>0</v>
      </c>
      <c r="E7" s="762" t="s">
        <v>226</v>
      </c>
      <c r="F7" s="771"/>
      <c r="G7" s="763">
        <v>0</v>
      </c>
      <c r="H7" s="764">
        <v>0</v>
      </c>
      <c r="I7" s="194"/>
    </row>
    <row r="8" ht="15.75" customHeight="1">
      <c r="D8" s="27"/>
    </row>
    <row r="9" spans="1:3" ht="13.5" thickBot="1">
      <c r="A9" s="62" t="s">
        <v>254</v>
      </c>
      <c r="B9" s="2"/>
      <c r="C9" s="2"/>
    </row>
    <row r="10" spans="1:3" ht="25.5">
      <c r="A10" s="743" t="s">
        <v>160</v>
      </c>
      <c r="B10" s="723" t="s">
        <v>236</v>
      </c>
      <c r="C10" s="724" t="s">
        <v>237</v>
      </c>
    </row>
    <row r="11" spans="1:3" ht="12.75" hidden="1">
      <c r="A11" s="101" t="s">
        <v>790</v>
      </c>
      <c r="B11" s="85">
        <v>0</v>
      </c>
      <c r="C11" s="85"/>
    </row>
    <row r="12" spans="1:3" ht="12.75" hidden="1">
      <c r="A12" s="101" t="s">
        <v>791</v>
      </c>
      <c r="B12" s="85">
        <v>0</v>
      </c>
      <c r="C12" s="85">
        <v>0</v>
      </c>
    </row>
    <row r="13" spans="1:3" ht="12.75">
      <c r="A13" s="101" t="s">
        <v>730</v>
      </c>
      <c r="B13" s="85">
        <v>0</v>
      </c>
      <c r="C13" s="85">
        <v>40700720</v>
      </c>
    </row>
    <row r="14" spans="1:3" ht="12.75">
      <c r="A14" s="101" t="s">
        <v>863</v>
      </c>
      <c r="B14" s="85">
        <v>0</v>
      </c>
      <c r="C14" s="85">
        <v>9198120</v>
      </c>
    </row>
    <row r="15" spans="1:3" ht="12.75" hidden="1">
      <c r="A15" s="101" t="s">
        <v>731</v>
      </c>
      <c r="B15" s="85"/>
      <c r="C15" s="85"/>
    </row>
    <row r="16" spans="1:3" ht="12.75">
      <c r="A16" s="101" t="s">
        <v>349</v>
      </c>
      <c r="B16" s="85">
        <v>787572</v>
      </c>
      <c r="C16" s="85">
        <v>1647749</v>
      </c>
    </row>
    <row r="17" spans="1:3" ht="12.75" hidden="1">
      <c r="A17" s="101" t="s">
        <v>352</v>
      </c>
      <c r="B17" s="85">
        <v>0</v>
      </c>
      <c r="C17" s="85">
        <v>0</v>
      </c>
    </row>
    <row r="18" spans="1:3" ht="12.75" hidden="1">
      <c r="A18" s="101" t="s">
        <v>353</v>
      </c>
      <c r="B18" s="85">
        <v>0</v>
      </c>
      <c r="C18" s="85">
        <v>0</v>
      </c>
    </row>
    <row r="19" spans="1:3" ht="12.75" hidden="1">
      <c r="A19" s="101" t="s">
        <v>354</v>
      </c>
      <c r="B19" s="85">
        <v>0</v>
      </c>
      <c r="C19" s="85">
        <v>0</v>
      </c>
    </row>
    <row r="20" spans="1:3" ht="12.75" hidden="1">
      <c r="A20" s="101" t="s">
        <v>522</v>
      </c>
      <c r="B20" s="85"/>
      <c r="C20" s="85"/>
    </row>
    <row r="21" spans="1:3" ht="12.75" hidden="1">
      <c r="A21" s="101" t="s">
        <v>611</v>
      </c>
      <c r="B21" s="85">
        <v>0</v>
      </c>
      <c r="C21" s="85">
        <v>0</v>
      </c>
    </row>
    <row r="22" spans="1:3" ht="12.75" hidden="1">
      <c r="A22" s="101" t="s">
        <v>355</v>
      </c>
      <c r="B22" s="85">
        <v>0</v>
      </c>
      <c r="C22" s="85">
        <v>0</v>
      </c>
    </row>
    <row r="23" spans="1:3" ht="12.75" hidden="1">
      <c r="A23" s="101" t="s">
        <v>356</v>
      </c>
      <c r="B23" s="85">
        <v>0</v>
      </c>
      <c r="C23" s="85">
        <v>0</v>
      </c>
    </row>
    <row r="24" spans="1:3" ht="12.75" hidden="1">
      <c r="A24" s="101" t="s">
        <v>357</v>
      </c>
      <c r="B24" s="85"/>
      <c r="C24" s="85"/>
    </row>
    <row r="25" spans="1:3" ht="12.75" hidden="1">
      <c r="A25" s="101" t="s">
        <v>369</v>
      </c>
      <c r="B25" s="85">
        <v>0</v>
      </c>
      <c r="C25" s="85">
        <v>0</v>
      </c>
    </row>
    <row r="26" spans="1:3" ht="12.75" hidden="1">
      <c r="A26" s="101" t="s">
        <v>424</v>
      </c>
      <c r="B26" s="85"/>
      <c r="C26" s="85"/>
    </row>
    <row r="27" spans="1:3" ht="12.75" hidden="1">
      <c r="A27" s="101" t="s">
        <v>549</v>
      </c>
      <c r="B27" s="85">
        <v>0</v>
      </c>
      <c r="C27" s="85">
        <v>0</v>
      </c>
    </row>
    <row r="28" spans="1:3" ht="12.75" hidden="1">
      <c r="A28" s="101" t="s">
        <v>350</v>
      </c>
      <c r="B28" s="85">
        <v>0</v>
      </c>
      <c r="C28" s="85">
        <v>0</v>
      </c>
    </row>
    <row r="29" spans="1:11" ht="12.75">
      <c r="A29" s="101" t="s">
        <v>351</v>
      </c>
      <c r="B29" s="85">
        <v>300000</v>
      </c>
      <c r="C29" s="85"/>
      <c r="I29" s="977"/>
      <c r="J29" s="977"/>
      <c r="K29" s="977"/>
    </row>
    <row r="30" spans="1:11" ht="12.75">
      <c r="A30" s="101" t="s">
        <v>358</v>
      </c>
      <c r="B30" s="85">
        <v>18639</v>
      </c>
      <c r="C30" s="85">
        <v>1569248</v>
      </c>
      <c r="I30" s="977"/>
      <c r="J30" s="977"/>
      <c r="K30" s="977"/>
    </row>
    <row r="31" spans="1:11" ht="13.5" thickBot="1">
      <c r="A31" s="762" t="s">
        <v>226</v>
      </c>
      <c r="B31" s="763">
        <v>1106211</v>
      </c>
      <c r="C31" s="763">
        <v>53115837</v>
      </c>
      <c r="D31" s="27"/>
      <c r="I31" s="978">
        <v>0</v>
      </c>
      <c r="J31" s="978">
        <v>0</v>
      </c>
      <c r="K31" s="977"/>
    </row>
    <row r="32" spans="9:11" ht="12.75">
      <c r="I32" s="977"/>
      <c r="J32" s="977"/>
      <c r="K32" s="977"/>
    </row>
    <row r="33" spans="9:11" ht="12.75">
      <c r="I33" s="977"/>
      <c r="J33" s="977"/>
      <c r="K33" s="977"/>
    </row>
    <row r="34" spans="1:11" ht="12.75">
      <c r="A34" s="3" t="s">
        <v>642</v>
      </c>
      <c r="I34" s="977"/>
      <c r="J34" s="977"/>
      <c r="K34" s="977"/>
    </row>
    <row r="35" spans="9:11" ht="13.5" thickBot="1">
      <c r="I35" s="977"/>
      <c r="J35" s="977"/>
      <c r="K35" s="977"/>
    </row>
    <row r="36" spans="1:11" ht="25.5">
      <c r="A36" s="467" t="s">
        <v>160</v>
      </c>
      <c r="B36" s="772" t="s">
        <v>236</v>
      </c>
      <c r="C36" s="773" t="s">
        <v>237</v>
      </c>
      <c r="I36" s="977"/>
      <c r="J36" s="977"/>
      <c r="K36" s="977"/>
    </row>
    <row r="37" spans="1:11" ht="12.75">
      <c r="A37" s="164" t="s">
        <v>390</v>
      </c>
      <c r="B37" s="52"/>
      <c r="C37" s="147"/>
      <c r="I37" s="977"/>
      <c r="J37" s="977"/>
      <c r="K37" s="977"/>
    </row>
    <row r="38" spans="1:11" ht="12.75" hidden="1">
      <c r="A38" s="351" t="s">
        <v>363</v>
      </c>
      <c r="B38" s="52"/>
      <c r="C38" s="103"/>
      <c r="I38" s="977"/>
      <c r="J38" s="977"/>
      <c r="K38" s="977"/>
    </row>
    <row r="39" spans="1:11" ht="12.75">
      <c r="A39" s="351" t="s">
        <v>368</v>
      </c>
      <c r="B39" s="52"/>
      <c r="C39" s="168">
        <v>2072330</v>
      </c>
      <c r="I39" s="977"/>
      <c r="J39" s="977"/>
      <c r="K39" s="977"/>
    </row>
    <row r="40" spans="1:11" s="15" customFormat="1" ht="12.75">
      <c r="A40" s="351" t="s">
        <v>732</v>
      </c>
      <c r="B40" s="52">
        <v>0</v>
      </c>
      <c r="C40" s="52">
        <v>2437560</v>
      </c>
      <c r="D40" s="91"/>
      <c r="E40"/>
      <c r="F40"/>
      <c r="G40"/>
      <c r="H40"/>
      <c r="I40" s="977"/>
      <c r="J40" s="977"/>
      <c r="K40" s="977"/>
    </row>
    <row r="41" spans="1:11" s="15" customFormat="1" ht="12.75" hidden="1">
      <c r="A41" s="351" t="s">
        <v>812</v>
      </c>
      <c r="B41" s="52">
        <v>0</v>
      </c>
      <c r="C41" s="52"/>
      <c r="D41" s="91"/>
      <c r="E41"/>
      <c r="F41"/>
      <c r="G41"/>
      <c r="H41"/>
      <c r="I41" s="977"/>
      <c r="J41" s="977"/>
      <c r="K41" s="977"/>
    </row>
    <row r="42" spans="1:11" s="15" customFormat="1" ht="12.75">
      <c r="A42" s="351" t="s">
        <v>610</v>
      </c>
      <c r="B42" s="52">
        <v>19531530</v>
      </c>
      <c r="C42" s="52">
        <v>6334773</v>
      </c>
      <c r="D42" s="91"/>
      <c r="E42"/>
      <c r="F42"/>
      <c r="G42"/>
      <c r="H42"/>
      <c r="I42" s="977"/>
      <c r="J42" s="977"/>
      <c r="K42" s="977"/>
    </row>
    <row r="43" spans="1:11" s="15" customFormat="1" ht="12.75">
      <c r="A43" s="351" t="s">
        <v>106</v>
      </c>
      <c r="B43" s="52">
        <v>168766</v>
      </c>
      <c r="C43" s="52">
        <v>204972</v>
      </c>
      <c r="D43" s="91"/>
      <c r="E43"/>
      <c r="F43"/>
      <c r="G43"/>
      <c r="H43"/>
      <c r="I43" s="977"/>
      <c r="J43" s="977"/>
      <c r="K43" s="977"/>
    </row>
    <row r="44" spans="1:11" s="15" customFormat="1" ht="12.75" hidden="1">
      <c r="A44" s="351" t="s">
        <v>733</v>
      </c>
      <c r="B44" s="52">
        <v>0</v>
      </c>
      <c r="C44" s="52"/>
      <c r="D44" s="91"/>
      <c r="E44"/>
      <c r="F44"/>
      <c r="G44"/>
      <c r="H44"/>
      <c r="I44" s="977"/>
      <c r="J44" s="977"/>
      <c r="K44" s="977"/>
    </row>
    <row r="45" spans="1:11" s="15" customFormat="1" ht="12.75">
      <c r="A45" s="351" t="s">
        <v>636</v>
      </c>
      <c r="B45" s="52">
        <v>0</v>
      </c>
      <c r="C45" s="53">
        <v>0</v>
      </c>
      <c r="D45" s="91"/>
      <c r="E45"/>
      <c r="F45"/>
      <c r="G45"/>
      <c r="H45"/>
      <c r="I45" s="977"/>
      <c r="J45" s="977"/>
      <c r="K45" s="977"/>
    </row>
    <row r="46" spans="1:11" s="15" customFormat="1" ht="13.5" thickBot="1">
      <c r="A46" s="351" t="s">
        <v>372</v>
      </c>
      <c r="B46" s="52">
        <v>0</v>
      </c>
      <c r="C46" s="98">
        <v>1500000</v>
      </c>
      <c r="D46" s="91"/>
      <c r="E46"/>
      <c r="F46"/>
      <c r="G46"/>
      <c r="H46"/>
      <c r="I46" s="977"/>
      <c r="J46" s="977"/>
      <c r="K46" s="977"/>
    </row>
    <row r="47" spans="1:11" s="15" customFormat="1" ht="13.5" hidden="1" thickBot="1">
      <c r="A47" s="351" t="s">
        <v>840</v>
      </c>
      <c r="B47" s="52">
        <v>0</v>
      </c>
      <c r="C47" s="98">
        <v>0</v>
      </c>
      <c r="D47" s="91"/>
      <c r="E47"/>
      <c r="F47"/>
      <c r="G47"/>
      <c r="H47"/>
      <c r="I47" s="977"/>
      <c r="J47" s="977"/>
      <c r="K47" s="977"/>
    </row>
    <row r="48" spans="1:11" s="15" customFormat="1" ht="13.5" thickBot="1">
      <c r="A48" s="775" t="s">
        <v>5</v>
      </c>
      <c r="B48" s="708">
        <v>19700296</v>
      </c>
      <c r="C48" s="708">
        <v>12549635</v>
      </c>
      <c r="D48" s="91"/>
      <c r="E48"/>
      <c r="F48"/>
      <c r="G48"/>
      <c r="H48"/>
      <c r="I48" s="978">
        <v>0</v>
      </c>
      <c r="J48" s="978">
        <v>0</v>
      </c>
      <c r="K48" s="977"/>
    </row>
    <row r="49" spans="1:11" s="15" customFormat="1" ht="13.5" thickBot="1">
      <c r="A49" s="778" t="s">
        <v>2</v>
      </c>
      <c r="B49" s="54"/>
      <c r="C49" s="779"/>
      <c r="D49" s="91"/>
      <c r="E49"/>
      <c r="F49"/>
      <c r="G49"/>
      <c r="H49"/>
      <c r="I49" s="977"/>
      <c r="J49" s="977"/>
      <c r="K49" s="977"/>
    </row>
    <row r="50" spans="1:11" s="15" customFormat="1" ht="13.5" customHeight="1" hidden="1" thickBot="1">
      <c r="A50" s="326"/>
      <c r="B50" s="23"/>
      <c r="C50" s="53"/>
      <c r="D50" s="91"/>
      <c r="E50"/>
      <c r="F50"/>
      <c r="G50"/>
      <c r="H50"/>
      <c r="I50" s="977"/>
      <c r="J50" s="977"/>
      <c r="K50" s="977"/>
    </row>
    <row r="51" spans="1:11" s="15" customFormat="1" ht="13.5" thickBot="1">
      <c r="A51" s="775" t="s">
        <v>4</v>
      </c>
      <c r="B51" s="776"/>
      <c r="C51" s="777"/>
      <c r="D51" s="91"/>
      <c r="E51"/>
      <c r="F51"/>
      <c r="G51"/>
      <c r="H51"/>
      <c r="I51" s="977"/>
      <c r="J51" s="977"/>
      <c r="K51" s="977"/>
    </row>
    <row r="52" spans="1:11" s="15" customFormat="1" ht="12.75">
      <c r="A52" s="164" t="s">
        <v>523</v>
      </c>
      <c r="B52" s="52"/>
      <c r="C52" s="103"/>
      <c r="D52" s="91"/>
      <c r="E52"/>
      <c r="F52"/>
      <c r="G52"/>
      <c r="H52"/>
      <c r="I52" s="977"/>
      <c r="J52" s="977"/>
      <c r="K52" s="977"/>
    </row>
    <row r="53" spans="1:11" s="15" customFormat="1" ht="12.75" hidden="1">
      <c r="A53" s="460" t="s">
        <v>374</v>
      </c>
      <c r="B53" s="52"/>
      <c r="C53" s="403"/>
      <c r="D53" s="91"/>
      <c r="E53" s="90"/>
      <c r="I53" s="977"/>
      <c r="J53" s="977"/>
      <c r="K53" s="977"/>
    </row>
    <row r="54" spans="1:11" s="15" customFormat="1" ht="12.75" hidden="1">
      <c r="A54" s="460" t="s">
        <v>375</v>
      </c>
      <c r="B54" s="52"/>
      <c r="C54" s="403"/>
      <c r="D54" s="91"/>
      <c r="E54" s="90"/>
      <c r="I54" s="977"/>
      <c r="J54" s="977"/>
      <c r="K54" s="977"/>
    </row>
    <row r="55" spans="1:11" s="15" customFormat="1" ht="12.75" hidden="1">
      <c r="A55" s="460" t="s">
        <v>376</v>
      </c>
      <c r="B55" s="52"/>
      <c r="C55" s="403"/>
      <c r="E55" s="90"/>
      <c r="I55" s="977"/>
      <c r="J55" s="977"/>
      <c r="K55" s="977"/>
    </row>
    <row r="56" spans="1:11" s="15" customFormat="1" ht="12.75" hidden="1">
      <c r="A56" s="460" t="s">
        <v>377</v>
      </c>
      <c r="B56" s="52"/>
      <c r="C56" s="403"/>
      <c r="E56" s="90"/>
      <c r="I56" s="977"/>
      <c r="J56" s="977"/>
      <c r="K56" s="977"/>
    </row>
    <row r="57" spans="1:11" s="15" customFormat="1" ht="12.75" hidden="1">
      <c r="A57" s="460" t="s">
        <v>378</v>
      </c>
      <c r="B57" s="52"/>
      <c r="C57" s="403"/>
      <c r="E57" s="90"/>
      <c r="I57" s="977"/>
      <c r="J57" s="977"/>
      <c r="K57" s="977"/>
    </row>
    <row r="58" spans="1:11" s="15" customFormat="1" ht="12.75" hidden="1">
      <c r="A58" s="460" t="s">
        <v>852</v>
      </c>
      <c r="B58" s="52"/>
      <c r="C58" s="403"/>
      <c r="E58" s="90"/>
      <c r="I58" s="977"/>
      <c r="J58" s="977"/>
      <c r="K58" s="977"/>
    </row>
    <row r="59" spans="1:11" s="15" customFormat="1" ht="12.75" hidden="1">
      <c r="A59" s="460" t="s">
        <v>379</v>
      </c>
      <c r="B59" s="52"/>
      <c r="C59" s="403"/>
      <c r="E59" s="90"/>
      <c r="I59" s="977"/>
      <c r="J59" s="977"/>
      <c r="K59" s="977"/>
    </row>
    <row r="60" spans="1:11" s="15" customFormat="1" ht="12.75" hidden="1">
      <c r="A60" s="460" t="s">
        <v>380</v>
      </c>
      <c r="B60" s="52"/>
      <c r="C60" s="403"/>
      <c r="E60" s="90"/>
      <c r="I60" s="977"/>
      <c r="J60" s="977"/>
      <c r="K60" s="977"/>
    </row>
    <row r="61" spans="1:11" ht="12.75" hidden="1">
      <c r="A61" s="460" t="s">
        <v>765</v>
      </c>
      <c r="B61" s="52"/>
      <c r="C61" s="403"/>
      <c r="E61" s="90"/>
      <c r="F61" s="15"/>
      <c r="H61" s="15"/>
      <c r="I61" s="979"/>
      <c r="J61" s="977"/>
      <c r="K61" s="977"/>
    </row>
    <row r="62" spans="1:11" ht="12.75" hidden="1">
      <c r="A62" s="460" t="s">
        <v>711</v>
      </c>
      <c r="B62" s="52"/>
      <c r="C62" s="403"/>
      <c r="E62" s="90"/>
      <c r="F62" s="15"/>
      <c r="H62" s="15"/>
      <c r="I62" s="979"/>
      <c r="J62" s="977"/>
      <c r="K62" s="977"/>
    </row>
    <row r="63" spans="1:11" ht="12.75" hidden="1">
      <c r="A63" s="460" t="s">
        <v>383</v>
      </c>
      <c r="B63" s="52"/>
      <c r="C63" s="403"/>
      <c r="F63" s="15"/>
      <c r="H63" s="15"/>
      <c r="I63" s="979"/>
      <c r="J63" s="977"/>
      <c r="K63" s="977"/>
    </row>
    <row r="64" spans="1:11" ht="12.75" hidden="1">
      <c r="A64" s="460" t="s">
        <v>675</v>
      </c>
      <c r="B64" s="52">
        <v>0</v>
      </c>
      <c r="C64" s="403">
        <v>0</v>
      </c>
      <c r="F64" s="30"/>
      <c r="H64" s="15"/>
      <c r="I64" s="979"/>
      <c r="J64" s="977"/>
      <c r="K64" s="977"/>
    </row>
    <row r="65" spans="1:11" ht="12.75" hidden="1">
      <c r="A65" s="460" t="s">
        <v>552</v>
      </c>
      <c r="B65" s="52"/>
      <c r="C65" s="403"/>
      <c r="F65" s="15"/>
      <c r="H65" s="15"/>
      <c r="I65" s="979"/>
      <c r="J65" s="977"/>
      <c r="K65" s="977"/>
    </row>
    <row r="66" spans="1:11" ht="12.75" hidden="1">
      <c r="A66" s="460" t="s">
        <v>385</v>
      </c>
      <c r="B66" s="52"/>
      <c r="C66" s="403"/>
      <c r="F66" s="30"/>
      <c r="H66" s="15"/>
      <c r="I66" s="979"/>
      <c r="J66" s="977"/>
      <c r="K66" s="977"/>
    </row>
    <row r="67" spans="1:11" ht="12.75" hidden="1">
      <c r="A67" s="460" t="s">
        <v>766</v>
      </c>
      <c r="B67" s="52"/>
      <c r="C67" s="403"/>
      <c r="F67" s="30"/>
      <c r="H67" s="15"/>
      <c r="I67" s="979"/>
      <c r="J67" s="977"/>
      <c r="K67" s="977"/>
    </row>
    <row r="68" spans="1:11" ht="12.75" hidden="1">
      <c r="A68" s="460" t="s">
        <v>387</v>
      </c>
      <c r="B68" s="52"/>
      <c r="C68" s="403"/>
      <c r="F68" s="30"/>
      <c r="H68" s="15"/>
      <c r="I68" s="979"/>
      <c r="J68" s="977"/>
      <c r="K68" s="977"/>
    </row>
    <row r="69" spans="1:11" ht="12.75" hidden="1">
      <c r="A69" s="460" t="s">
        <v>87</v>
      </c>
      <c r="B69" s="52">
        <v>0</v>
      </c>
      <c r="C69" s="403">
        <v>0</v>
      </c>
      <c r="F69" s="30"/>
      <c r="H69" s="15"/>
      <c r="I69" s="979"/>
      <c r="J69" s="977"/>
      <c r="K69" s="977"/>
    </row>
    <row r="70" spans="1:11" ht="12.75">
      <c r="A70" s="460" t="s">
        <v>691</v>
      </c>
      <c r="B70" s="333">
        <v>200000</v>
      </c>
      <c r="C70" s="403">
        <v>0</v>
      </c>
      <c r="F70" s="30"/>
      <c r="H70" s="15"/>
      <c r="I70" s="979"/>
      <c r="J70" s="977"/>
      <c r="K70" s="977"/>
    </row>
    <row r="71" spans="1:11" ht="12.75">
      <c r="A71" s="460" t="s">
        <v>693</v>
      </c>
      <c r="B71" s="333">
        <v>181400</v>
      </c>
      <c r="C71" s="403">
        <v>0</v>
      </c>
      <c r="F71" s="30"/>
      <c r="H71" s="15"/>
      <c r="I71" s="979"/>
      <c r="J71" s="977"/>
      <c r="K71" s="977"/>
    </row>
    <row r="72" spans="1:11" ht="12.75">
      <c r="A72" s="460" t="s">
        <v>515</v>
      </c>
      <c r="B72" s="333">
        <v>0</v>
      </c>
      <c r="C72" s="403">
        <v>107682</v>
      </c>
      <c r="D72" s="29"/>
      <c r="F72" s="30"/>
      <c r="I72" s="977"/>
      <c r="J72" s="977"/>
      <c r="K72" s="977"/>
    </row>
    <row r="73" spans="1:11" ht="12.75">
      <c r="A73" s="460" t="s">
        <v>384</v>
      </c>
      <c r="B73" s="333">
        <v>3916259</v>
      </c>
      <c r="C73" s="403">
        <v>2521301</v>
      </c>
      <c r="F73" s="30"/>
      <c r="I73" s="977"/>
      <c r="J73" s="977"/>
      <c r="K73" s="977"/>
    </row>
    <row r="74" spans="1:11" ht="12.75">
      <c r="A74" s="460" t="s">
        <v>382</v>
      </c>
      <c r="B74" s="333">
        <v>940797</v>
      </c>
      <c r="C74" s="403">
        <v>578947</v>
      </c>
      <c r="I74" s="977"/>
      <c r="J74" s="977"/>
      <c r="K74" s="977"/>
    </row>
    <row r="75" spans="1:11" ht="12.75" hidden="1">
      <c r="A75" s="460" t="s">
        <v>842</v>
      </c>
      <c r="B75" s="333">
        <v>0</v>
      </c>
      <c r="C75" s="403"/>
      <c r="I75" s="977"/>
      <c r="J75" s="977"/>
      <c r="K75" s="977"/>
    </row>
    <row r="76" spans="1:11" ht="12.75" hidden="1">
      <c r="A76" s="460" t="s">
        <v>392</v>
      </c>
      <c r="B76" s="333"/>
      <c r="C76" s="403"/>
      <c r="I76" s="978"/>
      <c r="J76" s="978"/>
      <c r="K76" s="977"/>
    </row>
    <row r="77" spans="1:11" ht="12.75">
      <c r="A77" s="460" t="s">
        <v>637</v>
      </c>
      <c r="B77" s="333">
        <v>0</v>
      </c>
      <c r="C77" s="403">
        <v>3616</v>
      </c>
      <c r="I77" s="978"/>
      <c r="J77" s="978"/>
      <c r="K77" s="977"/>
    </row>
    <row r="78" spans="1:11" ht="12.75" hidden="1">
      <c r="A78" s="460" t="s">
        <v>393</v>
      </c>
      <c r="B78" s="333"/>
      <c r="C78" s="403"/>
      <c r="I78" s="978"/>
      <c r="J78" s="978"/>
      <c r="K78" s="977"/>
    </row>
    <row r="79" spans="1:11" ht="12.75" hidden="1">
      <c r="A79" s="460" t="s">
        <v>100</v>
      </c>
      <c r="B79" s="333">
        <v>0</v>
      </c>
      <c r="C79" s="403"/>
      <c r="I79" s="978"/>
      <c r="J79" s="978"/>
      <c r="K79" s="977"/>
    </row>
    <row r="80" spans="1:11" ht="12.75" hidden="1">
      <c r="A80" s="460" t="s">
        <v>578</v>
      </c>
      <c r="B80" s="333">
        <v>0</v>
      </c>
      <c r="C80" s="403"/>
      <c r="I80" s="978"/>
      <c r="J80" s="978"/>
      <c r="K80" s="977"/>
    </row>
    <row r="81" spans="1:11" ht="12.75" hidden="1">
      <c r="A81" s="460" t="s">
        <v>652</v>
      </c>
      <c r="B81" s="333"/>
      <c r="C81" s="403"/>
      <c r="I81" s="978"/>
      <c r="J81" s="978"/>
      <c r="K81" s="977"/>
    </row>
    <row r="82" spans="1:11" ht="12.75" hidden="1">
      <c r="A82" s="460" t="s">
        <v>546</v>
      </c>
      <c r="B82" s="333">
        <v>0</v>
      </c>
      <c r="C82" s="403"/>
      <c r="I82" s="978"/>
      <c r="J82" s="978"/>
      <c r="K82" s="977"/>
    </row>
    <row r="83" spans="1:11" ht="12.75">
      <c r="A83" s="460" t="s">
        <v>611</v>
      </c>
      <c r="B83" s="333">
        <v>1300</v>
      </c>
      <c r="C83" s="403">
        <v>3726</v>
      </c>
      <c r="I83" s="978"/>
      <c r="J83" s="978"/>
      <c r="K83" s="977"/>
    </row>
    <row r="84" spans="1:11" ht="12.75" hidden="1">
      <c r="A84" s="460" t="s">
        <v>612</v>
      </c>
      <c r="B84" s="333"/>
      <c r="C84" s="403"/>
      <c r="I84" s="978"/>
      <c r="J84" s="978"/>
      <c r="K84" s="977"/>
    </row>
    <row r="85" spans="1:11" ht="12.75" hidden="1">
      <c r="A85" s="460" t="s">
        <v>542</v>
      </c>
      <c r="B85" s="333">
        <v>0</v>
      </c>
      <c r="C85" s="403"/>
      <c r="I85" s="978"/>
      <c r="J85" s="978"/>
      <c r="K85" s="977"/>
    </row>
    <row r="86" spans="1:11" ht="12.75">
      <c r="A86" s="460" t="s">
        <v>386</v>
      </c>
      <c r="B86" s="333">
        <v>40818</v>
      </c>
      <c r="C86" s="403">
        <v>827046</v>
      </c>
      <c r="I86" s="978"/>
      <c r="J86" s="978"/>
      <c r="K86" s="977"/>
    </row>
    <row r="87" spans="1:11" ht="12.75">
      <c r="A87" s="460" t="s">
        <v>692</v>
      </c>
      <c r="B87" s="333">
        <v>418883</v>
      </c>
      <c r="C87" s="403">
        <v>923381</v>
      </c>
      <c r="I87" s="978"/>
      <c r="J87" s="978"/>
      <c r="K87" s="977"/>
    </row>
    <row r="88" spans="1:11" ht="12.75">
      <c r="A88" s="460" t="s">
        <v>381</v>
      </c>
      <c r="B88" s="333">
        <v>2273732</v>
      </c>
      <c r="C88" s="403">
        <v>3771978</v>
      </c>
      <c r="I88" s="978"/>
      <c r="J88" s="978"/>
      <c r="K88" s="977"/>
    </row>
    <row r="89" spans="1:11" ht="12.75">
      <c r="A89" s="460" t="s">
        <v>391</v>
      </c>
      <c r="B89" s="333">
        <v>668181</v>
      </c>
      <c r="C89" s="403">
        <v>668181</v>
      </c>
      <c r="I89" s="978"/>
      <c r="J89" s="978"/>
      <c r="K89" s="977"/>
    </row>
    <row r="90" spans="1:11" ht="12.75" hidden="1">
      <c r="A90" s="460" t="s">
        <v>388</v>
      </c>
      <c r="B90" s="333"/>
      <c r="C90" s="403"/>
      <c r="I90" s="978"/>
      <c r="J90" s="978"/>
      <c r="K90" s="977"/>
    </row>
    <row r="91" spans="1:11" ht="12.75" hidden="1">
      <c r="A91" s="460" t="s">
        <v>598</v>
      </c>
      <c r="B91" s="333">
        <v>0</v>
      </c>
      <c r="C91" s="403"/>
      <c r="I91" s="978"/>
      <c r="J91" s="978"/>
      <c r="K91" s="977"/>
    </row>
    <row r="92" spans="1:11" ht="12.75" hidden="1">
      <c r="A92" s="460" t="s">
        <v>608</v>
      </c>
      <c r="B92" s="333">
        <v>0</v>
      </c>
      <c r="C92" s="403"/>
      <c r="I92" s="978"/>
      <c r="J92" s="978"/>
      <c r="K92" s="977"/>
    </row>
    <row r="93" spans="1:11" ht="12.75">
      <c r="A93" s="460" t="s">
        <v>389</v>
      </c>
      <c r="B93" s="333">
        <v>2179054</v>
      </c>
      <c r="C93" s="403">
        <v>2453936</v>
      </c>
      <c r="I93" s="978">
        <v>12976211</v>
      </c>
      <c r="J93" s="978">
        <v>0</v>
      </c>
      <c r="K93" s="977"/>
    </row>
    <row r="94" spans="1:11" ht="12.75">
      <c r="A94" s="460" t="s">
        <v>566</v>
      </c>
      <c r="B94" s="333">
        <v>2155787</v>
      </c>
      <c r="C94" s="403"/>
      <c r="I94" s="978"/>
      <c r="J94" s="978"/>
      <c r="K94" s="977"/>
    </row>
    <row r="95" spans="1:11" ht="13.5" thickBot="1">
      <c r="A95" s="774" t="s">
        <v>3</v>
      </c>
      <c r="B95" s="763">
        <v>12976211</v>
      </c>
      <c r="C95" s="763">
        <v>11859794</v>
      </c>
      <c r="I95" s="978">
        <v>0</v>
      </c>
      <c r="J95" s="978"/>
      <c r="K95" s="977"/>
    </row>
    <row r="96" spans="9:11" ht="12.75">
      <c r="I96" s="977"/>
      <c r="J96" s="977"/>
      <c r="K96" s="977"/>
    </row>
    <row r="97" spans="1:11" ht="25.5" customHeight="1">
      <c r="A97" s="3" t="s">
        <v>474</v>
      </c>
      <c r="I97" s="977"/>
      <c r="J97" s="977"/>
      <c r="K97" s="977"/>
    </row>
    <row r="98" spans="1:11" ht="13.5" thickBot="1">
      <c r="A98" s="88" t="s">
        <v>560</v>
      </c>
      <c r="I98" s="977"/>
      <c r="J98" s="977"/>
      <c r="K98" s="977"/>
    </row>
    <row r="99" spans="1:11" ht="25.5">
      <c r="A99" s="733" t="s">
        <v>91</v>
      </c>
      <c r="B99" s="723" t="s">
        <v>236</v>
      </c>
      <c r="C99" s="724" t="s">
        <v>255</v>
      </c>
      <c r="I99" s="977"/>
      <c r="J99" s="977"/>
      <c r="K99" s="977"/>
    </row>
    <row r="100" spans="1:11" ht="18" customHeight="1">
      <c r="A100" s="148"/>
      <c r="B100" s="813">
        <v>0</v>
      </c>
      <c r="C100" s="814">
        <v>0</v>
      </c>
      <c r="I100" s="977"/>
      <c r="J100" s="977"/>
      <c r="K100" s="977"/>
    </row>
    <row r="101" spans="1:11" s="8" customFormat="1" ht="12.75">
      <c r="A101" s="102"/>
      <c r="B101" s="808">
        <v>0</v>
      </c>
      <c r="C101" s="810">
        <v>0</v>
      </c>
      <c r="I101" s="980"/>
      <c r="J101" s="980"/>
      <c r="K101" s="980"/>
    </row>
    <row r="102" spans="1:11" ht="13.5" thickBot="1">
      <c r="A102" s="780" t="s">
        <v>226</v>
      </c>
      <c r="B102" s="815">
        <v>0</v>
      </c>
      <c r="C102" s="816">
        <v>0</v>
      </c>
      <c r="I102" s="977"/>
      <c r="J102" s="977"/>
      <c r="K102" s="977"/>
    </row>
    <row r="103" spans="1:11" ht="13.5" thickBot="1">
      <c r="A103" s="88"/>
      <c r="B103" s="8"/>
      <c r="C103" s="8"/>
      <c r="D103" s="27"/>
      <c r="I103" s="977"/>
      <c r="J103" s="977"/>
      <c r="K103" s="977"/>
    </row>
    <row r="104" spans="1:11" ht="25.5">
      <c r="A104" s="781" t="s">
        <v>475</v>
      </c>
      <c r="B104" s="723" t="s">
        <v>236</v>
      </c>
      <c r="C104" s="724" t="s">
        <v>255</v>
      </c>
      <c r="I104" s="977"/>
      <c r="J104" s="977"/>
      <c r="K104" s="977"/>
    </row>
    <row r="105" spans="1:11" ht="12.75">
      <c r="A105" s="102" t="s">
        <v>395</v>
      </c>
      <c r="B105" s="52">
        <v>1029804</v>
      </c>
      <c r="C105" s="52">
        <v>241971</v>
      </c>
      <c r="I105" s="977"/>
      <c r="J105" s="977"/>
      <c r="K105" s="977"/>
    </row>
    <row r="106" spans="1:11" ht="13.5" thickBot="1">
      <c r="A106" s="782" t="s">
        <v>226</v>
      </c>
      <c r="B106" s="783">
        <v>1029804</v>
      </c>
      <c r="C106" s="783">
        <v>241971</v>
      </c>
      <c r="I106" s="977"/>
      <c r="J106" s="977"/>
      <c r="K106" s="977"/>
    </row>
    <row r="107" spans="6:11" ht="12.75">
      <c r="F107" s="9" t="s">
        <v>477</v>
      </c>
      <c r="G107" s="6"/>
      <c r="I107" s="977"/>
      <c r="J107" s="977"/>
      <c r="K107" s="977"/>
    </row>
    <row r="108" spans="6:11" ht="13.5" thickBot="1">
      <c r="F108" s="88" t="s">
        <v>560</v>
      </c>
      <c r="G108" s="1"/>
      <c r="I108" s="977"/>
      <c r="J108" s="977"/>
      <c r="K108" s="977"/>
    </row>
    <row r="109" spans="1:11" ht="33.75" customHeight="1">
      <c r="A109" s="3" t="s">
        <v>476</v>
      </c>
      <c r="F109" s="792" t="s">
        <v>256</v>
      </c>
      <c r="G109" s="795" t="s">
        <v>236</v>
      </c>
      <c r="H109" s="796" t="s">
        <v>237</v>
      </c>
      <c r="I109" s="977"/>
      <c r="J109" s="977"/>
      <c r="K109" s="977"/>
    </row>
    <row r="110" spans="1:11" s="15" customFormat="1" ht="13.5" thickBot="1">
      <c r="A110"/>
      <c r="B110"/>
      <c r="C110"/>
      <c r="D110"/>
      <c r="F110" s="150" t="s">
        <v>105</v>
      </c>
      <c r="G110" s="52">
        <v>0</v>
      </c>
      <c r="H110" s="103">
        <v>0</v>
      </c>
      <c r="I110" s="977"/>
      <c r="J110" s="977"/>
      <c r="K110" s="977"/>
    </row>
    <row r="111" spans="1:11" ht="26.25" thickBot="1">
      <c r="A111" s="1161" t="s">
        <v>353</v>
      </c>
      <c r="B111" s="1162"/>
      <c r="C111" s="724" t="s">
        <v>236</v>
      </c>
      <c r="D111" s="733" t="s">
        <v>237</v>
      </c>
      <c r="F111" s="790" t="s">
        <v>248</v>
      </c>
      <c r="G111" s="783">
        <v>0</v>
      </c>
      <c r="H111" s="791">
        <v>0</v>
      </c>
      <c r="I111" s="977"/>
      <c r="J111" s="977"/>
      <c r="K111" s="977"/>
    </row>
    <row r="112" spans="1:11" ht="13.5" thickBot="1">
      <c r="A112" s="182" t="s">
        <v>281</v>
      </c>
      <c r="B112" s="40"/>
      <c r="C112" s="75">
        <v>0</v>
      </c>
      <c r="D112" s="930">
        <v>241003</v>
      </c>
      <c r="E112" s="27"/>
      <c r="F112" s="12"/>
      <c r="G112" s="8"/>
      <c r="H112" s="8"/>
      <c r="I112" s="977"/>
      <c r="J112" s="978">
        <v>0</v>
      </c>
      <c r="K112" s="978">
        <v>140420</v>
      </c>
    </row>
    <row r="113" spans="1:11" ht="12.75">
      <c r="A113" s="182" t="s">
        <v>73</v>
      </c>
      <c r="B113" s="8"/>
      <c r="C113" s="75">
        <v>140420</v>
      </c>
      <c r="D113" s="821">
        <v>0</v>
      </c>
      <c r="E113" s="27"/>
      <c r="F113" s="792" t="s">
        <v>94</v>
      </c>
      <c r="G113" s="793"/>
      <c r="H113" s="794"/>
      <c r="I113" s="977"/>
      <c r="J113" s="978"/>
      <c r="K113" s="978"/>
    </row>
    <row r="114" spans="1:11" ht="12.75">
      <c r="A114" s="1160" t="s">
        <v>226</v>
      </c>
      <c r="B114" s="1160"/>
      <c r="C114" s="788">
        <v>140420</v>
      </c>
      <c r="D114" s="789">
        <v>241003</v>
      </c>
      <c r="F114" s="150" t="s">
        <v>107</v>
      </c>
      <c r="G114" s="52">
        <v>0</v>
      </c>
      <c r="H114" s="103">
        <v>0</v>
      </c>
      <c r="I114" s="977"/>
      <c r="J114" s="977"/>
      <c r="K114" s="977"/>
    </row>
    <row r="115" spans="1:11" ht="13.5" thickBot="1">
      <c r="A115" s="917" t="s">
        <v>396</v>
      </c>
      <c r="B115" s="915"/>
      <c r="C115" s="916"/>
      <c r="D115" s="912"/>
      <c r="F115" s="790" t="s">
        <v>248</v>
      </c>
      <c r="G115" s="783">
        <v>0</v>
      </c>
      <c r="H115" s="791">
        <v>0</v>
      </c>
      <c r="I115" s="977"/>
      <c r="J115" s="977"/>
      <c r="K115" s="977"/>
    </row>
    <row r="116" spans="1:11" ht="12.75">
      <c r="A116" s="913"/>
      <c r="B116" s="914"/>
      <c r="C116" s="42">
        <v>0</v>
      </c>
      <c r="D116" s="183">
        <v>0</v>
      </c>
      <c r="I116" s="977"/>
      <c r="J116" s="977"/>
      <c r="K116" s="977"/>
    </row>
    <row r="117" spans="1:11" ht="13.5" thickBot="1">
      <c r="A117" s="784" t="s">
        <v>226</v>
      </c>
      <c r="B117" s="785"/>
      <c r="C117" s="786">
        <v>0</v>
      </c>
      <c r="D117" s="787">
        <v>0</v>
      </c>
      <c r="I117" s="977"/>
      <c r="J117" s="977"/>
      <c r="K117" s="977"/>
    </row>
    <row r="118" spans="9:11" ht="12.75">
      <c r="I118" s="977"/>
      <c r="J118" s="977"/>
      <c r="K118" s="977"/>
    </row>
    <row r="119" spans="9:11" ht="12.75" hidden="1">
      <c r="I119" s="977"/>
      <c r="J119" s="977"/>
      <c r="K119" s="977"/>
    </row>
    <row r="120" spans="9:11" ht="12.75" hidden="1">
      <c r="I120" s="977"/>
      <c r="J120" s="977"/>
      <c r="K120" s="977"/>
    </row>
    <row r="121" spans="9:11" ht="12.75" hidden="1">
      <c r="I121" s="977"/>
      <c r="J121" s="977"/>
      <c r="K121" s="977"/>
    </row>
    <row r="122" spans="9:11" ht="12.75" hidden="1">
      <c r="I122" s="977"/>
      <c r="J122" s="977"/>
      <c r="K122" s="977"/>
    </row>
    <row r="123" spans="9:11" ht="12.75" hidden="1">
      <c r="I123" s="977"/>
      <c r="J123" s="977"/>
      <c r="K123" s="977"/>
    </row>
    <row r="124" spans="9:11" ht="12.75" hidden="1">
      <c r="I124" s="977"/>
      <c r="J124" s="977"/>
      <c r="K124" s="977"/>
    </row>
    <row r="125" spans="9:11" ht="12.75" hidden="1">
      <c r="I125" s="977"/>
      <c r="J125" s="977"/>
      <c r="K125" s="977"/>
    </row>
    <row r="126" spans="9:11" ht="12.75">
      <c r="I126" s="977"/>
      <c r="J126" s="977"/>
      <c r="K126" s="977"/>
    </row>
    <row r="127" spans="9:11" ht="12.75">
      <c r="I127" s="977"/>
      <c r="J127" s="977"/>
      <c r="K127" s="977"/>
    </row>
    <row r="128" spans="1:11" ht="12.75">
      <c r="A128" t="s">
        <v>993</v>
      </c>
      <c r="I128" s="977"/>
      <c r="J128" s="977"/>
      <c r="K128" s="977"/>
    </row>
    <row r="129" spans="1:11" ht="12.75">
      <c r="A129" t="s">
        <v>994</v>
      </c>
      <c r="I129" s="977"/>
      <c r="J129" s="977"/>
      <c r="K129" s="977"/>
    </row>
    <row r="130" spans="9:11" ht="12.75">
      <c r="I130" s="977"/>
      <c r="J130" s="977"/>
      <c r="K130" s="977"/>
    </row>
    <row r="131" spans="9:11" ht="12.75">
      <c r="I131" s="977"/>
      <c r="J131" s="977"/>
      <c r="K131" s="977"/>
    </row>
    <row r="132" spans="9:11" ht="12.75">
      <c r="I132" s="977"/>
      <c r="J132" s="977"/>
      <c r="K132" s="977"/>
    </row>
    <row r="133" spans="9:11" ht="12.75">
      <c r="I133" s="977"/>
      <c r="J133" s="977"/>
      <c r="K133" s="977"/>
    </row>
    <row r="134" spans="9:11" ht="12.75">
      <c r="I134" s="977"/>
      <c r="J134" s="977"/>
      <c r="K134" s="977"/>
    </row>
    <row r="135" spans="9:11" ht="12.75">
      <c r="I135" s="977"/>
      <c r="J135" s="977"/>
      <c r="K135" s="977"/>
    </row>
    <row r="136" spans="9:11" ht="12.75">
      <c r="I136" s="977"/>
      <c r="J136" s="977"/>
      <c r="K136" s="977"/>
    </row>
    <row r="137" spans="9:11" ht="12.75">
      <c r="I137" s="977"/>
      <c r="J137" s="977"/>
      <c r="K137" s="977"/>
    </row>
    <row r="138" spans="9:11" ht="12.75">
      <c r="I138" s="977"/>
      <c r="J138" s="977"/>
      <c r="K138" s="977"/>
    </row>
  </sheetData>
  <sheetProtection/>
  <mergeCells count="2">
    <mergeCell ref="A114:B114"/>
    <mergeCell ref="A111:B111"/>
  </mergeCells>
  <printOptions/>
  <pageMargins left="0.75" right="0.65" top="1.19" bottom="0.62" header="0" footer="0.36"/>
  <pageSetup fitToHeight="1" fitToWidth="1" horizontalDpi="600" verticalDpi="600" orientation="portrait" paperSize="9" scale="54" r:id="rId1"/>
  <headerFooter alignWithMargins="0">
    <oddFooter>&amp;C&amp;12 12</oddFooter>
  </headerFooter>
</worksheet>
</file>

<file path=xl/worksheets/sheet16.xml><?xml version="1.0" encoding="utf-8"?>
<worksheet xmlns="http://schemas.openxmlformats.org/spreadsheetml/2006/main" xmlns:r="http://schemas.openxmlformats.org/officeDocument/2006/relationships">
  <dimension ref="A1:E14"/>
  <sheetViews>
    <sheetView zoomScalePageLayoutView="0" workbookViewId="0" topLeftCell="A23">
      <selection activeCell="A1" sqref="A1:IV16384"/>
    </sheetView>
  </sheetViews>
  <sheetFormatPr defaultColWidth="11.421875" defaultRowHeight="12.75"/>
  <cols>
    <col min="1" max="1" width="29.421875" style="0" customWidth="1"/>
    <col min="4" max="4" width="13.7109375" style="0" customWidth="1"/>
  </cols>
  <sheetData>
    <row r="1" spans="1:5" ht="12.75">
      <c r="A1" s="1105" t="s">
        <v>869</v>
      </c>
      <c r="B1" s="1105"/>
      <c r="C1" s="1105"/>
      <c r="D1" s="1105"/>
      <c r="E1" s="1105"/>
    </row>
    <row r="2" ht="12.75">
      <c r="A2" t="s">
        <v>870</v>
      </c>
    </row>
    <row r="4" spans="1:5" ht="25.5">
      <c r="A4" s="679" t="s">
        <v>169</v>
      </c>
      <c r="B4" s="680" t="s">
        <v>170</v>
      </c>
      <c r="C4" s="680" t="s">
        <v>171</v>
      </c>
      <c r="D4" s="680" t="s">
        <v>172</v>
      </c>
      <c r="E4" s="680" t="s">
        <v>871</v>
      </c>
    </row>
    <row r="5" spans="1:5" ht="12.75">
      <c r="A5" s="653" t="s">
        <v>175</v>
      </c>
      <c r="B5" s="470"/>
      <c r="C5" s="654"/>
      <c r="D5" s="1009"/>
      <c r="E5" s="1011"/>
    </row>
    <row r="6" spans="1:5" ht="12.75">
      <c r="A6" s="829" t="s">
        <v>771</v>
      </c>
      <c r="B6" s="1007" t="s">
        <v>742</v>
      </c>
      <c r="C6" s="830">
        <v>30</v>
      </c>
      <c r="D6" s="1010">
        <v>30000000</v>
      </c>
      <c r="E6" s="1011">
        <v>1</v>
      </c>
    </row>
    <row r="7" spans="1:5" ht="12.75" hidden="1">
      <c r="A7" s="829"/>
      <c r="B7" s="1007"/>
      <c r="C7" s="830"/>
      <c r="D7" s="1010"/>
      <c r="E7" s="1011"/>
    </row>
    <row r="8" spans="1:5" ht="13.5" thickBot="1">
      <c r="A8" s="829" t="s">
        <v>864</v>
      </c>
      <c r="B8" s="1007" t="s">
        <v>742</v>
      </c>
      <c r="C8" s="830">
        <v>14</v>
      </c>
      <c r="D8" s="1010">
        <v>91759920</v>
      </c>
      <c r="E8" s="1011">
        <v>0.1</v>
      </c>
    </row>
    <row r="9" spans="1:5" ht="13.5" thickBot="1">
      <c r="A9" s="684" t="s">
        <v>176</v>
      </c>
      <c r="B9" s="685"/>
      <c r="C9" s="685"/>
      <c r="D9" s="842">
        <v>121759920</v>
      </c>
      <c r="E9" s="1008">
        <v>1.1</v>
      </c>
    </row>
    <row r="13" ht="12.75">
      <c r="A13" s="27" t="s">
        <v>995</v>
      </c>
    </row>
    <row r="14" ht="12.75">
      <c r="A14" s="27" t="s">
        <v>996</v>
      </c>
    </row>
  </sheetData>
  <sheetProtection/>
  <mergeCells count="1">
    <mergeCell ref="A1:E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6" tint="-0.24997000396251678"/>
  </sheetPr>
  <dimension ref="A2:F38"/>
  <sheetViews>
    <sheetView zoomScalePageLayoutView="0" workbookViewId="0" topLeftCell="A13">
      <selection activeCell="A31" sqref="A1:IV16384"/>
    </sheetView>
  </sheetViews>
  <sheetFormatPr defaultColWidth="11.421875" defaultRowHeight="12.75"/>
  <cols>
    <col min="1" max="1" width="86.140625" style="0" customWidth="1"/>
    <col min="2" max="2" width="21.57421875" style="0" customWidth="1"/>
  </cols>
  <sheetData>
    <row r="2" ht="15">
      <c r="A2" s="66" t="s">
        <v>478</v>
      </c>
    </row>
    <row r="3" ht="15.75">
      <c r="A3" s="69"/>
    </row>
    <row r="4" spans="1:6" ht="12.75">
      <c r="A4" s="67" t="s">
        <v>479</v>
      </c>
      <c r="F4" s="431"/>
    </row>
    <row r="5" ht="12.75">
      <c r="A5" s="65"/>
    </row>
    <row r="6" ht="25.5">
      <c r="A6" s="373" t="s">
        <v>673</v>
      </c>
    </row>
    <row r="7" ht="12.75">
      <c r="A7" s="67"/>
    </row>
    <row r="8" ht="12.75">
      <c r="A8" s="67" t="s">
        <v>480</v>
      </c>
    </row>
    <row r="9" ht="12.75">
      <c r="A9" s="67" t="s">
        <v>481</v>
      </c>
    </row>
    <row r="10" ht="12.75">
      <c r="A10" s="65"/>
    </row>
    <row r="11" ht="12.75">
      <c r="A11" s="94" t="s">
        <v>482</v>
      </c>
    </row>
    <row r="12" ht="12.75">
      <c r="A12" s="65"/>
    </row>
    <row r="13" spans="1:6" ht="51.75" customHeight="1">
      <c r="A13" s="68" t="s">
        <v>867</v>
      </c>
      <c r="B13" s="70"/>
      <c r="C13" s="70"/>
      <c r="D13" s="70"/>
      <c r="E13" s="70"/>
      <c r="F13" s="70"/>
    </row>
    <row r="14" ht="15">
      <c r="A14" s="66" t="s">
        <v>483</v>
      </c>
    </row>
    <row r="15" ht="12.75">
      <c r="A15" s="65"/>
    </row>
    <row r="16" spans="1:2" ht="25.5">
      <c r="A16" s="68" t="s">
        <v>881</v>
      </c>
      <c r="B16" s="352"/>
    </row>
    <row r="17" ht="12.75">
      <c r="A17" s="68"/>
    </row>
    <row r="18" ht="15">
      <c r="A18" s="66" t="s">
        <v>491</v>
      </c>
    </row>
    <row r="19" ht="15">
      <c r="A19" s="64" t="s">
        <v>519</v>
      </c>
    </row>
    <row r="20" ht="12.75">
      <c r="A20" s="65"/>
    </row>
    <row r="21" ht="25.5">
      <c r="A21" s="68" t="s">
        <v>485</v>
      </c>
    </row>
    <row r="22" ht="12.75">
      <c r="A22" s="65"/>
    </row>
    <row r="23" ht="15">
      <c r="A23" s="66" t="s">
        <v>486</v>
      </c>
    </row>
    <row r="24" ht="12.75">
      <c r="A24" s="65"/>
    </row>
    <row r="25" ht="25.5">
      <c r="A25" s="68" t="s">
        <v>487</v>
      </c>
    </row>
    <row r="26" ht="12.75">
      <c r="A26" s="65"/>
    </row>
    <row r="27" ht="15">
      <c r="A27" s="66" t="s">
        <v>488</v>
      </c>
    </row>
    <row r="28" ht="8.25" customHeight="1">
      <c r="A28" s="65"/>
    </row>
    <row r="29" ht="25.5">
      <c r="A29" s="68" t="s">
        <v>489</v>
      </c>
    </row>
    <row r="30" ht="12.75">
      <c r="A30" s="65"/>
    </row>
    <row r="31" ht="15">
      <c r="A31" s="95" t="s">
        <v>490</v>
      </c>
    </row>
    <row r="32" ht="5.25" customHeight="1">
      <c r="A32" s="65"/>
    </row>
    <row r="33" ht="12.75">
      <c r="A33" s="68" t="s">
        <v>556</v>
      </c>
    </row>
    <row r="34" ht="66" customHeight="1">
      <c r="A34" s="173"/>
    </row>
    <row r="35" ht="16.5" customHeight="1">
      <c r="A35" s="68" t="s">
        <v>990</v>
      </c>
    </row>
    <row r="36" ht="12.75">
      <c r="A36" s="68" t="s">
        <v>991</v>
      </c>
    </row>
    <row r="37" ht="12.75">
      <c r="A37" s="68"/>
    </row>
    <row r="38" ht="12.75">
      <c r="A38" s="68"/>
    </row>
  </sheetData>
  <sheetProtection/>
  <printOptions/>
  <pageMargins left="0.94" right="0.71" top="1.28" bottom="1" header="0" footer="0.37"/>
  <pageSetup horizontalDpi="600" verticalDpi="600" orientation="portrait" paperSize="9" r:id="rId1"/>
  <headerFooter alignWithMargins="0">
    <oddFooter>&amp;C13</oddFooter>
  </headerFooter>
</worksheet>
</file>

<file path=xl/worksheets/sheet18.xml><?xml version="1.0" encoding="utf-8"?>
<worksheet xmlns="http://schemas.openxmlformats.org/spreadsheetml/2006/main" xmlns:r="http://schemas.openxmlformats.org/officeDocument/2006/relationships">
  <dimension ref="A1:E9"/>
  <sheetViews>
    <sheetView zoomScalePageLayoutView="0" workbookViewId="0" topLeftCell="A1">
      <selection activeCell="I22" sqref="I22"/>
    </sheetView>
  </sheetViews>
  <sheetFormatPr defaultColWidth="11.421875" defaultRowHeight="12.75"/>
  <cols>
    <col min="1" max="1" width="45.140625" style="0" bestFit="1" customWidth="1"/>
    <col min="4" max="4" width="13.7109375" style="0" customWidth="1"/>
  </cols>
  <sheetData>
    <row r="1" spans="1:5" ht="12.75">
      <c r="A1" s="1105" t="s">
        <v>869</v>
      </c>
      <c r="B1" s="1105"/>
      <c r="C1" s="1105"/>
      <c r="D1" s="1105"/>
      <c r="E1" s="1105"/>
    </row>
    <row r="2" ht="12.75">
      <c r="A2" t="s">
        <v>870</v>
      </c>
    </row>
    <row r="4" spans="1:5" ht="25.5">
      <c r="A4" s="679" t="s">
        <v>169</v>
      </c>
      <c r="B4" s="680" t="s">
        <v>170</v>
      </c>
      <c r="C4" s="680" t="s">
        <v>171</v>
      </c>
      <c r="D4" s="680" t="s">
        <v>172</v>
      </c>
      <c r="E4" s="680" t="s">
        <v>871</v>
      </c>
    </row>
    <row r="5" spans="1:4" ht="12.75">
      <c r="A5" s="653" t="s">
        <v>175</v>
      </c>
      <c r="B5" s="470"/>
      <c r="C5" s="654"/>
      <c r="D5" s="490"/>
    </row>
    <row r="6" spans="1:5" ht="12.75">
      <c r="A6" s="829" t="s">
        <v>771</v>
      </c>
      <c r="B6" s="1007" t="s">
        <v>742</v>
      </c>
      <c r="C6" s="830">
        <v>30</v>
      </c>
      <c r="D6" s="831">
        <v>30000000</v>
      </c>
      <c r="E6">
        <v>1</v>
      </c>
    </row>
    <row r="7" spans="1:5" ht="12.75">
      <c r="A7" s="829" t="s">
        <v>865</v>
      </c>
      <c r="B7" s="1007" t="s">
        <v>742</v>
      </c>
      <c r="C7" s="830">
        <v>30</v>
      </c>
      <c r="D7" s="831">
        <v>30000000</v>
      </c>
      <c r="E7">
        <v>0.1</v>
      </c>
    </row>
    <row r="8" spans="1:5" ht="13.5" thickBot="1">
      <c r="A8" s="829" t="s">
        <v>864</v>
      </c>
      <c r="B8" s="1007" t="s">
        <v>742</v>
      </c>
      <c r="C8" s="830">
        <v>14</v>
      </c>
      <c r="D8" s="831">
        <v>90192620</v>
      </c>
      <c r="E8">
        <v>0.1</v>
      </c>
    </row>
    <row r="9" spans="1:5" ht="13.5" thickBot="1">
      <c r="A9" s="684" t="s">
        <v>176</v>
      </c>
      <c r="B9" s="685"/>
      <c r="C9" s="685"/>
      <c r="D9" s="842">
        <f>SUM(D6:D8)</f>
        <v>150192620</v>
      </c>
      <c r="E9" s="1008">
        <f>SUM(E6:E8)</f>
        <v>1.2000000000000002</v>
      </c>
    </row>
  </sheetData>
  <sheetProtection/>
  <mergeCells count="1">
    <mergeCell ref="A1:E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D1">
      <selection activeCell="J7" sqref="J7"/>
    </sheetView>
  </sheetViews>
  <sheetFormatPr defaultColWidth="11.421875" defaultRowHeight="12.75"/>
  <cols>
    <col min="1" max="1" width="73.8515625" style="0" bestFit="1" customWidth="1"/>
    <col min="2" max="2" width="12.00390625" style="0" bestFit="1" customWidth="1"/>
    <col min="3" max="3" width="30.8515625" style="0" bestFit="1" customWidth="1"/>
    <col min="4" max="4" width="11.421875" style="0" bestFit="1" customWidth="1"/>
    <col min="5" max="6" width="11.140625" style="0" bestFit="1" customWidth="1"/>
    <col min="7" max="7" width="8.7109375" style="0" bestFit="1" customWidth="1"/>
    <col min="8" max="8" width="6.8515625" style="0" customWidth="1"/>
    <col min="10" max="10" width="25.00390625" style="0" bestFit="1" customWidth="1"/>
    <col min="11" max="11" width="13.57421875" style="0" bestFit="1" customWidth="1"/>
    <col min="12" max="12" width="22.57421875" style="0" bestFit="1" customWidth="1"/>
    <col min="13" max="13" width="22.28125" style="0" bestFit="1" customWidth="1"/>
    <col min="14" max="14" width="15.8515625" style="0" bestFit="1" customWidth="1"/>
    <col min="15" max="15" width="18.7109375" style="0" bestFit="1" customWidth="1"/>
  </cols>
  <sheetData>
    <row r="1" spans="1:15" ht="13.5" thickBot="1">
      <c r="A1" s="9" t="s">
        <v>520</v>
      </c>
      <c r="J1" s="137"/>
      <c r="K1" s="129"/>
      <c r="L1" s="138" t="s">
        <v>559</v>
      </c>
      <c r="M1" s="139"/>
      <c r="N1" s="140"/>
      <c r="O1" s="140"/>
    </row>
    <row r="2" spans="1:15" ht="14.25" thickBot="1" thickTop="1">
      <c r="A2" s="357" t="s">
        <v>0</v>
      </c>
      <c r="B2" s="358"/>
      <c r="C2" s="358" t="s">
        <v>655</v>
      </c>
      <c r="D2" s="359">
        <v>0</v>
      </c>
      <c r="E2" s="360">
        <v>0</v>
      </c>
      <c r="F2" s="360">
        <f>D2+E2</f>
        <v>0</v>
      </c>
      <c r="G2" s="89"/>
      <c r="H2" s="89"/>
      <c r="J2" s="157" t="s">
        <v>222</v>
      </c>
      <c r="K2" s="158" t="s">
        <v>466</v>
      </c>
      <c r="L2" s="135" t="s">
        <v>224</v>
      </c>
      <c r="M2" s="159" t="s">
        <v>160</v>
      </c>
      <c r="N2" s="159" t="s">
        <v>366</v>
      </c>
      <c r="O2" s="159" t="s">
        <v>367</v>
      </c>
    </row>
    <row r="3" spans="1:15" ht="14.25" thickBot="1" thickTop="1">
      <c r="A3" s="357" t="s">
        <v>686</v>
      </c>
      <c r="B3" s="358"/>
      <c r="C3" s="358" t="s">
        <v>655</v>
      </c>
      <c r="D3" s="359">
        <v>0</v>
      </c>
      <c r="E3" s="360">
        <v>0</v>
      </c>
      <c r="F3" s="360">
        <f>E3+D3</f>
        <v>0</v>
      </c>
      <c r="G3" s="89"/>
      <c r="H3" s="89"/>
      <c r="J3" s="235" t="s">
        <v>0</v>
      </c>
      <c r="K3" s="4" t="s">
        <v>570</v>
      </c>
      <c r="L3" s="233" t="s">
        <v>554</v>
      </c>
      <c r="M3" s="233"/>
      <c r="N3" s="160"/>
      <c r="O3" s="160"/>
    </row>
    <row r="4" spans="1:15" ht="14.25" thickBot="1" thickTop="1">
      <c r="A4" s="358" t="s">
        <v>687</v>
      </c>
      <c r="B4" s="358"/>
      <c r="C4" s="358" t="s">
        <v>655</v>
      </c>
      <c r="D4" s="359"/>
      <c r="E4" s="360">
        <v>0</v>
      </c>
      <c r="F4" s="360">
        <f>E4+D4</f>
        <v>0</v>
      </c>
      <c r="J4" s="235" t="s">
        <v>686</v>
      </c>
      <c r="K4" s="4" t="s">
        <v>570</v>
      </c>
      <c r="L4" s="233" t="s">
        <v>783</v>
      </c>
      <c r="M4" s="233"/>
      <c r="N4" s="160">
        <v>0</v>
      </c>
      <c r="O4" s="153"/>
    </row>
    <row r="5" spans="1:15" ht="14.25" thickBot="1" thickTop="1">
      <c r="A5" s="339"/>
      <c r="B5" s="340"/>
      <c r="C5" s="343"/>
      <c r="D5" s="341"/>
      <c r="E5" s="342"/>
      <c r="J5" s="235" t="s">
        <v>687</v>
      </c>
      <c r="K5" s="4" t="s">
        <v>570</v>
      </c>
      <c r="L5" s="233" t="s">
        <v>554</v>
      </c>
      <c r="M5" s="233"/>
      <c r="N5" s="160"/>
      <c r="O5" s="153"/>
    </row>
    <row r="6" spans="1:15" ht="14.25" thickBot="1" thickTop="1">
      <c r="A6" s="339"/>
      <c r="B6" s="340"/>
      <c r="C6" s="343"/>
      <c r="D6" s="341"/>
      <c r="E6" s="342"/>
      <c r="J6" s="399" t="s">
        <v>873</v>
      </c>
      <c r="K6" s="349" t="s">
        <v>557</v>
      </c>
      <c r="L6" s="233" t="s">
        <v>554</v>
      </c>
      <c r="M6" s="400"/>
      <c r="N6" s="349"/>
      <c r="O6" s="401"/>
    </row>
    <row r="7" spans="1:15" ht="14.25" thickBot="1" thickTop="1">
      <c r="A7" s="339"/>
      <c r="B7" s="340"/>
      <c r="C7" s="343"/>
      <c r="D7" s="341"/>
      <c r="E7" s="342"/>
      <c r="J7" s="399" t="s">
        <v>773</v>
      </c>
      <c r="K7" s="349" t="s">
        <v>557</v>
      </c>
      <c r="L7" s="233" t="s">
        <v>554</v>
      </c>
      <c r="M7" s="402"/>
      <c r="N7" s="4"/>
      <c r="O7" s="403"/>
    </row>
    <row r="8" spans="10:15" ht="14.25" thickBot="1" thickTop="1">
      <c r="J8" s="404"/>
      <c r="K8" s="114"/>
      <c r="L8" s="233"/>
      <c r="M8" s="405"/>
      <c r="N8" s="114"/>
      <c r="O8" s="406"/>
    </row>
    <row r="9" spans="10:15" ht="12.75">
      <c r="J9" s="161" t="s">
        <v>571</v>
      </c>
      <c r="K9" s="162"/>
      <c r="L9" s="162"/>
      <c r="M9" s="162"/>
      <c r="N9" s="163">
        <f>SUM(N3:N8)</f>
        <v>0</v>
      </c>
      <c r="O9" s="163">
        <f>SUM(O3:O8)</f>
        <v>0</v>
      </c>
    </row>
    <row r="10" spans="1:4" ht="13.5" thickBot="1">
      <c r="A10" s="9" t="s">
        <v>579</v>
      </c>
      <c r="D10" s="23"/>
    </row>
    <row r="11" spans="1:6" ht="14.25" thickBot="1" thickTop="1">
      <c r="A11" s="242" t="s">
        <v>580</v>
      </c>
      <c r="B11" s="243" t="s">
        <v>581</v>
      </c>
      <c r="C11" s="243" t="s">
        <v>582</v>
      </c>
      <c r="D11" s="244" t="s">
        <v>545</v>
      </c>
      <c r="E11" s="244" t="s">
        <v>583</v>
      </c>
      <c r="F11" s="243"/>
    </row>
    <row r="12" spans="1:15" ht="26.25" thickTop="1">
      <c r="A12" s="220"/>
      <c r="B12" s="87"/>
      <c r="C12" s="87"/>
      <c r="D12" s="74"/>
      <c r="E12" s="74"/>
      <c r="F12" s="245"/>
      <c r="J12" s="133" t="s">
        <v>238</v>
      </c>
      <c r="K12" s="141" t="s">
        <v>466</v>
      </c>
      <c r="L12" s="141" t="s">
        <v>160</v>
      </c>
      <c r="M12" s="141" t="s">
        <v>423</v>
      </c>
      <c r="N12" s="141" t="s">
        <v>239</v>
      </c>
      <c r="O12" s="130" t="s">
        <v>160</v>
      </c>
    </row>
    <row r="13" spans="1:15" ht="24.75" thickBot="1">
      <c r="A13" s="220"/>
      <c r="B13" s="87"/>
      <c r="C13" s="87"/>
      <c r="D13" s="74"/>
      <c r="E13" s="74"/>
      <c r="F13" s="245"/>
      <c r="J13" s="235" t="s">
        <v>0</v>
      </c>
      <c r="K13" s="4" t="s">
        <v>570</v>
      </c>
      <c r="L13" s="232" t="s">
        <v>782</v>
      </c>
      <c r="M13" s="52"/>
      <c r="N13" s="52">
        <v>0</v>
      </c>
      <c r="O13" s="272"/>
    </row>
    <row r="14" spans="1:15" ht="14.25" thickBot="1" thickTop="1">
      <c r="A14" s="242"/>
      <c r="B14" s="243"/>
      <c r="C14" s="243"/>
      <c r="D14" s="244"/>
      <c r="E14" s="244">
        <f>SUM(E12:E13)</f>
        <v>0</v>
      </c>
      <c r="F14" s="243"/>
      <c r="J14" s="235" t="s">
        <v>686</v>
      </c>
      <c r="K14" s="4" t="s">
        <v>570</v>
      </c>
      <c r="L14" s="232"/>
      <c r="M14" s="52"/>
      <c r="N14" s="52">
        <f>F41</f>
        <v>0</v>
      </c>
      <c r="O14" s="273"/>
    </row>
    <row r="15" spans="4:15" ht="14.25" thickBot="1" thickTop="1">
      <c r="D15" s="23"/>
      <c r="J15" s="235" t="s">
        <v>687</v>
      </c>
      <c r="K15" s="4" t="s">
        <v>570</v>
      </c>
      <c r="L15" s="232"/>
      <c r="M15" s="237">
        <f>D35+E35+F35+G35</f>
        <v>0</v>
      </c>
      <c r="N15" s="52"/>
      <c r="O15" s="272"/>
    </row>
    <row r="16" spans="8:15" ht="13.5" thickBot="1">
      <c r="H16" s="258"/>
      <c r="J16" s="399" t="s">
        <v>872</v>
      </c>
      <c r="K16" s="349" t="s">
        <v>557</v>
      </c>
      <c r="L16" s="232" t="s">
        <v>781</v>
      </c>
      <c r="M16" s="52"/>
      <c r="N16" s="50">
        <v>0</v>
      </c>
      <c r="O16" s="273"/>
    </row>
    <row r="17" spans="1:15" ht="12.75">
      <c r="A17" s="3" t="s">
        <v>467</v>
      </c>
      <c r="H17" s="258"/>
      <c r="J17" s="399" t="s">
        <v>773</v>
      </c>
      <c r="K17" s="349" t="s">
        <v>557</v>
      </c>
      <c r="L17" s="232" t="s">
        <v>781</v>
      </c>
      <c r="M17" s="237"/>
      <c r="N17" s="52">
        <f>F42+F43</f>
        <v>0</v>
      </c>
      <c r="O17" s="273"/>
    </row>
    <row r="18" spans="1:15" ht="13.5" thickBot="1">
      <c r="A18" s="259" t="s">
        <v>97</v>
      </c>
      <c r="B18" s="259"/>
      <c r="C18" s="259"/>
      <c r="D18" s="259"/>
      <c r="E18" s="259"/>
      <c r="F18" s="259"/>
      <c r="G18" s="259"/>
      <c r="H18" s="258"/>
      <c r="J18" s="241"/>
      <c r="K18" s="4"/>
      <c r="L18" s="232"/>
      <c r="M18" s="237"/>
      <c r="N18" s="52"/>
      <c r="O18" s="273"/>
    </row>
    <row r="19" spans="1:8" ht="12.75">
      <c r="A19" s="260" t="s">
        <v>555</v>
      </c>
      <c r="B19" s="261" t="s">
        <v>504</v>
      </c>
      <c r="C19" s="261" t="s">
        <v>505</v>
      </c>
      <c r="D19" s="262" t="s">
        <v>1</v>
      </c>
      <c r="E19" s="263" t="s">
        <v>506</v>
      </c>
      <c r="F19" s="261" t="s">
        <v>507</v>
      </c>
      <c r="G19" s="263" t="s">
        <v>508</v>
      </c>
      <c r="H19" s="258"/>
    </row>
    <row r="20" spans="1:15" ht="12.75">
      <c r="A20" s="218"/>
      <c r="B20" s="210"/>
      <c r="C20" s="211"/>
      <c r="D20" s="212"/>
      <c r="E20" s="212"/>
      <c r="F20" s="212"/>
      <c r="G20" s="219">
        <v>0</v>
      </c>
      <c r="H20" s="258"/>
      <c r="J20" s="142" t="s">
        <v>240</v>
      </c>
      <c r="K20" s="136"/>
      <c r="L20" s="136"/>
      <c r="M20" s="143">
        <f>SUM(M13:M18)</f>
        <v>0</v>
      </c>
      <c r="N20" s="143">
        <f>SUM(N13:N18)</f>
        <v>0</v>
      </c>
      <c r="O20" s="136"/>
    </row>
    <row r="21" spans="1:15" ht="13.5" thickBot="1">
      <c r="A21" s="181"/>
      <c r="B21" s="210"/>
      <c r="C21" s="211"/>
      <c r="D21" s="212"/>
      <c r="E21" s="212"/>
      <c r="F21" s="212"/>
      <c r="G21" s="212"/>
      <c r="H21" s="258"/>
      <c r="J21" s="109" t="s">
        <v>241</v>
      </c>
      <c r="K21" s="144"/>
      <c r="L21" s="144"/>
      <c r="M21" s="144">
        <v>0</v>
      </c>
      <c r="N21" s="145">
        <v>6000000</v>
      </c>
      <c r="O21" s="144"/>
    </row>
    <row r="22" spans="1:8" ht="12.75">
      <c r="A22" s="181"/>
      <c r="B22" s="210"/>
      <c r="C22" s="211"/>
      <c r="D22" s="212"/>
      <c r="E22" s="212"/>
      <c r="F22" s="212"/>
      <c r="G22" s="212"/>
      <c r="H22" s="258"/>
    </row>
    <row r="23" spans="1:8" ht="12.75">
      <c r="A23" s="224"/>
      <c r="B23" s="225"/>
      <c r="C23" s="226"/>
      <c r="D23" s="227"/>
      <c r="E23" s="227"/>
      <c r="F23" s="227"/>
      <c r="G23" s="227"/>
      <c r="H23" s="258"/>
    </row>
    <row r="24" spans="1:8" ht="12.75">
      <c r="A24" s="224"/>
      <c r="B24" s="225"/>
      <c r="C24" s="226"/>
      <c r="D24" s="227"/>
      <c r="E24" s="227"/>
      <c r="F24" s="227"/>
      <c r="G24" s="227"/>
      <c r="H24" s="258"/>
    </row>
    <row r="25" spans="1:8" ht="12.75">
      <c r="A25" s="224"/>
      <c r="B25" s="225"/>
      <c r="C25" s="226"/>
      <c r="D25" s="227"/>
      <c r="E25" s="227"/>
      <c r="F25" s="227"/>
      <c r="G25" s="227"/>
      <c r="H25" s="258"/>
    </row>
    <row r="26" spans="1:8" ht="12.75">
      <c r="A26" s="224"/>
      <c r="B26" s="225"/>
      <c r="C26" s="226"/>
      <c r="D26" s="227"/>
      <c r="E26" s="227"/>
      <c r="F26" s="227"/>
      <c r="G26" s="227"/>
      <c r="H26" s="258"/>
    </row>
    <row r="27" spans="1:9" s="3" customFormat="1" ht="12.75">
      <c r="A27" s="224"/>
      <c r="B27" s="225"/>
      <c r="C27" s="226"/>
      <c r="D27" s="227"/>
      <c r="E27" s="227"/>
      <c r="F27" s="227"/>
      <c r="G27" s="227"/>
      <c r="H27" s="258"/>
      <c r="I27"/>
    </row>
    <row r="28" spans="1:8" ht="13.5" thickBot="1">
      <c r="A28" s="224"/>
      <c r="B28" s="225"/>
      <c r="C28" s="226"/>
      <c r="D28" s="227"/>
      <c r="E28" s="227"/>
      <c r="F28" s="227"/>
      <c r="G28" s="227"/>
      <c r="H28" s="258"/>
    </row>
    <row r="29" spans="1:8" ht="13.5" thickBot="1">
      <c r="A29" s="264"/>
      <c r="B29" s="265"/>
      <c r="C29" s="266"/>
      <c r="D29" s="267">
        <f>SUM(D20:D28)</f>
        <v>0</v>
      </c>
      <c r="E29" s="267">
        <f>SUM(E20:E28)</f>
        <v>0</v>
      </c>
      <c r="F29" s="267">
        <f>SUM(F20:F28)</f>
        <v>0</v>
      </c>
      <c r="G29" s="267">
        <f>SUM(G20:G28)</f>
        <v>0</v>
      </c>
      <c r="H29" s="258"/>
    </row>
    <row r="30" spans="1:8" ht="12.75">
      <c r="A30" s="218"/>
      <c r="B30" s="210"/>
      <c r="C30" s="211"/>
      <c r="D30" s="212">
        <v>0</v>
      </c>
      <c r="E30" s="212">
        <v>0</v>
      </c>
      <c r="F30" s="212"/>
      <c r="G30" s="212">
        <v>0</v>
      </c>
      <c r="H30" s="258"/>
    </row>
    <row r="31" spans="1:8" ht="12.75">
      <c r="A31" s="181"/>
      <c r="B31" s="210"/>
      <c r="C31" s="211"/>
      <c r="D31" s="212"/>
      <c r="E31" s="212"/>
      <c r="F31" s="231"/>
      <c r="G31" s="231"/>
      <c r="H31" s="258"/>
    </row>
    <row r="32" spans="1:8" ht="12.75">
      <c r="A32" s="181"/>
      <c r="B32" s="210"/>
      <c r="C32" s="211"/>
      <c r="D32" s="212"/>
      <c r="E32" s="212"/>
      <c r="F32" s="231"/>
      <c r="G32" s="231"/>
      <c r="H32" s="258"/>
    </row>
    <row r="33" spans="1:8" ht="12.75">
      <c r="A33" s="181"/>
      <c r="B33" s="210"/>
      <c r="C33" s="211"/>
      <c r="D33" s="212"/>
      <c r="E33" s="212"/>
      <c r="F33" s="231"/>
      <c r="G33" s="231"/>
      <c r="H33" s="258"/>
    </row>
    <row r="34" spans="1:8" ht="13.5" thickBot="1">
      <c r="A34" s="228"/>
      <c r="B34" s="229"/>
      <c r="C34" s="230"/>
      <c r="D34" s="231"/>
      <c r="E34" s="231"/>
      <c r="F34" s="231"/>
      <c r="G34" s="231"/>
      <c r="H34" s="258"/>
    </row>
    <row r="35" spans="1:8" ht="13.5" thickBot="1">
      <c r="A35" s="264"/>
      <c r="B35" s="265"/>
      <c r="C35" s="266"/>
      <c r="D35" s="267">
        <f>SUM(D30:D34)</f>
        <v>0</v>
      </c>
      <c r="E35" s="267">
        <f>SUM(E30:E34)</f>
        <v>0</v>
      </c>
      <c r="F35" s="267">
        <f>SUM(F30:F34)</f>
        <v>0</v>
      </c>
      <c r="G35" s="267">
        <f>SUM(G30:G34)</f>
        <v>0</v>
      </c>
      <c r="H35" s="257"/>
    </row>
    <row r="36" spans="1:8" ht="13.5" thickBot="1">
      <c r="A36" s="247"/>
      <c r="B36" s="246"/>
      <c r="C36" s="246"/>
      <c r="D36" s="248"/>
      <c r="E36" s="248"/>
      <c r="F36" s="248"/>
      <c r="G36" s="246"/>
      <c r="H36" s="257"/>
    </row>
    <row r="37" spans="1:8" ht="14.25" thickBot="1" thickTop="1">
      <c r="A37" s="268" t="s">
        <v>0</v>
      </c>
      <c r="B37" s="269"/>
      <c r="C37" s="269" t="s">
        <v>688</v>
      </c>
      <c r="D37" s="270"/>
      <c r="E37" s="270"/>
      <c r="F37" s="271">
        <v>0</v>
      </c>
      <c r="G37" s="246"/>
      <c r="H37" s="257"/>
    </row>
    <row r="38" spans="1:8" ht="14.25" thickBot="1" thickTop="1">
      <c r="A38" s="268" t="s">
        <v>686</v>
      </c>
      <c r="B38" s="269"/>
      <c r="C38" s="269" t="s">
        <v>688</v>
      </c>
      <c r="D38" s="270"/>
      <c r="E38" s="270"/>
      <c r="F38" s="271">
        <v>0</v>
      </c>
      <c r="G38" s="246"/>
      <c r="H38" s="257"/>
    </row>
    <row r="39" spans="1:8" ht="14.25" thickBot="1" thickTop="1">
      <c r="A39" s="268" t="s">
        <v>687</v>
      </c>
      <c r="B39" s="269"/>
      <c r="C39" s="269" t="s">
        <v>688</v>
      </c>
      <c r="D39" s="270"/>
      <c r="E39" s="270"/>
      <c r="F39" s="271"/>
      <c r="G39" s="246"/>
      <c r="H39" s="257"/>
    </row>
    <row r="40" spans="1:7" ht="14.25" thickBot="1" thickTop="1">
      <c r="A40" s="268"/>
      <c r="B40" s="269"/>
      <c r="C40" s="269"/>
      <c r="D40" s="270"/>
      <c r="E40" s="270"/>
      <c r="F40" s="271"/>
      <c r="G40" s="246"/>
    </row>
    <row r="41" spans="1:6" ht="14.25" thickBot="1" thickTop="1">
      <c r="A41" s="268"/>
      <c r="B41" s="269"/>
      <c r="C41" s="269"/>
      <c r="D41" s="270"/>
      <c r="E41" s="270"/>
      <c r="F41" s="271"/>
    </row>
    <row r="42" spans="1:6" ht="14.25" thickBot="1" thickTop="1">
      <c r="A42" s="268"/>
      <c r="B42" s="269"/>
      <c r="C42" s="269"/>
      <c r="D42" s="270"/>
      <c r="E42" s="270"/>
      <c r="F42" s="271"/>
    </row>
    <row r="43" spans="1:6" ht="14.25" thickBot="1" thickTop="1">
      <c r="A43" s="268"/>
      <c r="B43" s="269"/>
      <c r="C43" s="269"/>
      <c r="D43" s="270"/>
      <c r="E43" s="270"/>
      <c r="F43" s="271"/>
    </row>
    <row r="44" ht="13.5" thickTop="1"/>
  </sheetData>
  <sheetProtection/>
  <autoFilter ref="J2:O6"/>
  <printOptions/>
  <pageMargins left="0.75" right="0.75" top="1.34" bottom="1" header="0" footer="0"/>
  <pageSetup fitToHeight="1" fitToWidth="1" horizontalDpi="300" verticalDpi="300" orientation="portrait" paperSize="9" scale="29" r:id="rId1"/>
</worksheet>
</file>

<file path=xl/worksheets/sheet2.xml><?xml version="1.0" encoding="utf-8"?>
<worksheet xmlns="http://schemas.openxmlformats.org/spreadsheetml/2006/main" xmlns:r="http://schemas.openxmlformats.org/officeDocument/2006/relationships">
  <dimension ref="A2:L119"/>
  <sheetViews>
    <sheetView zoomScalePageLayoutView="0" workbookViewId="0" topLeftCell="A37">
      <selection activeCell="F61" sqref="F61"/>
    </sheetView>
  </sheetViews>
  <sheetFormatPr defaultColWidth="11.421875" defaultRowHeight="12.75"/>
  <cols>
    <col min="1" max="1" width="32.7109375" style="31" customWidth="1"/>
    <col min="2" max="2" width="14.140625" style="31" customWidth="1"/>
    <col min="3" max="3" width="18.8515625" style="31" customWidth="1"/>
    <col min="4" max="4" width="16.8515625" style="31" customWidth="1"/>
    <col min="5" max="5" width="3.140625" style="0" customWidth="1"/>
    <col min="6" max="6" width="14.140625" style="0" bestFit="1" customWidth="1"/>
    <col min="7" max="7" width="12.7109375" style="0" bestFit="1" customWidth="1"/>
    <col min="8" max="8" width="14.140625" style="0" bestFit="1" customWidth="1"/>
  </cols>
  <sheetData>
    <row r="1" ht="12.75"/>
    <row r="2" spans="1:5" ht="20.25">
      <c r="A2" s="1066" t="s">
        <v>690</v>
      </c>
      <c r="B2" s="1066"/>
      <c r="C2" s="1066"/>
      <c r="D2" s="1066"/>
      <c r="E2" s="16"/>
    </row>
    <row r="3" spans="1:5" ht="15">
      <c r="A3" s="365" t="s">
        <v>343</v>
      </c>
      <c r="B3" s="851"/>
      <c r="C3" s="851"/>
      <c r="D3" s="366" t="e">
        <f>#REF!</f>
        <v>#REF!</v>
      </c>
      <c r="E3" s="8"/>
    </row>
    <row r="4" spans="1:5" ht="15.75">
      <c r="A4" s="367" t="s">
        <v>344</v>
      </c>
      <c r="B4" s="43"/>
      <c r="C4" s="43"/>
      <c r="D4" s="43"/>
      <c r="E4" s="20"/>
    </row>
    <row r="5" ht="12.75"/>
    <row r="6" spans="1:7" ht="12.75">
      <c r="A6" s="44" t="s">
        <v>345</v>
      </c>
      <c r="B6" s="44"/>
      <c r="C6" s="44"/>
      <c r="D6" s="25">
        <f>SUM(C7:C15)</f>
        <v>283822058</v>
      </c>
      <c r="E6" s="23"/>
      <c r="F6" s="23"/>
      <c r="G6" s="23"/>
    </row>
    <row r="7" spans="1:9" ht="12.75">
      <c r="A7" s="91" t="s">
        <v>346</v>
      </c>
      <c r="B7" s="91"/>
      <c r="C7" s="30">
        <f>SUM(B8:B14)</f>
        <v>279931156</v>
      </c>
      <c r="D7" s="30"/>
      <c r="E7" s="23"/>
      <c r="F7" s="23">
        <v>0</v>
      </c>
      <c r="G7" s="27" t="s">
        <v>633</v>
      </c>
      <c r="I7" s="362">
        <f>B8-Resultados!B11-Resultados!B12</f>
        <v>73892174</v>
      </c>
    </row>
    <row r="8" spans="1:7" ht="13.5">
      <c r="A8" s="91" t="s">
        <v>347</v>
      </c>
      <c r="B8" s="433">
        <v>81219872</v>
      </c>
      <c r="C8" s="30"/>
      <c r="D8" s="30"/>
      <c r="E8" s="46"/>
      <c r="F8" s="23">
        <v>0</v>
      </c>
      <c r="G8" s="29" t="s">
        <v>634</v>
      </c>
    </row>
    <row r="9" spans="1:7" ht="12.75">
      <c r="A9" s="91" t="s">
        <v>764</v>
      </c>
      <c r="B9" s="866"/>
      <c r="C9" s="30"/>
      <c r="D9" s="30"/>
      <c r="E9" s="30"/>
      <c r="F9" s="23">
        <v>0</v>
      </c>
      <c r="G9" s="27" t="s">
        <v>635</v>
      </c>
    </row>
    <row r="10" spans="1:7" ht="13.5">
      <c r="A10" s="91" t="s">
        <v>348</v>
      </c>
      <c r="B10" s="433">
        <v>189876119</v>
      </c>
      <c r="C10" s="30"/>
      <c r="D10" s="30"/>
      <c r="E10" s="23"/>
      <c r="F10" s="23">
        <f>SUM(F7:F9)</f>
        <v>0</v>
      </c>
      <c r="G10" s="23"/>
    </row>
    <row r="11" spans="1:5" ht="12.75">
      <c r="A11" s="91" t="s">
        <v>790</v>
      </c>
      <c r="B11" s="866">
        <v>0</v>
      </c>
      <c r="C11" s="30"/>
      <c r="D11" s="30"/>
      <c r="E11" s="23"/>
    </row>
    <row r="12" spans="1:5" ht="12.75">
      <c r="A12" s="91" t="s">
        <v>791</v>
      </c>
      <c r="B12" s="866">
        <v>0</v>
      </c>
      <c r="C12" s="30"/>
      <c r="D12" s="30"/>
      <c r="E12" s="23"/>
    </row>
    <row r="13" spans="1:5" ht="12.75">
      <c r="A13" s="91" t="s">
        <v>730</v>
      </c>
      <c r="B13" s="866">
        <v>0</v>
      </c>
      <c r="C13" s="30"/>
      <c r="D13" s="30"/>
      <c r="E13" s="23"/>
    </row>
    <row r="14" spans="1:5" ht="13.5">
      <c r="A14" s="91" t="s">
        <v>731</v>
      </c>
      <c r="B14" s="433">
        <v>8835165</v>
      </c>
      <c r="C14" s="30"/>
      <c r="D14" s="30"/>
      <c r="E14" s="23"/>
    </row>
    <row r="15" spans="1:7" ht="13.5">
      <c r="A15" s="91" t="s">
        <v>349</v>
      </c>
      <c r="B15" s="433">
        <v>3890902</v>
      </c>
      <c r="C15" s="28">
        <f>SUM(B15)</f>
        <v>3890902</v>
      </c>
      <c r="D15" s="30"/>
      <c r="E15" s="46"/>
      <c r="F15" s="23"/>
      <c r="G15" s="23"/>
    </row>
    <row r="16" spans="1:6" ht="12.75">
      <c r="A16" s="44" t="s">
        <v>352</v>
      </c>
      <c r="B16" s="44"/>
      <c r="C16" s="47"/>
      <c r="D16" s="25">
        <f>SUM(C17:C25)</f>
        <v>29089393</v>
      </c>
      <c r="E16" s="23"/>
      <c r="F16" s="23"/>
    </row>
    <row r="17" spans="1:5" ht="12.75">
      <c r="A17" s="91" t="s">
        <v>353</v>
      </c>
      <c r="B17" s="44">
        <v>0</v>
      </c>
      <c r="C17" s="30">
        <f>SUM(B17:B21)</f>
        <v>1469895</v>
      </c>
      <c r="D17" s="25"/>
      <c r="E17" s="23"/>
    </row>
    <row r="18" spans="1:5" ht="12.75">
      <c r="A18" s="91" t="s">
        <v>354</v>
      </c>
      <c r="B18" s="28">
        <v>0</v>
      </c>
      <c r="D18" s="91"/>
      <c r="E18" s="23"/>
    </row>
    <row r="19" spans="1:5" ht="13.5">
      <c r="A19" s="91" t="s">
        <v>522</v>
      </c>
      <c r="B19" s="433">
        <v>1469895</v>
      </c>
      <c r="C19" s="30"/>
      <c r="D19" s="91"/>
      <c r="E19" s="23"/>
    </row>
    <row r="20" spans="1:5" ht="12.75">
      <c r="A20" s="91" t="s">
        <v>611</v>
      </c>
      <c r="B20" s="30">
        <v>0</v>
      </c>
      <c r="D20" s="91"/>
      <c r="E20" s="23"/>
    </row>
    <row r="21" spans="1:7" ht="12.75">
      <c r="A21" s="91" t="s">
        <v>355</v>
      </c>
      <c r="B21" s="838">
        <v>0</v>
      </c>
      <c r="C21" s="28">
        <v>0</v>
      </c>
      <c r="G21">
        <f>B21</f>
        <v>0</v>
      </c>
    </row>
    <row r="22" spans="1:6" ht="13.5">
      <c r="A22" s="91" t="s">
        <v>356</v>
      </c>
      <c r="B22" s="433">
        <v>27491158</v>
      </c>
      <c r="C22" s="30">
        <f>SUM(B22:B25)</f>
        <v>27619498</v>
      </c>
      <c r="D22" s="91"/>
      <c r="E22" s="46"/>
      <c r="F22" s="23"/>
    </row>
    <row r="23" spans="1:5" ht="13.5">
      <c r="A23" s="91" t="s">
        <v>357</v>
      </c>
      <c r="B23" s="433">
        <v>128340</v>
      </c>
      <c r="C23" s="30"/>
      <c r="D23" s="91"/>
      <c r="E23" s="46"/>
    </row>
    <row r="24" spans="1:5" ht="12.75">
      <c r="A24" s="91" t="s">
        <v>369</v>
      </c>
      <c r="B24" s="30">
        <v>0</v>
      </c>
      <c r="C24" s="30"/>
      <c r="D24" s="91"/>
      <c r="E24" s="46"/>
    </row>
    <row r="25" spans="1:5" ht="12.75">
      <c r="A25" s="91" t="s">
        <v>424</v>
      </c>
      <c r="B25" s="866">
        <v>0</v>
      </c>
      <c r="C25" s="30"/>
      <c r="D25" s="91"/>
      <c r="E25" s="46"/>
    </row>
    <row r="26" spans="1:5" ht="12.75">
      <c r="A26" s="849" t="s">
        <v>549</v>
      </c>
      <c r="B26" s="30"/>
      <c r="C26" s="30"/>
      <c r="D26" s="47">
        <f>SUM(C27:C32)</f>
        <v>10731801</v>
      </c>
      <c r="E26" s="46"/>
    </row>
    <row r="27" spans="1:5" ht="12.75">
      <c r="A27" s="91" t="s">
        <v>350</v>
      </c>
      <c r="B27" s="30"/>
      <c r="C27" s="28">
        <v>0</v>
      </c>
      <c r="D27" s="47"/>
      <c r="E27" s="46"/>
    </row>
    <row r="28" spans="1:5" ht="12.75">
      <c r="A28" s="91" t="s">
        <v>351</v>
      </c>
      <c r="B28" s="878">
        <v>0</v>
      </c>
      <c r="C28" s="28">
        <f>SUM(B28)</f>
        <v>0</v>
      </c>
      <c r="D28" s="47"/>
      <c r="E28" s="46"/>
    </row>
    <row r="29" spans="1:7" ht="13.5">
      <c r="A29" s="91" t="s">
        <v>358</v>
      </c>
      <c r="B29" s="433">
        <v>10731801</v>
      </c>
      <c r="C29" s="28">
        <f>SUM(B29)</f>
        <v>10731801</v>
      </c>
      <c r="D29" s="47"/>
      <c r="E29" s="46"/>
      <c r="G29" s="23"/>
    </row>
    <row r="30" spans="1:5" ht="12.75">
      <c r="A30" s="91" t="s">
        <v>105</v>
      </c>
      <c r="B30" s="30"/>
      <c r="C30" s="30">
        <v>0</v>
      </c>
      <c r="D30" s="91"/>
      <c r="E30" s="46"/>
    </row>
    <row r="31" spans="1:5" ht="12.75">
      <c r="A31" s="91" t="s">
        <v>593</v>
      </c>
      <c r="B31" s="30"/>
      <c r="C31" s="850">
        <v>0</v>
      </c>
      <c r="D31" s="91"/>
      <c r="E31" s="46"/>
    </row>
    <row r="32" spans="1:5" ht="12.75">
      <c r="A32" s="91" t="s">
        <v>759</v>
      </c>
      <c r="B32" s="30"/>
      <c r="C32" s="850">
        <v>0</v>
      </c>
      <c r="D32" s="91"/>
      <c r="E32" s="46"/>
    </row>
    <row r="33" spans="1:5" ht="12.75">
      <c r="A33" s="849" t="s">
        <v>550</v>
      </c>
      <c r="B33" s="30"/>
      <c r="D33" s="30">
        <f>SUM(C34:C35)</f>
        <v>0</v>
      </c>
      <c r="E33" s="46"/>
    </row>
    <row r="34" spans="1:7" ht="13.5">
      <c r="A34" s="91" t="s">
        <v>359</v>
      </c>
      <c r="C34" s="30"/>
      <c r="F34" s="956"/>
      <c r="G34" s="23"/>
    </row>
    <row r="35" spans="3:5" ht="12.75">
      <c r="C35" s="28"/>
      <c r="E35" s="23"/>
    </row>
    <row r="36" spans="1:12" ht="15.75">
      <c r="A36" s="368" t="s">
        <v>360</v>
      </c>
      <c r="B36" s="425"/>
      <c r="C36" s="426"/>
      <c r="D36" s="240">
        <f>SUM(D6:D35)</f>
        <v>323643252</v>
      </c>
      <c r="E36" s="23"/>
      <c r="F36" s="240"/>
      <c r="G36" s="336">
        <f>H36-D36</f>
        <v>243980965</v>
      </c>
      <c r="H36" s="820">
        <v>567624217</v>
      </c>
      <c r="J36" s="919">
        <v>607170015</v>
      </c>
      <c r="L36" s="23">
        <f>D36-J36</f>
        <v>-283526763</v>
      </c>
    </row>
    <row r="37" spans="1:5" ht="15.75">
      <c r="A37" s="43"/>
      <c r="B37" s="43"/>
      <c r="C37" s="19"/>
      <c r="D37" s="19"/>
      <c r="E37" s="20"/>
    </row>
    <row r="38" spans="3:6" ht="12.75">
      <c r="C38" s="28"/>
      <c r="D38" s="28"/>
      <c r="E38" s="23"/>
      <c r="F38" s="23"/>
    </row>
    <row r="39" spans="1:5" ht="15.75">
      <c r="A39" s="367" t="s">
        <v>361</v>
      </c>
      <c r="B39" s="43"/>
      <c r="C39" s="19"/>
      <c r="D39" s="19"/>
      <c r="E39" s="20"/>
    </row>
    <row r="40" spans="3:5" ht="12.75">
      <c r="C40" s="28"/>
      <c r="D40" s="28"/>
      <c r="E40" s="23"/>
    </row>
    <row r="41" spans="1:6" ht="12.75">
      <c r="A41" s="38" t="s">
        <v>362</v>
      </c>
      <c r="B41" s="44"/>
      <c r="C41" s="47"/>
      <c r="D41" s="25">
        <f>SUM(C42:C52)</f>
        <v>53475368</v>
      </c>
      <c r="E41" s="24"/>
      <c r="F41" s="15"/>
    </row>
    <row r="42" spans="1:7" ht="13.5">
      <c r="A42" s="91" t="s">
        <v>363</v>
      </c>
      <c r="B42" s="433">
        <v>13244545</v>
      </c>
      <c r="C42" s="30">
        <f>SUM(B42:B54)</f>
        <v>53475368</v>
      </c>
      <c r="D42" s="30"/>
      <c r="E42" s="24"/>
      <c r="F42" s="30"/>
      <c r="G42" s="23"/>
    </row>
    <row r="43" spans="1:6" ht="13.5">
      <c r="A43" s="91" t="s">
        <v>368</v>
      </c>
      <c r="B43" s="433">
        <v>9256785</v>
      </c>
      <c r="D43" s="30"/>
      <c r="E43" s="24"/>
      <c r="F43" s="15"/>
    </row>
    <row r="44" spans="1:7" ht="12.75">
      <c r="A44" s="91" t="s">
        <v>370</v>
      </c>
      <c r="B44" s="28"/>
      <c r="C44" s="30"/>
      <c r="D44" s="30"/>
      <c r="E44" s="24"/>
      <c r="F44" s="40"/>
      <c r="G44" s="23"/>
    </row>
    <row r="45" spans="1:7" ht="14.25" thickBot="1">
      <c r="A45" s="91" t="s">
        <v>732</v>
      </c>
      <c r="B45" s="433">
        <v>2402253</v>
      </c>
      <c r="C45" s="30"/>
      <c r="D45" s="30"/>
      <c r="E45" s="24"/>
      <c r="F45" s="40"/>
      <c r="G45" s="23"/>
    </row>
    <row r="46" spans="1:8" ht="13.5" thickBot="1">
      <c r="A46" s="91" t="s">
        <v>371</v>
      </c>
      <c r="B46" s="28"/>
      <c r="C46" s="30"/>
      <c r="D46" s="30"/>
      <c r="E46" s="24"/>
      <c r="F46" s="30"/>
      <c r="G46" s="23"/>
      <c r="H46" s="293">
        <f>C42+C50</f>
        <v>53475368</v>
      </c>
    </row>
    <row r="47" spans="1:8" ht="13.5" thickBot="1">
      <c r="A47" s="91" t="s">
        <v>812</v>
      </c>
      <c r="B47" s="869">
        <v>0</v>
      </c>
      <c r="C47" s="30"/>
      <c r="D47" s="30"/>
      <c r="E47" s="24"/>
      <c r="F47" s="30"/>
      <c r="G47" s="23"/>
      <c r="H47" s="293"/>
    </row>
    <row r="48" spans="1:8" ht="14.25" thickBot="1">
      <c r="A48" s="91" t="s">
        <v>610</v>
      </c>
      <c r="B48" s="433">
        <v>22022556</v>
      </c>
      <c r="C48" s="30"/>
      <c r="D48" s="30"/>
      <c r="E48" s="24"/>
      <c r="F48" s="30"/>
      <c r="G48" s="23"/>
      <c r="H48" s="293">
        <f>C52</f>
        <v>0</v>
      </c>
    </row>
    <row r="49" spans="1:8" ht="13.5" thickBot="1">
      <c r="A49" s="91" t="s">
        <v>733</v>
      </c>
      <c r="B49" s="869">
        <v>0</v>
      </c>
      <c r="C49" s="30"/>
      <c r="D49" s="30"/>
      <c r="E49" s="24"/>
      <c r="F49" s="30"/>
      <c r="G49" s="23"/>
      <c r="H49" s="293"/>
    </row>
    <row r="50" spans="1:8" ht="14.25" thickBot="1">
      <c r="A50" s="91" t="s">
        <v>106</v>
      </c>
      <c r="B50" s="433">
        <v>1471254</v>
      </c>
      <c r="C50" s="28"/>
      <c r="D50" s="30"/>
      <c r="E50" s="24"/>
      <c r="F50" s="15"/>
      <c r="H50" s="293"/>
    </row>
    <row r="51" spans="1:6" ht="13.5">
      <c r="A51" s="91" t="s">
        <v>372</v>
      </c>
      <c r="B51" s="433">
        <v>1854545</v>
      </c>
      <c r="C51" s="28">
        <v>0</v>
      </c>
      <c r="D51" s="30"/>
      <c r="E51" s="24"/>
      <c r="F51" s="15"/>
    </row>
    <row r="52" spans="1:5" ht="12.75">
      <c r="A52" s="91" t="s">
        <v>712</v>
      </c>
      <c r="B52" s="30"/>
      <c r="C52" s="30"/>
      <c r="D52" s="30"/>
      <c r="E52" s="23"/>
    </row>
    <row r="53" spans="1:5" ht="13.5">
      <c r="A53" s="91" t="s">
        <v>636</v>
      </c>
      <c r="B53" s="433">
        <v>3144925</v>
      </c>
      <c r="C53" s="28">
        <v>0</v>
      </c>
      <c r="D53" s="30"/>
      <c r="E53" s="23"/>
    </row>
    <row r="54" spans="1:5" ht="13.5">
      <c r="A54" s="91" t="s">
        <v>840</v>
      </c>
      <c r="B54" s="433">
        <v>78505</v>
      </c>
      <c r="C54" s="28"/>
      <c r="D54" s="30"/>
      <c r="E54" s="23"/>
    </row>
    <row r="55" spans="1:8" ht="12.75">
      <c r="A55" s="38" t="s">
        <v>373</v>
      </c>
      <c r="B55" s="91"/>
      <c r="C55" s="30"/>
      <c r="D55" s="25">
        <f>SUM(C56:C100)</f>
        <v>512850257</v>
      </c>
      <c r="E55" s="23"/>
      <c r="F55" s="23"/>
      <c r="H55" s="23">
        <f>+D55-C56-C84-C85</f>
        <v>254722355</v>
      </c>
    </row>
    <row r="56" spans="1:6" ht="12.75">
      <c r="A56" s="38" t="s">
        <v>551</v>
      </c>
      <c r="B56" s="91"/>
      <c r="C56" s="47">
        <f>SUM(B57:B62)</f>
        <v>258127902</v>
      </c>
      <c r="D56" s="25"/>
      <c r="E56" s="23"/>
      <c r="F56" s="23"/>
    </row>
    <row r="57" spans="1:8" ht="13.5">
      <c r="A57" s="91" t="s">
        <v>374</v>
      </c>
      <c r="B57" s="971">
        <v>200627680</v>
      </c>
      <c r="D57" s="30"/>
      <c r="E57" s="23"/>
      <c r="F57" s="45"/>
      <c r="G57" s="45"/>
      <c r="H57" s="30"/>
    </row>
    <row r="58" spans="1:8" ht="13.5">
      <c r="A58" s="91" t="s">
        <v>375</v>
      </c>
      <c r="B58" s="971">
        <v>33103567</v>
      </c>
      <c r="D58" s="30"/>
      <c r="E58" s="23"/>
      <c r="F58" s="45"/>
      <c r="G58" s="45"/>
      <c r="H58" s="30"/>
    </row>
    <row r="59" spans="1:8" ht="13.5">
      <c r="A59" s="91" t="s">
        <v>376</v>
      </c>
      <c r="B59" s="971">
        <v>16718974</v>
      </c>
      <c r="D59" s="30"/>
      <c r="E59" s="23"/>
      <c r="F59" s="45"/>
      <c r="G59" s="45"/>
      <c r="H59" s="30">
        <f>D55-C56</f>
        <v>254722355</v>
      </c>
    </row>
    <row r="60" spans="1:8" ht="13.5">
      <c r="A60" s="91" t="s">
        <v>377</v>
      </c>
      <c r="B60" s="971">
        <v>1785929</v>
      </c>
      <c r="D60" s="30"/>
      <c r="E60" s="23"/>
      <c r="F60" s="45"/>
      <c r="G60" s="45"/>
      <c r="H60" s="30"/>
    </row>
    <row r="61" spans="1:8" ht="13.5">
      <c r="A61" s="91" t="s">
        <v>378</v>
      </c>
      <c r="B61" s="971">
        <v>3337233</v>
      </c>
      <c r="D61" s="30"/>
      <c r="E61" s="23"/>
      <c r="F61" s="45"/>
      <c r="G61" s="45"/>
      <c r="H61" s="30"/>
    </row>
    <row r="62" spans="1:8" ht="13.5">
      <c r="A62" s="91" t="s">
        <v>852</v>
      </c>
      <c r="B62" s="971">
        <v>2554519</v>
      </c>
      <c r="D62" s="30"/>
      <c r="E62" s="23"/>
      <c r="F62" s="45"/>
      <c r="G62" s="45"/>
      <c r="H62" s="30"/>
    </row>
    <row r="63" spans="1:7" ht="12.75">
      <c r="A63" s="91" t="s">
        <v>379</v>
      </c>
      <c r="B63" s="878">
        <v>0</v>
      </c>
      <c r="C63" s="47">
        <f>SUM(B63:B68)</f>
        <v>121315587</v>
      </c>
      <c r="D63" s="30"/>
      <c r="E63" s="23"/>
      <c r="F63" s="45"/>
      <c r="G63" s="45"/>
    </row>
    <row r="64" spans="1:7" ht="12.75">
      <c r="A64" s="91" t="s">
        <v>380</v>
      </c>
      <c r="B64" s="972">
        <f>16500000+3000000</f>
        <v>19500000</v>
      </c>
      <c r="C64" s="28"/>
      <c r="D64" s="30"/>
      <c r="E64" s="23"/>
      <c r="F64" s="45"/>
      <c r="G64" s="45"/>
    </row>
    <row r="65" spans="1:6" ht="12.75">
      <c r="A65" s="91" t="s">
        <v>765</v>
      </c>
      <c r="B65" s="973">
        <v>0</v>
      </c>
      <c r="C65" s="28"/>
      <c r="D65" s="30"/>
      <c r="E65" s="23"/>
      <c r="F65" s="45"/>
    </row>
    <row r="66" spans="1:6" ht="13.5">
      <c r="A66" s="91" t="s">
        <v>83</v>
      </c>
      <c r="B66" s="971">
        <v>39000000</v>
      </c>
      <c r="C66" s="28"/>
      <c r="D66" s="30"/>
      <c r="E66" s="23"/>
      <c r="F66" s="45"/>
    </row>
    <row r="67" spans="1:6" ht="13.5">
      <c r="A67" s="91" t="s">
        <v>711</v>
      </c>
      <c r="B67" s="971">
        <v>5672727</v>
      </c>
      <c r="C67" s="28"/>
      <c r="D67" s="30"/>
      <c r="E67" s="23"/>
      <c r="F67" s="45"/>
    </row>
    <row r="68" spans="1:6" ht="13.5">
      <c r="A68" s="91" t="s">
        <v>383</v>
      </c>
      <c r="B68" s="971">
        <v>57142860</v>
      </c>
      <c r="C68" s="433">
        <v>0</v>
      </c>
      <c r="D68" s="30"/>
      <c r="E68" s="23"/>
      <c r="F68" s="45"/>
    </row>
    <row r="69" spans="1:6" ht="12.75">
      <c r="A69" s="91" t="s">
        <v>675</v>
      </c>
      <c r="B69" s="30"/>
      <c r="C69" s="28">
        <v>0</v>
      </c>
      <c r="D69" s="30"/>
      <c r="E69" s="23"/>
      <c r="F69" s="45"/>
    </row>
    <row r="70" spans="1:8" ht="13.5">
      <c r="A70" s="91" t="s">
        <v>552</v>
      </c>
      <c r="B70" s="971">
        <v>4912277</v>
      </c>
      <c r="C70" s="47">
        <f>SUM(B70:B73)</f>
        <v>35410536</v>
      </c>
      <c r="D70" s="30"/>
      <c r="E70" s="23"/>
      <c r="F70" s="45"/>
      <c r="G70" s="45"/>
      <c r="H70" s="30"/>
    </row>
    <row r="71" spans="1:7" ht="12.75">
      <c r="A71" s="91" t="s">
        <v>385</v>
      </c>
      <c r="B71" s="865">
        <v>0</v>
      </c>
      <c r="D71" s="30"/>
      <c r="E71" s="45"/>
      <c r="F71" s="45"/>
      <c r="G71" s="45"/>
    </row>
    <row r="72" spans="1:7" ht="13.5">
      <c r="A72" s="91" t="s">
        <v>766</v>
      </c>
      <c r="B72" s="971">
        <v>11929053</v>
      </c>
      <c r="D72" s="30"/>
      <c r="E72" s="23"/>
      <c r="F72" s="45"/>
      <c r="G72" s="45"/>
    </row>
    <row r="73" spans="1:7" ht="12.75">
      <c r="A73" s="91" t="s">
        <v>387</v>
      </c>
      <c r="B73" s="878">
        <v>18569206</v>
      </c>
      <c r="C73" s="28">
        <v>0</v>
      </c>
      <c r="D73" s="30"/>
      <c r="E73" s="23"/>
      <c r="F73" s="369">
        <f>-B73</f>
        <v>-18569206</v>
      </c>
      <c r="G73" s="45"/>
    </row>
    <row r="74" spans="1:7" ht="12.75">
      <c r="A74" s="44" t="s">
        <v>87</v>
      </c>
      <c r="B74" s="30"/>
      <c r="C74" s="47">
        <f>SUM(B75:B86)</f>
        <v>53032000</v>
      </c>
      <c r="D74" s="30"/>
      <c r="E74" s="23"/>
      <c r="F74" s="45"/>
      <c r="G74" s="46"/>
    </row>
    <row r="75" spans="1:7" ht="13.5">
      <c r="A75" s="91" t="s">
        <v>691</v>
      </c>
      <c r="B75" s="971">
        <v>1768426</v>
      </c>
      <c r="D75" s="30"/>
      <c r="E75" s="23"/>
      <c r="F75" s="45"/>
      <c r="G75" s="46"/>
    </row>
    <row r="76" spans="1:7" ht="13.5">
      <c r="A76" s="91" t="s">
        <v>693</v>
      </c>
      <c r="B76" s="971">
        <v>116253</v>
      </c>
      <c r="D76" s="30"/>
      <c r="E76" s="23"/>
      <c r="F76" s="45"/>
      <c r="G76" s="46"/>
    </row>
    <row r="77" spans="1:8" ht="13.5">
      <c r="A77" s="91" t="s">
        <v>515</v>
      </c>
      <c r="B77" s="971">
        <f>4738727+2398216</f>
        <v>7136943</v>
      </c>
      <c r="C77" s="30"/>
      <c r="D77" s="30"/>
      <c r="E77" s="23"/>
      <c r="F77" s="45"/>
      <c r="G77" s="46"/>
      <c r="H77" s="23">
        <f>B82+B76</f>
        <v>343218</v>
      </c>
    </row>
    <row r="78" spans="1:7" ht="13.5">
      <c r="A78" s="91" t="s">
        <v>384</v>
      </c>
      <c r="B78" s="971">
        <v>15141711</v>
      </c>
      <c r="C78" s="30"/>
      <c r="D78" s="30"/>
      <c r="E78" s="23"/>
      <c r="F78" s="45"/>
      <c r="G78" s="46"/>
    </row>
    <row r="79" spans="1:7" ht="13.5">
      <c r="A79" s="91" t="s">
        <v>382</v>
      </c>
      <c r="B79" s="971">
        <v>2225674</v>
      </c>
      <c r="D79" s="30"/>
      <c r="E79" s="23"/>
      <c r="F79" s="45"/>
      <c r="G79" s="46"/>
    </row>
    <row r="80" spans="1:7" ht="12.75">
      <c r="A80" s="91" t="s">
        <v>586</v>
      </c>
      <c r="B80" s="28"/>
      <c r="D80" s="30"/>
      <c r="E80" s="23"/>
      <c r="F80" s="45"/>
      <c r="G80" s="46"/>
    </row>
    <row r="81" spans="1:7" ht="13.5">
      <c r="A81" s="91" t="s">
        <v>392</v>
      </c>
      <c r="B81" s="971">
        <v>2157400</v>
      </c>
      <c r="C81" s="30"/>
      <c r="D81" s="30"/>
      <c r="E81" s="23"/>
      <c r="F81" s="45"/>
      <c r="G81" s="46"/>
    </row>
    <row r="82" spans="1:7" ht="13.5">
      <c r="A82" s="91" t="s">
        <v>637</v>
      </c>
      <c r="B82" s="971">
        <v>226965</v>
      </c>
      <c r="C82" s="28"/>
      <c r="D82" s="30"/>
      <c r="E82" s="23"/>
      <c r="F82" s="369">
        <f>-C82</f>
        <v>0</v>
      </c>
      <c r="G82" s="46"/>
    </row>
    <row r="83" spans="1:7" ht="13.5">
      <c r="A83" s="91" t="s">
        <v>393</v>
      </c>
      <c r="B83" s="971">
        <v>160176</v>
      </c>
      <c r="C83" s="28"/>
      <c r="D83" s="30"/>
      <c r="E83" s="23"/>
      <c r="F83" s="45"/>
      <c r="G83" s="45"/>
    </row>
    <row r="84" spans="1:8" ht="12.75">
      <c r="A84" s="91" t="s">
        <v>100</v>
      </c>
      <c r="B84" s="918">
        <v>0</v>
      </c>
      <c r="C84" s="30">
        <v>0</v>
      </c>
      <c r="D84" s="30"/>
      <c r="E84" s="23"/>
      <c r="F84" s="45"/>
      <c r="G84" s="45"/>
      <c r="H84" s="30"/>
    </row>
    <row r="85" spans="1:8" ht="12.75">
      <c r="A85" s="91" t="s">
        <v>578</v>
      </c>
      <c r="B85" s="91"/>
      <c r="C85" s="30">
        <v>0</v>
      </c>
      <c r="D85" s="30"/>
      <c r="E85" s="23"/>
      <c r="F85" s="45"/>
      <c r="G85" s="45"/>
      <c r="H85" s="30"/>
    </row>
    <row r="86" spans="1:8" ht="13.5">
      <c r="A86" s="91" t="s">
        <v>652</v>
      </c>
      <c r="B86" s="971">
        <v>24098452</v>
      </c>
      <c r="C86" s="28">
        <v>0</v>
      </c>
      <c r="D86" s="30"/>
      <c r="E86" s="23"/>
      <c r="F86" s="369">
        <f>-B86</f>
        <v>-24098452</v>
      </c>
      <c r="G86" s="45"/>
      <c r="H86" s="30"/>
    </row>
    <row r="87" spans="1:8" ht="12.75">
      <c r="A87" s="44" t="s">
        <v>546</v>
      </c>
      <c r="B87" s="38"/>
      <c r="C87" s="25">
        <f>SUM(B88:B99)</f>
        <v>44964232</v>
      </c>
      <c r="D87" s="30"/>
      <c r="E87" s="23"/>
      <c r="F87" s="45"/>
      <c r="G87" s="45"/>
      <c r="H87" s="30"/>
    </row>
    <row r="88" spans="1:8" ht="13.5">
      <c r="A88" s="91" t="s">
        <v>611</v>
      </c>
      <c r="B88" s="971">
        <v>11245</v>
      </c>
      <c r="C88" s="28"/>
      <c r="D88" s="30"/>
      <c r="E88" s="23"/>
      <c r="F88" s="369">
        <f>-B88</f>
        <v>-11245</v>
      </c>
      <c r="H88" s="30"/>
    </row>
    <row r="89" spans="1:8" ht="13.5">
      <c r="A89" s="91" t="s">
        <v>612</v>
      </c>
      <c r="B89" s="971">
        <v>10819083</v>
      </c>
      <c r="C89" s="30"/>
      <c r="D89" s="30"/>
      <c r="E89" s="23"/>
      <c r="H89" s="30"/>
    </row>
    <row r="90" spans="1:8" ht="12.75">
      <c r="A90" s="91" t="s">
        <v>542</v>
      </c>
      <c r="B90" s="30"/>
      <c r="D90" s="30"/>
      <c r="E90" s="23"/>
      <c r="F90" s="46"/>
      <c r="G90" s="46"/>
      <c r="H90" s="30"/>
    </row>
    <row r="91" spans="1:8" ht="13.5">
      <c r="A91" s="91" t="s">
        <v>386</v>
      </c>
      <c r="B91" s="433">
        <v>20000</v>
      </c>
      <c r="D91" s="30"/>
      <c r="E91" s="23"/>
      <c r="F91" s="46"/>
      <c r="G91" s="46"/>
      <c r="H91" s="30"/>
    </row>
    <row r="92" spans="1:8" ht="13.5">
      <c r="A92" s="91" t="s">
        <v>692</v>
      </c>
      <c r="B92" s="433">
        <f>1918869+820000</f>
        <v>2738869</v>
      </c>
      <c r="C92" s="818"/>
      <c r="D92" s="30"/>
      <c r="E92" s="23"/>
      <c r="F92" s="46"/>
      <c r="G92" s="46"/>
      <c r="H92" s="30"/>
    </row>
    <row r="93" spans="1:8" ht="13.5">
      <c r="A93" s="91" t="s">
        <v>381</v>
      </c>
      <c r="B93" s="433">
        <v>10048894</v>
      </c>
      <c r="C93" s="818"/>
      <c r="D93" s="30"/>
      <c r="E93" s="23"/>
      <c r="F93" s="46"/>
      <c r="G93" s="46"/>
      <c r="H93" s="30"/>
    </row>
    <row r="94" spans="1:8" ht="13.5">
      <c r="A94" s="91" t="s">
        <v>391</v>
      </c>
      <c r="B94" s="971">
        <v>2672724</v>
      </c>
      <c r="D94" s="30"/>
      <c r="E94" s="23"/>
      <c r="F94" s="46"/>
      <c r="G94" s="46"/>
      <c r="H94" s="30"/>
    </row>
    <row r="95" spans="1:8" ht="12.75">
      <c r="A95" s="91" t="s">
        <v>388</v>
      </c>
      <c r="B95" s="933">
        <v>0</v>
      </c>
      <c r="D95" s="30"/>
      <c r="E95" s="23"/>
      <c r="F95" s="46"/>
      <c r="G95" s="46"/>
      <c r="H95" s="30"/>
    </row>
    <row r="96" spans="1:8" ht="12.75">
      <c r="A96" s="91" t="s">
        <v>598</v>
      </c>
      <c r="B96" s="28"/>
      <c r="C96" s="30"/>
      <c r="D96" s="30"/>
      <c r="E96" s="23"/>
      <c r="F96" s="46"/>
      <c r="G96" s="46"/>
      <c r="H96" s="30"/>
    </row>
    <row r="97" spans="1:8" ht="13.5">
      <c r="A97" s="91" t="s">
        <v>608</v>
      </c>
      <c r="B97" s="433"/>
      <c r="C97" s="30"/>
      <c r="D97" s="30"/>
      <c r="E97" s="23"/>
      <c r="F97" s="46"/>
      <c r="G97" s="46"/>
      <c r="H97" s="30"/>
    </row>
    <row r="98" spans="1:7" ht="13.5">
      <c r="A98" s="91" t="s">
        <v>389</v>
      </c>
      <c r="B98" s="433">
        <v>13859556</v>
      </c>
      <c r="C98" s="30"/>
      <c r="D98" s="30"/>
      <c r="E98" s="23"/>
      <c r="G98" s="46"/>
    </row>
    <row r="99" spans="1:7" ht="13.5">
      <c r="A99" s="91" t="s">
        <v>566</v>
      </c>
      <c r="B99" s="971">
        <v>4793861</v>
      </c>
      <c r="C99" s="30">
        <v>0</v>
      </c>
      <c r="D99" s="30"/>
      <c r="E99" s="23"/>
      <c r="F99" s="46"/>
      <c r="G99" s="46"/>
    </row>
    <row r="100" spans="1:7" ht="12.75">
      <c r="A100" s="91"/>
      <c r="C100" s="30"/>
      <c r="D100" s="30"/>
      <c r="E100" s="23"/>
      <c r="F100" s="46"/>
      <c r="G100" s="46"/>
    </row>
    <row r="101" spans="1:8" ht="12.75">
      <c r="A101" s="44" t="s">
        <v>394</v>
      </c>
      <c r="B101" s="47"/>
      <c r="C101" s="47"/>
      <c r="D101" s="25">
        <f>SUM(C102:C108)</f>
        <v>12581344</v>
      </c>
      <c r="E101" s="23"/>
      <c r="F101" s="46"/>
      <c r="G101" s="46"/>
      <c r="H101" s="47"/>
    </row>
    <row r="102" spans="1:8" ht="13.5">
      <c r="A102" s="91" t="s">
        <v>395</v>
      </c>
      <c r="B102" s="30"/>
      <c r="C102" s="971">
        <v>5734745</v>
      </c>
      <c r="D102" s="30"/>
      <c r="E102" s="23"/>
      <c r="F102" s="46"/>
      <c r="G102" s="46"/>
      <c r="H102" s="30"/>
    </row>
    <row r="103" spans="1:8" ht="12.75">
      <c r="A103" s="91" t="s">
        <v>511</v>
      </c>
      <c r="B103" s="30"/>
      <c r="C103" s="28">
        <v>0</v>
      </c>
      <c r="D103" s="30"/>
      <c r="E103" s="23"/>
      <c r="F103" s="46"/>
      <c r="G103" s="46"/>
      <c r="H103" s="30"/>
    </row>
    <row r="104" spans="1:8" ht="12.75">
      <c r="A104" s="91" t="s">
        <v>396</v>
      </c>
      <c r="B104" s="30"/>
      <c r="C104" s="28">
        <v>0</v>
      </c>
      <c r="D104" s="30"/>
      <c r="E104" s="23"/>
      <c r="H104" s="30"/>
    </row>
    <row r="105" spans="1:8" ht="13.5">
      <c r="A105" s="91" t="s">
        <v>397</v>
      </c>
      <c r="B105" s="28"/>
      <c r="C105" s="971">
        <v>447410</v>
      </c>
      <c r="D105" s="28"/>
      <c r="E105" s="23"/>
      <c r="F105" s="369">
        <f>-C105</f>
        <v>-447410</v>
      </c>
      <c r="G105" s="46"/>
      <c r="H105" s="24"/>
    </row>
    <row r="106" spans="1:8" ht="13.5">
      <c r="A106" s="91" t="s">
        <v>398</v>
      </c>
      <c r="B106" s="30"/>
      <c r="C106" s="971">
        <v>399189</v>
      </c>
      <c r="E106" s="23"/>
      <c r="F106" s="45"/>
      <c r="G106" s="45"/>
      <c r="H106" s="30"/>
    </row>
    <row r="107" spans="1:8" ht="12.75">
      <c r="A107" s="91" t="s">
        <v>399</v>
      </c>
      <c r="B107" s="91"/>
      <c r="C107" s="866"/>
      <c r="D107" s="30"/>
      <c r="E107" s="23"/>
      <c r="F107" s="45"/>
      <c r="G107" s="45"/>
      <c r="H107" s="30"/>
    </row>
    <row r="108" spans="1:8" ht="12.75">
      <c r="A108" s="91" t="s">
        <v>400</v>
      </c>
      <c r="B108" s="91"/>
      <c r="C108" s="866">
        <v>6000000</v>
      </c>
      <c r="D108" s="30"/>
      <c r="E108" s="23"/>
      <c r="F108" s="45"/>
      <c r="G108" s="45"/>
      <c r="H108" s="30"/>
    </row>
    <row r="109" spans="4:7" ht="12.75">
      <c r="D109" s="30"/>
      <c r="E109" s="23"/>
      <c r="G109" s="23"/>
    </row>
    <row r="110" spans="1:7" ht="12.75">
      <c r="A110" s="427" t="s">
        <v>401</v>
      </c>
      <c r="B110" s="427"/>
      <c r="C110" s="428"/>
      <c r="D110" s="428">
        <f>SUM(D37:D107)</f>
        <v>578906969</v>
      </c>
      <c r="E110" s="23"/>
      <c r="F110" s="336">
        <v>759524813</v>
      </c>
      <c r="G110" s="23">
        <f>D110-F110</f>
        <v>-180617844</v>
      </c>
    </row>
    <row r="111" spans="1:5" ht="15.75">
      <c r="A111" s="43"/>
      <c r="B111" s="43"/>
      <c r="C111" s="19"/>
      <c r="D111" s="28"/>
      <c r="E111" s="23"/>
    </row>
    <row r="112" spans="1:8" ht="15.75" thickBot="1">
      <c r="A112" s="429" t="s">
        <v>402</v>
      </c>
      <c r="B112" s="48"/>
      <c r="C112" s="48"/>
      <c r="D112" s="48">
        <f>D36-D110</f>
        <v>-255263717</v>
      </c>
      <c r="E112" s="23"/>
      <c r="H112" s="23"/>
    </row>
    <row r="113" spans="1:6" ht="16.5" thickTop="1">
      <c r="A113" s="38"/>
      <c r="B113" s="28"/>
      <c r="C113" s="28" t="s">
        <v>656</v>
      </c>
      <c r="D113" s="867">
        <v>0</v>
      </c>
      <c r="E113" s="20"/>
      <c r="F113" s="369">
        <f>-D113</f>
        <v>0</v>
      </c>
    </row>
    <row r="114" spans="4:6" ht="12.75">
      <c r="D114" s="419">
        <f>D112-D113</f>
        <v>-255263717</v>
      </c>
      <c r="E114" s="8"/>
      <c r="F114" s="8"/>
    </row>
    <row r="115" spans="4:6" ht="12.75">
      <c r="D115" s="28"/>
      <c r="E115" s="23"/>
      <c r="F115" s="23"/>
    </row>
    <row r="116" spans="1:8" ht="12.75">
      <c r="A116" s="430" t="s">
        <v>695</v>
      </c>
      <c r="C116" s="31" t="s">
        <v>403</v>
      </c>
      <c r="E116" s="23"/>
      <c r="F116" s="23">
        <f>D112+C84</f>
        <v>-255263717</v>
      </c>
      <c r="H116">
        <v>772796.8774823543</v>
      </c>
    </row>
    <row r="117" spans="1:3" ht="12.75">
      <c r="A117" s="430" t="s">
        <v>341</v>
      </c>
      <c r="C117" s="31" t="s">
        <v>342</v>
      </c>
    </row>
    <row r="118" ht="12.75">
      <c r="E118" s="23"/>
    </row>
    <row r="119" ht="12.75">
      <c r="F119" s="23"/>
    </row>
  </sheetData>
  <sheetProtection/>
  <mergeCells count="1">
    <mergeCell ref="A2:D2"/>
  </mergeCells>
  <printOptions horizontalCentered="1"/>
  <pageMargins left="0.5905511811023623" right="0.7480314960629921" top="1.4566929133858268" bottom="0.8267716535433072" header="0" footer="0"/>
  <pageSetup horizontalDpi="600" verticalDpi="600" orientation="portrait" paperSize="9" scale="90" r:id="rId3"/>
  <legacyDrawing r:id="rId2"/>
</worksheet>
</file>

<file path=xl/worksheets/sheet20.xml><?xml version="1.0" encoding="utf-8"?>
<worksheet xmlns="http://schemas.openxmlformats.org/spreadsheetml/2006/main" xmlns:r="http://schemas.openxmlformats.org/officeDocument/2006/relationships">
  <dimension ref="A1:M42"/>
  <sheetViews>
    <sheetView zoomScalePageLayoutView="0" workbookViewId="0" topLeftCell="A1">
      <pane xSplit="1" ySplit="2" topLeftCell="B39" activePane="bottomRight" state="frozen"/>
      <selection pane="topLeft" activeCell="A1" sqref="A1"/>
      <selection pane="topRight" activeCell="B1" sqref="B1"/>
      <selection pane="bottomLeft" activeCell="A3" sqref="A3"/>
      <selection pane="bottomRight" activeCell="C21" sqref="C21"/>
    </sheetView>
  </sheetViews>
  <sheetFormatPr defaultColWidth="11.421875" defaultRowHeight="12.75"/>
  <cols>
    <col min="1" max="1" width="8.28125" style="0" customWidth="1"/>
    <col min="2" max="2" width="41.8515625" style="0" bestFit="1" customWidth="1"/>
    <col min="3" max="3" width="40.7109375" style="0" customWidth="1"/>
    <col min="4" max="4" width="10.00390625" style="0" customWidth="1"/>
    <col min="5" max="5" width="14.421875" style="0" bestFit="1" customWidth="1"/>
    <col min="6" max="6" width="15.8515625" style="0" bestFit="1" customWidth="1"/>
    <col min="7" max="7" width="12.7109375" style="0" bestFit="1" customWidth="1"/>
    <col min="8" max="8" width="12.7109375" style="0" hidden="1" customWidth="1"/>
    <col min="9" max="9" width="14.7109375" style="0" customWidth="1"/>
    <col min="10" max="10" width="12.7109375" style="0" bestFit="1" customWidth="1"/>
    <col min="11" max="11" width="11.140625" style="0" bestFit="1" customWidth="1"/>
  </cols>
  <sheetData>
    <row r="1" spans="1:6" ht="15.75">
      <c r="A1" s="3" t="s">
        <v>495</v>
      </c>
      <c r="E1" s="223">
        <v>4477</v>
      </c>
      <c r="F1" s="23"/>
    </row>
    <row r="2" spans="1:13" ht="12.75">
      <c r="A2" s="198"/>
      <c r="B2" s="199" t="s">
        <v>496</v>
      </c>
      <c r="C2" s="199" t="s">
        <v>497</v>
      </c>
      <c r="D2" s="200"/>
      <c r="E2" s="201" t="s">
        <v>498</v>
      </c>
      <c r="F2" s="383" t="s">
        <v>1</v>
      </c>
      <c r="G2" s="383" t="s">
        <v>572</v>
      </c>
      <c r="H2" s="383" t="s">
        <v>493</v>
      </c>
      <c r="I2" s="384" t="s">
        <v>494</v>
      </c>
      <c r="J2" s="384" t="s">
        <v>517</v>
      </c>
      <c r="K2" s="321" t="s">
        <v>518</v>
      </c>
      <c r="M2" s="27"/>
    </row>
    <row r="3" spans="1:12" ht="12.75">
      <c r="A3" s="847">
        <v>42752</v>
      </c>
      <c r="B3" s="848" t="s">
        <v>814</v>
      </c>
      <c r="C3" s="211" t="s">
        <v>815</v>
      </c>
      <c r="D3" s="848" t="s">
        <v>780</v>
      </c>
      <c r="E3" s="846" t="s">
        <v>816</v>
      </c>
      <c r="F3" s="212">
        <v>114606.8</v>
      </c>
      <c r="H3" s="212">
        <v>0</v>
      </c>
      <c r="I3" s="880">
        <v>126067.48000000001</v>
      </c>
      <c r="J3" s="212">
        <v>11460.68</v>
      </c>
      <c r="K3" s="41"/>
      <c r="L3" s="881">
        <v>22</v>
      </c>
    </row>
    <row r="4" spans="1:12" ht="12.75">
      <c r="A4" s="847">
        <v>42871</v>
      </c>
      <c r="B4" s="848" t="s">
        <v>817</v>
      </c>
      <c r="C4" s="211" t="s">
        <v>794</v>
      </c>
      <c r="D4" s="848" t="s">
        <v>795</v>
      </c>
      <c r="E4" s="211" t="s">
        <v>818</v>
      </c>
      <c r="F4" s="212">
        <v>20277418.18181818</v>
      </c>
      <c r="H4" s="212">
        <v>0</v>
      </c>
      <c r="I4" s="882">
        <v>22305160</v>
      </c>
      <c r="J4" s="212">
        <v>2027741.8181818181</v>
      </c>
      <c r="K4" s="41"/>
      <c r="L4" s="881">
        <v>4000</v>
      </c>
    </row>
    <row r="5" spans="1:12" ht="12.75">
      <c r="A5" s="883">
        <v>43026</v>
      </c>
      <c r="B5" s="884" t="s">
        <v>819</v>
      </c>
      <c r="C5" s="885" t="s">
        <v>796</v>
      </c>
      <c r="D5" s="884" t="s">
        <v>797</v>
      </c>
      <c r="E5" s="885" t="s">
        <v>820</v>
      </c>
      <c r="F5" s="212">
        <v>5641090</v>
      </c>
      <c r="H5" s="886">
        <v>0</v>
      </c>
      <c r="I5" s="887">
        <v>6205199</v>
      </c>
      <c r="J5" s="212">
        <v>564109</v>
      </c>
      <c r="K5" s="41"/>
      <c r="L5" s="881">
        <v>1100</v>
      </c>
    </row>
    <row r="6" spans="1:12" ht="12.75">
      <c r="A6" s="883">
        <v>43026</v>
      </c>
      <c r="B6" s="884" t="s">
        <v>821</v>
      </c>
      <c r="C6" s="885" t="s">
        <v>796</v>
      </c>
      <c r="D6" s="884" t="s">
        <v>797</v>
      </c>
      <c r="E6" s="885" t="s">
        <v>820</v>
      </c>
      <c r="F6" s="212">
        <v>5641090</v>
      </c>
      <c r="H6" s="886">
        <v>0</v>
      </c>
      <c r="I6" s="887">
        <v>6205199</v>
      </c>
      <c r="J6" s="212">
        <v>564109</v>
      </c>
      <c r="K6" s="41"/>
      <c r="L6" s="888">
        <v>1100</v>
      </c>
    </row>
    <row r="7" spans="1:12" ht="12.75">
      <c r="A7" s="883">
        <v>43049</v>
      </c>
      <c r="B7" s="884" t="s">
        <v>822</v>
      </c>
      <c r="C7" s="889" t="s">
        <v>823</v>
      </c>
      <c r="D7" s="890" t="s">
        <v>824</v>
      </c>
      <c r="E7" s="889" t="s">
        <v>825</v>
      </c>
      <c r="F7" s="212">
        <v>248387.20199999996</v>
      </c>
      <c r="H7" s="886">
        <v>0</v>
      </c>
      <c r="I7" s="887">
        <v>273225.9222</v>
      </c>
      <c r="J7" s="212">
        <v>24838.720199999996</v>
      </c>
      <c r="K7" s="41"/>
      <c r="L7" s="881">
        <v>48.33</v>
      </c>
    </row>
    <row r="8" spans="1:12" ht="15">
      <c r="A8" s="847">
        <v>42244</v>
      </c>
      <c r="B8" s="4" t="s">
        <v>802</v>
      </c>
      <c r="C8" s="4" t="s">
        <v>775</v>
      </c>
      <c r="D8" s="4" t="s">
        <v>776</v>
      </c>
      <c r="E8" s="4" t="s">
        <v>774</v>
      </c>
      <c r="K8" s="41"/>
      <c r="L8" s="891">
        <v>550</v>
      </c>
    </row>
    <row r="9" spans="1:12" ht="15">
      <c r="A9" s="847">
        <v>42373</v>
      </c>
      <c r="B9" s="4" t="s">
        <v>826</v>
      </c>
      <c r="C9" s="4" t="s">
        <v>770</v>
      </c>
      <c r="D9" s="4" t="s">
        <v>777</v>
      </c>
      <c r="E9" s="4" t="s">
        <v>793</v>
      </c>
      <c r="K9" s="41"/>
      <c r="L9" s="891">
        <v>744.34</v>
      </c>
    </row>
    <row r="10" spans="1:12" ht="15">
      <c r="A10" s="847">
        <v>42716</v>
      </c>
      <c r="B10" s="4" t="s">
        <v>798</v>
      </c>
      <c r="C10" s="4" t="s">
        <v>799</v>
      </c>
      <c r="D10" s="4" t="s">
        <v>780</v>
      </c>
      <c r="E10" s="4" t="s">
        <v>800</v>
      </c>
      <c r="K10" s="41"/>
      <c r="L10" s="891">
        <v>264</v>
      </c>
    </row>
    <row r="11" spans="1:12" ht="15">
      <c r="A11" s="847">
        <v>41906</v>
      </c>
      <c r="B11" s="4" t="s">
        <v>801</v>
      </c>
      <c r="C11" s="4" t="s">
        <v>779</v>
      </c>
      <c r="D11" s="4" t="s">
        <v>780</v>
      </c>
      <c r="E11" s="4" t="s">
        <v>778</v>
      </c>
      <c r="K11" s="41"/>
      <c r="L11" s="891">
        <v>125.87</v>
      </c>
    </row>
    <row r="12" spans="1:12" ht="15">
      <c r="A12" s="847">
        <v>42495</v>
      </c>
      <c r="B12" s="892" t="s">
        <v>827</v>
      </c>
      <c r="C12" s="4" t="s">
        <v>828</v>
      </c>
      <c r="D12" s="893" t="s">
        <v>829</v>
      </c>
      <c r="E12" s="4" t="s">
        <v>778</v>
      </c>
      <c r="K12" s="41"/>
      <c r="L12" s="891">
        <v>178.75</v>
      </c>
    </row>
    <row r="13" spans="1:12" ht="15">
      <c r="A13" s="847">
        <v>42774</v>
      </c>
      <c r="B13" s="4">
        <v>1621</v>
      </c>
      <c r="C13" s="4" t="s">
        <v>830</v>
      </c>
      <c r="D13" s="4"/>
      <c r="E13" s="4"/>
      <c r="K13" s="41"/>
      <c r="L13" s="891">
        <v>114.3</v>
      </c>
    </row>
    <row r="14" spans="11:12" ht="12.75">
      <c r="K14" s="41"/>
      <c r="L14" s="438">
        <f>SUM(L3:L13)</f>
        <v>8247.59</v>
      </c>
    </row>
    <row r="15" spans="1:12" ht="12.75">
      <c r="A15" s="393"/>
      <c r="B15" s="394"/>
      <c r="C15" s="395"/>
      <c r="D15" s="380"/>
      <c r="E15" s="396"/>
      <c r="F15" s="212"/>
      <c r="G15" s="212"/>
      <c r="H15" s="212"/>
      <c r="I15" s="212"/>
      <c r="J15" s="212"/>
      <c r="K15" s="41"/>
      <c r="L15" s="386"/>
    </row>
    <row r="16" spans="1:12" ht="12.75">
      <c r="A16" s="393"/>
      <c r="B16" s="394"/>
      <c r="C16" s="395"/>
      <c r="D16" s="380"/>
      <c r="E16" s="396"/>
      <c r="F16" s="212"/>
      <c r="G16" s="212"/>
      <c r="H16" s="212"/>
      <c r="I16" s="212"/>
      <c r="J16" s="212"/>
      <c r="K16" s="41"/>
      <c r="L16" s="386"/>
    </row>
    <row r="17" spans="1:12" ht="12.75">
      <c r="A17" s="393"/>
      <c r="B17" s="394"/>
      <c r="C17" s="395"/>
      <c r="D17" s="380"/>
      <c r="E17" s="396"/>
      <c r="F17" s="212"/>
      <c r="G17" s="212"/>
      <c r="H17" s="212"/>
      <c r="I17" s="212"/>
      <c r="J17" s="212"/>
      <c r="K17" s="41"/>
      <c r="L17" s="386"/>
    </row>
    <row r="18" spans="1:12" ht="12.75">
      <c r="A18" s="393"/>
      <c r="B18" s="394"/>
      <c r="C18" s="395"/>
      <c r="D18" s="380"/>
      <c r="E18" s="396"/>
      <c r="F18" s="212"/>
      <c r="G18" s="212"/>
      <c r="H18" s="212"/>
      <c r="I18" s="212"/>
      <c r="J18" s="212"/>
      <c r="K18" s="41"/>
      <c r="L18" s="386"/>
    </row>
    <row r="19" spans="1:12" ht="12.75">
      <c r="A19" s="393"/>
      <c r="B19" s="394"/>
      <c r="C19" s="395"/>
      <c r="D19" s="380"/>
      <c r="E19" s="396"/>
      <c r="F19" s="212"/>
      <c r="G19" s="212"/>
      <c r="H19" s="212"/>
      <c r="I19" s="212"/>
      <c r="J19" s="212"/>
      <c r="K19" s="41"/>
      <c r="L19" s="386"/>
    </row>
    <row r="20" spans="1:12" ht="12.75">
      <c r="A20" s="393"/>
      <c r="B20" s="394"/>
      <c r="C20" s="395"/>
      <c r="D20" s="380"/>
      <c r="E20" s="396"/>
      <c r="F20" s="212"/>
      <c r="G20" s="212"/>
      <c r="H20" s="212"/>
      <c r="I20" s="212"/>
      <c r="J20" s="212"/>
      <c r="K20" s="41"/>
      <c r="L20" s="386"/>
    </row>
    <row r="21" spans="1:12" ht="12.75">
      <c r="A21" s="393"/>
      <c r="B21" s="394"/>
      <c r="C21" s="395"/>
      <c r="D21" s="380"/>
      <c r="E21" s="396"/>
      <c r="F21" s="212"/>
      <c r="G21" s="212"/>
      <c r="H21" s="212"/>
      <c r="I21" s="212"/>
      <c r="J21" s="212"/>
      <c r="K21" s="41"/>
      <c r="L21" s="386"/>
    </row>
    <row r="22" spans="1:12" ht="12.75">
      <c r="A22" s="393"/>
      <c r="B22" s="394"/>
      <c r="C22" s="395"/>
      <c r="D22" s="380"/>
      <c r="E22" s="396"/>
      <c r="F22" s="212"/>
      <c r="G22" s="212"/>
      <c r="H22" s="212"/>
      <c r="I22" s="212"/>
      <c r="J22" s="212"/>
      <c r="K22" s="41"/>
      <c r="L22" s="386"/>
    </row>
    <row r="23" spans="1:12" ht="12.75">
      <c r="A23" s="393"/>
      <c r="B23" s="394"/>
      <c r="C23" s="395"/>
      <c r="D23" s="380"/>
      <c r="E23" s="396"/>
      <c r="F23" s="212"/>
      <c r="G23" s="212"/>
      <c r="H23" s="212"/>
      <c r="I23" s="212"/>
      <c r="J23" s="212"/>
      <c r="K23" s="41"/>
      <c r="L23" s="386"/>
    </row>
    <row r="24" spans="1:12" ht="12.75">
      <c r="A24" s="393"/>
      <c r="B24" s="394"/>
      <c r="C24" s="395"/>
      <c r="D24" s="380"/>
      <c r="E24" s="396"/>
      <c r="F24" s="212"/>
      <c r="G24" s="212"/>
      <c r="H24" s="212"/>
      <c r="I24" s="212"/>
      <c r="J24" s="212"/>
      <c r="K24" s="41"/>
      <c r="L24" s="386"/>
    </row>
    <row r="25" spans="1:12" ht="12.75">
      <c r="A25" s="393"/>
      <c r="B25" s="394"/>
      <c r="C25" s="395"/>
      <c r="D25" s="380"/>
      <c r="E25" s="396"/>
      <c r="F25" s="212"/>
      <c r="G25" s="212"/>
      <c r="H25" s="212"/>
      <c r="I25" s="212"/>
      <c r="J25" s="212"/>
      <c r="K25" s="41"/>
      <c r="L25" s="386"/>
    </row>
    <row r="26" spans="1:12" ht="12.75">
      <c r="A26" s="393"/>
      <c r="B26" s="394"/>
      <c r="C26" s="395"/>
      <c r="D26" s="380"/>
      <c r="E26" s="396"/>
      <c r="F26" s="212"/>
      <c r="G26" s="212"/>
      <c r="H26" s="212"/>
      <c r="I26" s="212"/>
      <c r="J26" s="212"/>
      <c r="K26" s="41"/>
      <c r="L26" s="386"/>
    </row>
    <row r="27" spans="1:12" ht="12.75">
      <c r="A27" s="385"/>
      <c r="B27" s="379"/>
      <c r="C27" s="379"/>
      <c r="D27" s="382"/>
      <c r="E27" s="381"/>
      <c r="F27" s="378"/>
      <c r="G27" s="212"/>
      <c r="H27" s="212"/>
      <c r="I27" s="212"/>
      <c r="J27" s="212"/>
      <c r="K27" s="41"/>
      <c r="L27" s="386"/>
    </row>
    <row r="28" spans="1:12" ht="13.5" thickBot="1">
      <c r="A28" s="390"/>
      <c r="B28" s="391"/>
      <c r="C28" s="391"/>
      <c r="D28" s="392"/>
      <c r="E28" s="387"/>
      <c r="F28" s="388"/>
      <c r="G28" s="335"/>
      <c r="H28" s="335"/>
      <c r="I28" s="335"/>
      <c r="J28" s="335"/>
      <c r="K28" s="111"/>
      <c r="L28" s="389"/>
    </row>
    <row r="29" spans="3:10" ht="13.5" thickBot="1">
      <c r="C29" s="298" t="s">
        <v>509</v>
      </c>
      <c r="D29" s="309">
        <f aca="true" t="shared" si="0" ref="D29:J29">SUM(D3:D28)</f>
        <v>0</v>
      </c>
      <c r="E29" s="310">
        <f t="shared" si="0"/>
        <v>0</v>
      </c>
      <c r="F29" s="311">
        <f t="shared" si="0"/>
        <v>31922592.18381818</v>
      </c>
      <c r="G29" s="311">
        <f t="shared" si="0"/>
        <v>0</v>
      </c>
      <c r="H29" s="311">
        <f t="shared" si="0"/>
        <v>0</v>
      </c>
      <c r="I29" s="311">
        <f t="shared" si="0"/>
        <v>35114851.402200006</v>
      </c>
      <c r="J29" s="311">
        <f t="shared" si="0"/>
        <v>3192259.218381818</v>
      </c>
    </row>
    <row r="30" spans="3:13" ht="13.5" thickBot="1">
      <c r="C30" s="195" t="s">
        <v>600</v>
      </c>
      <c r="D30" s="306"/>
      <c r="E30" s="306"/>
      <c r="F30" s="307">
        <f>F29*10/100</f>
        <v>3192259.218381818</v>
      </c>
      <c r="G30" s="307">
        <f>G29*10/100</f>
        <v>0</v>
      </c>
      <c r="H30" s="307">
        <f>H29*10/100</f>
        <v>0</v>
      </c>
      <c r="I30" s="307">
        <v>0</v>
      </c>
      <c r="J30" s="308"/>
      <c r="K30" s="23">
        <f>SUM(F30:J30)</f>
        <v>3192259.218381818</v>
      </c>
      <c r="L30" s="23">
        <f>J29-K30</f>
        <v>0</v>
      </c>
      <c r="M30" s="27"/>
    </row>
    <row r="31" spans="3:13" ht="13.5" thickBot="1">
      <c r="C31" s="195"/>
      <c r="D31" s="306"/>
      <c r="E31" s="306"/>
      <c r="F31" s="307"/>
      <c r="G31" s="307"/>
      <c r="H31" s="307"/>
      <c r="I31" s="307">
        <f>J30</f>
        <v>0</v>
      </c>
      <c r="J31" s="308"/>
      <c r="K31" s="23"/>
      <c r="L31" s="23"/>
      <c r="M31" s="27"/>
    </row>
    <row r="32" spans="3:10" ht="16.5" thickBot="1">
      <c r="C32" s="313" t="s">
        <v>601</v>
      </c>
      <c r="D32" s="314"/>
      <c r="E32" s="315"/>
      <c r="F32" s="316">
        <f>SUM(F29:F31)</f>
        <v>35114851.4022</v>
      </c>
      <c r="G32" s="316">
        <f>SUM(G29:G31)</f>
        <v>0</v>
      </c>
      <c r="H32" s="316">
        <f>SUM(H29:H30)</f>
        <v>0</v>
      </c>
      <c r="I32" s="316">
        <f>SUM(I29:I31)</f>
        <v>35114851.402200006</v>
      </c>
      <c r="J32" s="317"/>
    </row>
    <row r="33" spans="3:10" ht="12.75">
      <c r="C33" s="301"/>
      <c r="D33" s="302"/>
      <c r="E33" s="302"/>
      <c r="F33" s="303"/>
      <c r="G33" s="303"/>
      <c r="H33" s="303"/>
      <c r="I33" s="303"/>
      <c r="J33" s="303"/>
    </row>
    <row r="34" spans="1:11" ht="13.5" thickBot="1">
      <c r="A34" s="202"/>
      <c r="B34" s="174"/>
      <c r="C34" s="239"/>
      <c r="D34" s="175"/>
      <c r="E34" s="176"/>
      <c r="F34" s="212"/>
      <c r="G34" s="212"/>
      <c r="H34" s="212"/>
      <c r="I34" s="335">
        <f>E34/1.05</f>
        <v>0</v>
      </c>
      <c r="J34" s="212">
        <f>I34*5/100</f>
        <v>0</v>
      </c>
      <c r="K34" s="23">
        <f>J34+I34+H34+G34+F34-E34</f>
        <v>0</v>
      </c>
    </row>
    <row r="35" spans="3:10" ht="13.5" thickBot="1">
      <c r="C35" s="300" t="s">
        <v>509</v>
      </c>
      <c r="D35" s="312">
        <f>SUM(D34:D34)</f>
        <v>0</v>
      </c>
      <c r="E35" s="312">
        <f>SUM(E34:E34)</f>
        <v>0</v>
      </c>
      <c r="F35" s="312">
        <f>SUM(F34:F34)</f>
        <v>0</v>
      </c>
      <c r="G35" s="312">
        <f>SUM(G34:G34)</f>
        <v>0</v>
      </c>
      <c r="H35" s="299" t="e">
        <f>SUM(#REF!)</f>
        <v>#REF!</v>
      </c>
      <c r="I35" s="312">
        <f>SUM(I34:I34)</f>
        <v>0</v>
      </c>
      <c r="J35" s="312">
        <f>SUM(J34:J34)</f>
        <v>0</v>
      </c>
    </row>
    <row r="36" spans="3:10" ht="13.5" thickBot="1">
      <c r="C36" s="195" t="s">
        <v>602</v>
      </c>
      <c r="D36" s="295"/>
      <c r="E36" s="295"/>
      <c r="F36" s="296">
        <f>F35*10/100</f>
        <v>0</v>
      </c>
      <c r="G36" s="296">
        <f>G35*10/100</f>
        <v>0</v>
      </c>
      <c r="H36" s="296" t="e">
        <f>H35*10/100</f>
        <v>#REF!</v>
      </c>
      <c r="I36" s="296">
        <f>I35*5/100</f>
        <v>0</v>
      </c>
      <c r="J36" s="297"/>
    </row>
    <row r="37" spans="3:10" ht="16.5" thickBot="1">
      <c r="C37" s="313" t="s">
        <v>603</v>
      </c>
      <c r="D37" s="314"/>
      <c r="E37" s="315"/>
      <c r="F37" s="316">
        <f>SUM(F35:F36)</f>
        <v>0</v>
      </c>
      <c r="G37" s="316">
        <f>SUM(G35:G36)</f>
        <v>0</v>
      </c>
      <c r="H37" s="316" t="e">
        <f>SUM(H35:H36)</f>
        <v>#REF!</v>
      </c>
      <c r="I37" s="316">
        <f>SUM(I35:I36)</f>
        <v>0</v>
      </c>
      <c r="J37" s="317"/>
    </row>
    <row r="38" spans="3:10" ht="13.5" thickBot="1">
      <c r="C38" s="304"/>
      <c r="D38" s="304"/>
      <c r="E38" s="304"/>
      <c r="F38" s="305"/>
      <c r="G38" s="305"/>
      <c r="H38" s="305"/>
      <c r="I38" s="305"/>
      <c r="J38" s="305"/>
    </row>
    <row r="39" spans="3:11" ht="16.5" thickBot="1">
      <c r="C39" s="259" t="s">
        <v>604</v>
      </c>
      <c r="D39" s="318" t="s">
        <v>492</v>
      </c>
      <c r="E39" s="319"/>
      <c r="F39" s="320">
        <f>F32+F37+G32+G37</f>
        <v>35114851.4022</v>
      </c>
      <c r="G39" s="23"/>
      <c r="I39" s="27"/>
      <c r="K39" s="23"/>
    </row>
    <row r="40" spans="3:7" ht="16.5" thickBot="1">
      <c r="C40" s="259" t="s">
        <v>605</v>
      </c>
      <c r="D40" s="318" t="s">
        <v>516</v>
      </c>
      <c r="E40" s="319"/>
      <c r="F40" s="320">
        <f>I32+I37</f>
        <v>35114851.402200006</v>
      </c>
      <c r="G40" s="23"/>
    </row>
    <row r="41" spans="6:7" ht="15.75">
      <c r="F41" s="20"/>
      <c r="G41" s="23"/>
    </row>
    <row r="42" ht="15.75">
      <c r="F42" s="20"/>
    </row>
  </sheetData>
  <sheetProtection/>
  <autoFilter ref="A2:M2"/>
  <printOptions/>
  <pageMargins left="0.75" right="0.75" top="1" bottom="1"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19"/>
  <sheetViews>
    <sheetView zoomScale="160" zoomScaleNormal="160" zoomScalePageLayoutView="0" workbookViewId="0" topLeftCell="A1">
      <pane ySplit="3" topLeftCell="A8" activePane="bottomLeft" state="frozen"/>
      <selection pane="topLeft" activeCell="A1" sqref="A1"/>
      <selection pane="bottomLeft" activeCell="C19" sqref="C19"/>
    </sheetView>
  </sheetViews>
  <sheetFormatPr defaultColWidth="11.421875" defaultRowHeight="12.75"/>
  <cols>
    <col min="2" max="2" width="12.28125" style="0" bestFit="1" customWidth="1"/>
    <col min="4" max="4" width="12.7109375" style="0" bestFit="1" customWidth="1"/>
    <col min="6" max="6" width="15.28125" style="0" bestFit="1" customWidth="1"/>
  </cols>
  <sheetData>
    <row r="1" spans="1:3" ht="12.75">
      <c r="A1" s="13" t="s">
        <v>438</v>
      </c>
      <c r="B1" s="13"/>
      <c r="C1" s="13"/>
    </row>
    <row r="2" spans="1:6" ht="12.75">
      <c r="A2" s="203"/>
      <c r="B2" s="204" t="s">
        <v>19</v>
      </c>
      <c r="C2" s="205"/>
      <c r="D2" s="204" t="s">
        <v>23</v>
      </c>
      <c r="E2" s="205"/>
      <c r="F2" s="206"/>
    </row>
    <row r="3" spans="1:6" ht="12.75">
      <c r="A3" s="207" t="s">
        <v>500</v>
      </c>
      <c r="B3" s="206" t="s">
        <v>501</v>
      </c>
      <c r="C3" s="206" t="s">
        <v>502</v>
      </c>
      <c r="D3" s="206" t="s">
        <v>501</v>
      </c>
      <c r="E3" s="206" t="s">
        <v>502</v>
      </c>
      <c r="F3" s="208" t="s">
        <v>503</v>
      </c>
    </row>
    <row r="4" spans="1:6" ht="12.75">
      <c r="A4" s="254" t="s">
        <v>584</v>
      </c>
      <c r="B4" s="975"/>
      <c r="C4" s="975"/>
      <c r="D4" s="975">
        <v>26412</v>
      </c>
      <c r="E4" s="975">
        <v>41136</v>
      </c>
      <c r="F4" s="52">
        <v>14724</v>
      </c>
    </row>
    <row r="5" spans="1:6" ht="12.75">
      <c r="A5" s="254" t="s">
        <v>574</v>
      </c>
      <c r="B5" s="975"/>
      <c r="C5" s="975"/>
      <c r="D5" s="975">
        <v>29489</v>
      </c>
      <c r="E5" s="975"/>
      <c r="F5" s="52">
        <v>-29489</v>
      </c>
    </row>
    <row r="6" spans="1:6" ht="12.75">
      <c r="A6" s="254" t="s">
        <v>585</v>
      </c>
      <c r="B6" s="975"/>
      <c r="C6" s="975"/>
      <c r="D6" s="975">
        <v>128137</v>
      </c>
      <c r="E6" s="975"/>
      <c r="F6" s="52">
        <v>-128137</v>
      </c>
    </row>
    <row r="7" spans="1:8" ht="12.75">
      <c r="A7" s="254" t="s">
        <v>843</v>
      </c>
      <c r="B7" s="975"/>
      <c r="C7" s="976"/>
      <c r="D7" s="975"/>
      <c r="E7" s="975"/>
      <c r="F7" s="52">
        <v>0</v>
      </c>
      <c r="G7" s="23"/>
      <c r="H7" s="23"/>
    </row>
    <row r="8" spans="1:7" ht="12.75">
      <c r="A8" s="254" t="s">
        <v>844</v>
      </c>
      <c r="B8" s="975"/>
      <c r="C8" s="975"/>
      <c r="D8" s="975"/>
      <c r="E8" s="975"/>
      <c r="F8" s="52">
        <v>0</v>
      </c>
      <c r="G8" s="23"/>
    </row>
    <row r="9" spans="1:7" ht="12.75">
      <c r="A9" s="254" t="s">
        <v>845</v>
      </c>
      <c r="B9" s="975"/>
      <c r="C9" s="975"/>
      <c r="D9" s="975"/>
      <c r="E9" s="975"/>
      <c r="F9" s="52">
        <v>0</v>
      </c>
      <c r="G9" s="23"/>
    </row>
    <row r="10" spans="1:7" ht="12.75">
      <c r="A10" s="254" t="s">
        <v>846</v>
      </c>
      <c r="B10" s="975"/>
      <c r="C10" s="975">
        <v>0</v>
      </c>
      <c r="D10" s="975">
        <v>222298</v>
      </c>
      <c r="E10" s="975">
        <v>8580</v>
      </c>
      <c r="F10" s="52">
        <v>-213718</v>
      </c>
      <c r="G10" s="23"/>
    </row>
    <row r="11" spans="1:6" ht="12.75">
      <c r="A11" s="254" t="s">
        <v>847</v>
      </c>
      <c r="B11" s="975"/>
      <c r="C11" s="975">
        <v>874764</v>
      </c>
      <c r="D11" s="975">
        <v>113877</v>
      </c>
      <c r="E11" s="975"/>
      <c r="F11" s="52">
        <v>760887</v>
      </c>
    </row>
    <row r="12" spans="1:6" ht="12.75">
      <c r="A12" s="254" t="s">
        <v>848</v>
      </c>
      <c r="B12" s="975"/>
      <c r="C12" s="975">
        <v>8700611</v>
      </c>
      <c r="D12" s="975">
        <v>364699</v>
      </c>
      <c r="E12" s="975"/>
      <c r="F12" s="52">
        <v>8335912</v>
      </c>
    </row>
    <row r="13" spans="1:6" ht="12.75">
      <c r="A13" s="254" t="s">
        <v>854</v>
      </c>
      <c r="B13" s="975"/>
      <c r="C13" s="975">
        <v>607</v>
      </c>
      <c r="D13" s="975">
        <v>3585</v>
      </c>
      <c r="E13" s="975"/>
      <c r="F13" s="52">
        <v>-2978</v>
      </c>
    </row>
    <row r="14" spans="1:6" ht="12.75">
      <c r="A14" s="254" t="s">
        <v>855</v>
      </c>
      <c r="B14" s="975">
        <v>80927</v>
      </c>
      <c r="C14" s="975">
        <v>61397</v>
      </c>
      <c r="D14" s="975"/>
      <c r="E14" s="975"/>
      <c r="F14" s="52">
        <v>-19530</v>
      </c>
    </row>
    <row r="15" spans="1:6" ht="12.75">
      <c r="A15" s="254" t="s">
        <v>856</v>
      </c>
      <c r="B15" s="975"/>
      <c r="C15" s="975">
        <v>4549556</v>
      </c>
      <c r="D15" s="975">
        <v>28123</v>
      </c>
      <c r="E15" s="975"/>
      <c r="F15" s="52">
        <v>4521433</v>
      </c>
    </row>
    <row r="16" spans="1:6" ht="12.75">
      <c r="A16" s="254" t="s">
        <v>857</v>
      </c>
      <c r="B16" s="975">
        <v>799667</v>
      </c>
      <c r="C16" s="975">
        <v>11750000</v>
      </c>
      <c r="D16" s="975">
        <v>77755</v>
      </c>
      <c r="E16" s="975">
        <v>0</v>
      </c>
      <c r="F16" s="52">
        <f>C16+E16-B16-D16</f>
        <v>10872578</v>
      </c>
    </row>
    <row r="17" spans="1:6" ht="12.75">
      <c r="A17" s="254" t="s">
        <v>858</v>
      </c>
      <c r="B17" s="975">
        <v>162792</v>
      </c>
      <c r="C17" s="975">
        <v>670</v>
      </c>
      <c r="D17" s="975">
        <v>7125000</v>
      </c>
      <c r="E17" s="975"/>
      <c r="F17" s="52">
        <f>C17+E17-B17-D17</f>
        <v>-7287122</v>
      </c>
    </row>
    <row r="18" spans="1:6" ht="12.75">
      <c r="A18" s="254" t="s">
        <v>859</v>
      </c>
      <c r="B18" s="976">
        <f>1723357+1697</f>
        <v>1725054</v>
      </c>
      <c r="C18" s="975">
        <f>1491327+608691+5279+6071</f>
        <v>2111368</v>
      </c>
      <c r="D18" s="975"/>
      <c r="E18" s="975">
        <v>3953307</v>
      </c>
      <c r="F18" s="52">
        <f>C18+E18-B18-D18</f>
        <v>4339621</v>
      </c>
    </row>
    <row r="19" spans="1:8" s="3" customFormat="1" ht="21.75" customHeight="1">
      <c r="A19" s="209" t="s">
        <v>182</v>
      </c>
      <c r="B19" s="974">
        <f>SUM(B4:B18)</f>
        <v>2768440</v>
      </c>
      <c r="C19" s="974">
        <f>SUM(C4:C18)</f>
        <v>28048973</v>
      </c>
      <c r="D19" s="974">
        <f>SUM(D4:D18)</f>
        <v>8119375</v>
      </c>
      <c r="E19" s="974">
        <f>SUM(E4:E18)</f>
        <v>4003023</v>
      </c>
      <c r="F19" s="52">
        <f>C19+E19-B19-D19</f>
        <v>21164181</v>
      </c>
      <c r="G19" s="26" t="e">
        <f>#REF!</f>
        <v>#REF!</v>
      </c>
      <c r="H19" s="26" t="e">
        <f>G19-F19</f>
        <v>#REF!</v>
      </c>
    </row>
  </sheetData>
  <sheetProtection/>
  <printOptions/>
  <pageMargins left="0.75" right="0.75" top="1" bottom="1"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95"/>
  <sheetViews>
    <sheetView zoomScalePageLayoutView="0" workbookViewId="0" topLeftCell="A1">
      <selection activeCell="G52" sqref="G52"/>
    </sheetView>
  </sheetViews>
  <sheetFormatPr defaultColWidth="11.421875" defaultRowHeight="12.75"/>
  <cols>
    <col min="2" max="2" width="9.421875" style="0" bestFit="1" customWidth="1"/>
    <col min="3" max="3" width="38.140625" style="0" bestFit="1" customWidth="1"/>
    <col min="4" max="4" width="12.7109375" style="0" bestFit="1" customWidth="1"/>
    <col min="7" max="7" width="12.7109375" style="0" bestFit="1" customWidth="1"/>
  </cols>
  <sheetData>
    <row r="1" spans="1:8" ht="12.75">
      <c r="A1" s="249" t="s">
        <v>555</v>
      </c>
      <c r="B1" s="250" t="s">
        <v>504</v>
      </c>
      <c r="C1" s="250" t="s">
        <v>505</v>
      </c>
      <c r="D1" s="251" t="s">
        <v>1</v>
      </c>
      <c r="E1" s="252" t="s">
        <v>506</v>
      </c>
      <c r="F1" s="250" t="s">
        <v>661</v>
      </c>
      <c r="G1" s="252" t="s">
        <v>517</v>
      </c>
      <c r="H1" s="252" t="s">
        <v>248</v>
      </c>
    </row>
    <row r="2" spans="1:8" ht="12.75">
      <c r="A2" s="217"/>
      <c r="B2" s="331"/>
      <c r="C2" s="332"/>
      <c r="D2" s="333"/>
      <c r="E2" s="333"/>
      <c r="F2" s="333"/>
      <c r="G2" s="333"/>
      <c r="H2" s="333"/>
    </row>
    <row r="3" spans="1:8" ht="12.75">
      <c r="A3" s="217"/>
      <c r="B3" s="331"/>
      <c r="C3" s="332"/>
      <c r="D3" s="333"/>
      <c r="E3" s="333"/>
      <c r="F3" s="333"/>
      <c r="G3" s="333"/>
      <c r="H3" s="333"/>
    </row>
    <row r="4" spans="1:8" ht="12.75">
      <c r="A4" s="217"/>
      <c r="B4" s="331"/>
      <c r="C4" s="332"/>
      <c r="D4" s="333"/>
      <c r="E4" s="333"/>
      <c r="F4" s="333"/>
      <c r="G4" s="333"/>
      <c r="H4" s="333"/>
    </row>
    <row r="5" spans="1:8" ht="12.75">
      <c r="A5" s="217"/>
      <c r="B5" s="331"/>
      <c r="C5" s="332"/>
      <c r="D5" s="333"/>
      <c r="E5" s="333"/>
      <c r="F5" s="333"/>
      <c r="G5" s="333"/>
      <c r="H5" s="333"/>
    </row>
    <row r="6" spans="1:8" ht="12.75">
      <c r="A6" s="217"/>
      <c r="B6" s="331"/>
      <c r="C6" s="332"/>
      <c r="D6" s="333"/>
      <c r="E6" s="333"/>
      <c r="F6" s="333"/>
      <c r="G6" s="333"/>
      <c r="H6" s="333"/>
    </row>
    <row r="7" spans="1:8" ht="12.75">
      <c r="A7" s="217"/>
      <c r="B7" s="331"/>
      <c r="C7" s="332"/>
      <c r="D7" s="333"/>
      <c r="E7" s="333"/>
      <c r="F7" s="333"/>
      <c r="G7" s="333"/>
      <c r="H7" s="333"/>
    </row>
    <row r="8" spans="1:8" ht="12.75">
      <c r="A8" s="217"/>
      <c r="B8" s="331"/>
      <c r="C8" s="332"/>
      <c r="D8" s="333"/>
      <c r="E8" s="333"/>
      <c r="F8" s="333"/>
      <c r="G8" s="333"/>
      <c r="H8" s="333"/>
    </row>
    <row r="9" spans="1:8" ht="12.75">
      <c r="A9" s="217"/>
      <c r="B9" s="331"/>
      <c r="C9" s="332"/>
      <c r="D9" s="333"/>
      <c r="E9" s="333"/>
      <c r="F9" s="333"/>
      <c r="G9" s="333"/>
      <c r="H9" s="333"/>
    </row>
    <row r="10" spans="1:8" ht="12.75">
      <c r="A10" s="217"/>
      <c r="B10" s="331"/>
      <c r="C10" s="332"/>
      <c r="D10" s="333"/>
      <c r="E10" s="333"/>
      <c r="F10" s="333"/>
      <c r="G10" s="333"/>
      <c r="H10" s="333"/>
    </row>
    <row r="11" spans="1:8" ht="12.75">
      <c r="A11" s="217"/>
      <c r="B11" s="331"/>
      <c r="C11" s="332"/>
      <c r="D11" s="333"/>
      <c r="E11" s="333"/>
      <c r="F11" s="333"/>
      <c r="G11" s="333"/>
      <c r="H11" s="333"/>
    </row>
    <row r="12" spans="1:8" ht="12.75">
      <c r="A12" s="217"/>
      <c r="B12" s="331"/>
      <c r="C12" s="332"/>
      <c r="D12" s="333"/>
      <c r="E12" s="333"/>
      <c r="F12" s="333"/>
      <c r="G12" s="333"/>
      <c r="H12" s="333"/>
    </row>
    <row r="13" spans="1:8" ht="12.75">
      <c r="A13" s="217"/>
      <c r="B13" s="331"/>
      <c r="C13" s="332"/>
      <c r="D13" s="333"/>
      <c r="E13" s="333"/>
      <c r="F13" s="333"/>
      <c r="G13" s="333"/>
      <c r="H13" s="333"/>
    </row>
    <row r="14" spans="1:8" ht="12.75">
      <c r="A14" s="217"/>
      <c r="B14" s="331"/>
      <c r="C14" s="332"/>
      <c r="D14" s="333"/>
      <c r="E14" s="333"/>
      <c r="F14" s="333"/>
      <c r="G14" s="333"/>
      <c r="H14" s="333"/>
    </row>
    <row r="15" spans="1:8" ht="12.75">
      <c r="A15" s="217"/>
      <c r="B15" s="331"/>
      <c r="C15" s="332"/>
      <c r="D15" s="333"/>
      <c r="E15" s="333"/>
      <c r="F15" s="333"/>
      <c r="G15" s="333"/>
      <c r="H15" s="333"/>
    </row>
    <row r="16" spans="1:8" ht="12.75">
      <c r="A16" s="217"/>
      <c r="B16" s="331"/>
      <c r="C16" s="332"/>
      <c r="D16" s="333"/>
      <c r="E16" s="333"/>
      <c r="F16" s="333"/>
      <c r="G16" s="333"/>
      <c r="H16" s="333"/>
    </row>
    <row r="17" spans="1:8" ht="12.75">
      <c r="A17" s="217"/>
      <c r="B17" s="331"/>
      <c r="C17" s="332"/>
      <c r="D17" s="333"/>
      <c r="E17" s="333"/>
      <c r="F17" s="333"/>
      <c r="G17" s="333"/>
      <c r="H17" s="333"/>
    </row>
    <row r="18" spans="1:8" ht="12.75">
      <c r="A18" s="217"/>
      <c r="B18" s="331"/>
      <c r="C18" s="332"/>
      <c r="D18" s="333"/>
      <c r="E18" s="333"/>
      <c r="F18" s="333"/>
      <c r="G18" s="333"/>
      <c r="H18" s="333"/>
    </row>
    <row r="19" spans="1:8" ht="12.75">
      <c r="A19" s="217"/>
      <c r="B19" s="331"/>
      <c r="C19" s="332"/>
      <c r="D19" s="333"/>
      <c r="E19" s="333"/>
      <c r="F19" s="333"/>
      <c r="G19" s="333"/>
      <c r="H19" s="333"/>
    </row>
    <row r="20" spans="1:8" ht="12.75">
      <c r="A20" s="217"/>
      <c r="B20" s="331"/>
      <c r="C20" s="332"/>
      <c r="D20" s="333"/>
      <c r="E20" s="333"/>
      <c r="F20" s="333"/>
      <c r="G20" s="333"/>
      <c r="H20" s="333"/>
    </row>
    <row r="21" spans="1:8" ht="12.75">
      <c r="A21" s="217"/>
      <c r="B21" s="331"/>
      <c r="C21" s="332"/>
      <c r="D21" s="333"/>
      <c r="E21" s="333"/>
      <c r="F21" s="333"/>
      <c r="G21" s="333"/>
      <c r="H21" s="333"/>
    </row>
    <row r="22" spans="1:8" ht="12.75">
      <c r="A22" s="217"/>
      <c r="B22" s="331"/>
      <c r="C22" s="332"/>
      <c r="D22" s="333"/>
      <c r="E22" s="333"/>
      <c r="F22" s="333"/>
      <c r="G22" s="333"/>
      <c r="H22" s="333"/>
    </row>
    <row r="23" spans="1:8" ht="12.75">
      <c r="A23" s="217"/>
      <c r="B23" s="331"/>
      <c r="C23" s="332"/>
      <c r="D23" s="333"/>
      <c r="E23" s="333"/>
      <c r="F23" s="333"/>
      <c r="G23" s="333"/>
      <c r="H23" s="333"/>
    </row>
    <row r="24" spans="1:8" ht="12.75">
      <c r="A24" s="217"/>
      <c r="B24" s="331"/>
      <c r="C24" s="332"/>
      <c r="D24" s="333"/>
      <c r="E24" s="333"/>
      <c r="F24" s="333"/>
      <c r="G24" s="333"/>
      <c r="H24" s="333"/>
    </row>
    <row r="25" spans="1:8" ht="12.75">
      <c r="A25" s="217"/>
      <c r="B25" s="331"/>
      <c r="C25" s="332"/>
      <c r="D25" s="333"/>
      <c r="E25" s="333"/>
      <c r="F25" s="333"/>
      <c r="G25" s="333"/>
      <c r="H25" s="333"/>
    </row>
    <row r="26" spans="1:8" ht="12.75">
      <c r="A26" s="217"/>
      <c r="B26" s="331"/>
      <c r="C26" s="332"/>
      <c r="D26" s="333"/>
      <c r="E26" s="333"/>
      <c r="F26" s="333"/>
      <c r="G26" s="333"/>
      <c r="H26" s="333"/>
    </row>
    <row r="27" spans="1:8" ht="12.75">
      <c r="A27" s="217"/>
      <c r="B27" s="331"/>
      <c r="C27" s="332"/>
      <c r="D27" s="333"/>
      <c r="E27" s="333"/>
      <c r="F27" s="333"/>
      <c r="G27" s="333"/>
      <c r="H27" s="333"/>
    </row>
    <row r="28" spans="1:8" ht="12.75">
      <c r="A28" s="217"/>
      <c r="B28" s="331"/>
      <c r="C28" s="332"/>
      <c r="D28" s="333"/>
      <c r="E28" s="333"/>
      <c r="F28" s="333"/>
      <c r="G28" s="333"/>
      <c r="H28" s="333"/>
    </row>
    <row r="29" spans="1:8" ht="12.75">
      <c r="A29" s="217"/>
      <c r="B29" s="331"/>
      <c r="C29" s="332"/>
      <c r="D29" s="333"/>
      <c r="E29" s="333"/>
      <c r="F29" s="333"/>
      <c r="G29" s="333"/>
      <c r="H29" s="333"/>
    </row>
    <row r="30" spans="1:8" ht="12.75">
      <c r="A30" s="217"/>
      <c r="B30" s="331"/>
      <c r="C30" s="332"/>
      <c r="D30" s="333"/>
      <c r="E30" s="333"/>
      <c r="F30" s="333"/>
      <c r="G30" s="333"/>
      <c r="H30" s="333"/>
    </row>
    <row r="31" spans="1:8" ht="12.75">
      <c r="A31" s="217"/>
      <c r="B31" s="331"/>
      <c r="C31" s="332"/>
      <c r="D31" s="333"/>
      <c r="E31" s="333"/>
      <c r="F31" s="333"/>
      <c r="G31" s="333"/>
      <c r="H31" s="333"/>
    </row>
    <row r="32" spans="1:8" ht="12.75">
      <c r="A32" s="217"/>
      <c r="B32" s="331"/>
      <c r="C32" s="332"/>
      <c r="D32" s="333"/>
      <c r="E32" s="333"/>
      <c r="F32" s="333"/>
      <c r="G32" s="333"/>
      <c r="H32" s="333"/>
    </row>
    <row r="33" spans="1:8" ht="12.75">
      <c r="A33" s="217"/>
      <c r="B33" s="331"/>
      <c r="C33" s="332"/>
      <c r="D33" s="333"/>
      <c r="E33" s="333"/>
      <c r="F33" s="333"/>
      <c r="G33" s="333"/>
      <c r="H33" s="333"/>
    </row>
    <row r="34" spans="1:8" ht="12.75">
      <c r="A34" s="217"/>
      <c r="B34" s="331"/>
      <c r="C34" s="332"/>
      <c r="D34" s="333"/>
      <c r="E34" s="333"/>
      <c r="F34" s="333"/>
      <c r="G34" s="333"/>
      <c r="H34" s="333"/>
    </row>
    <row r="35" spans="1:8" ht="13.5" thickBot="1">
      <c r="A35" s="217"/>
      <c r="B35" s="331"/>
      <c r="C35" s="332"/>
      <c r="D35" s="333"/>
      <c r="E35" s="333"/>
      <c r="F35" s="333"/>
      <c r="G35" s="333"/>
      <c r="H35" s="333"/>
    </row>
    <row r="36" spans="1:8" ht="14.25" thickBot="1" thickTop="1">
      <c r="A36" s="213" t="s">
        <v>509</v>
      </c>
      <c r="B36" s="214"/>
      <c r="C36" s="214"/>
      <c r="D36" s="215">
        <f>SUM(D2:D35)</f>
        <v>0</v>
      </c>
      <c r="E36" s="215">
        <f>SUM(E2:E35)</f>
        <v>0</v>
      </c>
      <c r="F36" s="215">
        <f>SUM(F2:F35)</f>
        <v>0</v>
      </c>
      <c r="G36" s="215">
        <f>SUM(G2:G35)</f>
        <v>0</v>
      </c>
      <c r="H36" s="215">
        <f>SUM(H2:H35)</f>
        <v>0</v>
      </c>
    </row>
    <row r="37" spans="1:7" ht="14.25" thickBot="1" thickTop="1">
      <c r="A37" s="242" t="s">
        <v>510</v>
      </c>
      <c r="B37" s="243"/>
      <c r="C37" s="243"/>
      <c r="D37" s="253"/>
      <c r="E37" s="253"/>
      <c r="F37" s="253"/>
      <c r="G37" s="253"/>
    </row>
    <row r="38" spans="1:7" ht="13.5" thickTop="1">
      <c r="A38" s="216"/>
      <c r="B38" s="327"/>
      <c r="C38" s="328"/>
      <c r="D38" s="329"/>
      <c r="E38" s="329"/>
      <c r="F38" s="329"/>
      <c r="G38" s="330"/>
    </row>
    <row r="39" spans="1:7" ht="12.75">
      <c r="A39" s="217"/>
      <c r="B39" s="331"/>
      <c r="C39" s="332"/>
      <c r="D39" s="333"/>
      <c r="E39" s="333"/>
      <c r="F39" s="333"/>
      <c r="G39" s="333"/>
    </row>
    <row r="40" spans="1:7" ht="12.75">
      <c r="A40" s="217"/>
      <c r="B40" s="331"/>
      <c r="C40" s="332"/>
      <c r="D40" s="333"/>
      <c r="E40" s="333"/>
      <c r="F40" s="333"/>
      <c r="G40" s="334"/>
    </row>
    <row r="41" spans="1:7" ht="13.5" thickBot="1">
      <c r="A41" s="217"/>
      <c r="B41" s="331"/>
      <c r="C41" s="332"/>
      <c r="D41" s="333"/>
      <c r="E41" s="333"/>
      <c r="F41" s="333"/>
      <c r="G41" s="334"/>
    </row>
    <row r="42" spans="1:7" ht="14.25" thickBot="1" thickTop="1">
      <c r="A42" s="213"/>
      <c r="B42" s="214"/>
      <c r="C42" s="214"/>
      <c r="D42" s="215">
        <f>SUM(D36:D41)</f>
        <v>0</v>
      </c>
      <c r="E42" s="215">
        <f>SUM(E36:E41)</f>
        <v>0</v>
      </c>
      <c r="F42" s="215">
        <f>SUM(F36:F41)</f>
        <v>0</v>
      </c>
      <c r="G42" s="215">
        <f>SUM(G36:G41)</f>
        <v>0</v>
      </c>
    </row>
    <row r="43" ht="13.5" thickTop="1"/>
    <row r="45" spans="1:5" ht="12.75">
      <c r="A45" s="134" t="s">
        <v>568</v>
      </c>
      <c r="B45" s="155"/>
      <c r="C45" s="155"/>
      <c r="D45" s="165" t="s">
        <v>565</v>
      </c>
      <c r="E45" s="165" t="s">
        <v>595</v>
      </c>
    </row>
    <row r="46" spans="1:5" ht="12.75">
      <c r="A46" s="217"/>
      <c r="B46" s="331"/>
      <c r="C46" s="332"/>
      <c r="D46" s="333"/>
      <c r="E46" s="27"/>
    </row>
    <row r="47" spans="1:5" ht="12.75">
      <c r="A47" s="217"/>
      <c r="B47" s="331"/>
      <c r="C47" s="332"/>
      <c r="D47" s="333"/>
      <c r="E47" s="27"/>
    </row>
    <row r="48" spans="1:5" ht="12.75">
      <c r="A48" s="217"/>
      <c r="B48" s="331"/>
      <c r="C48" s="332"/>
      <c r="D48" s="333"/>
      <c r="E48" s="27"/>
    </row>
    <row r="49" spans="1:5" ht="12.75">
      <c r="A49" s="217"/>
      <c r="B49" s="331"/>
      <c r="C49" s="332"/>
      <c r="D49" s="333"/>
      <c r="E49" s="27"/>
    </row>
    <row r="50" spans="1:5" ht="12.75">
      <c r="A50" s="217"/>
      <c r="B50" s="331"/>
      <c r="C50" s="332"/>
      <c r="D50" s="333"/>
      <c r="E50" s="27"/>
    </row>
    <row r="51" spans="1:5" ht="12.75">
      <c r="A51" s="217"/>
      <c r="B51" s="331"/>
      <c r="C51" s="332"/>
      <c r="D51" s="333"/>
      <c r="E51" s="27"/>
    </row>
    <row r="52" spans="1:5" ht="12.75">
      <c r="A52" s="217"/>
      <c r="B52" s="331"/>
      <c r="C52" s="332"/>
      <c r="D52" s="333"/>
      <c r="E52" s="27"/>
    </row>
    <row r="53" spans="1:5" ht="12.75">
      <c r="A53" s="217"/>
      <c r="B53" s="331"/>
      <c r="C53" s="332"/>
      <c r="D53" s="333"/>
      <c r="E53" s="27"/>
    </row>
    <row r="54" spans="1:5" ht="12.75">
      <c r="A54" s="217"/>
      <c r="B54" s="331"/>
      <c r="C54" s="332"/>
      <c r="D54" s="333"/>
      <c r="E54" s="27"/>
    </row>
    <row r="55" spans="1:5" ht="12.75">
      <c r="A55" s="217"/>
      <c r="B55" s="331"/>
      <c r="C55" s="332"/>
      <c r="D55" s="333"/>
      <c r="E55" s="27"/>
    </row>
    <row r="56" spans="1:5" ht="12.75">
      <c r="A56" s="217"/>
      <c r="B56" s="331"/>
      <c r="C56" s="332"/>
      <c r="D56" s="333"/>
      <c r="E56" s="27"/>
    </row>
    <row r="57" spans="1:5" ht="12.75">
      <c r="A57" s="217"/>
      <c r="B57" s="331"/>
      <c r="C57" s="332"/>
      <c r="D57" s="333"/>
      <c r="E57" s="27"/>
    </row>
    <row r="58" spans="1:5" ht="12.75">
      <c r="A58" s="217"/>
      <c r="B58" s="331"/>
      <c r="C58" s="332"/>
      <c r="D58" s="333"/>
      <c r="E58" s="27"/>
    </row>
    <row r="59" spans="1:5" ht="12.75">
      <c r="A59" s="217"/>
      <c r="B59" s="331"/>
      <c r="C59" s="332"/>
      <c r="D59" s="333"/>
      <c r="E59" s="27"/>
    </row>
    <row r="60" spans="1:5" ht="12.75">
      <c r="A60" s="217"/>
      <c r="B60" s="331"/>
      <c r="C60" s="332"/>
      <c r="D60" s="333"/>
      <c r="E60" s="27"/>
    </row>
    <row r="61" spans="1:5" ht="12.75">
      <c r="A61" s="217"/>
      <c r="B61" s="331"/>
      <c r="C61" s="332"/>
      <c r="D61" s="333"/>
      <c r="E61" s="27"/>
    </row>
    <row r="62" spans="1:5" ht="12.75">
      <c r="A62" s="217"/>
      <c r="B62" s="331"/>
      <c r="C62" s="332"/>
      <c r="D62" s="333"/>
      <c r="E62" s="27"/>
    </row>
    <row r="63" spans="1:5" ht="12.75">
      <c r="A63" s="217"/>
      <c r="B63" s="331"/>
      <c r="C63" s="332"/>
      <c r="D63" s="333"/>
      <c r="E63" s="27"/>
    </row>
    <row r="64" spans="1:5" ht="12.75">
      <c r="A64" s="217"/>
      <c r="B64" s="331"/>
      <c r="C64" s="332"/>
      <c r="D64" s="333"/>
      <c r="E64" s="27"/>
    </row>
    <row r="65" spans="1:5" ht="12.75">
      <c r="A65" s="217"/>
      <c r="B65" s="331"/>
      <c r="C65" s="332"/>
      <c r="D65" s="333"/>
      <c r="E65" s="27"/>
    </row>
    <row r="66" spans="1:5" ht="12.75">
      <c r="A66" s="217"/>
      <c r="B66" s="331"/>
      <c r="C66" s="332"/>
      <c r="D66" s="333"/>
      <c r="E66" s="27"/>
    </row>
    <row r="67" spans="1:5" ht="12.75">
      <c r="A67" s="217"/>
      <c r="B67" s="331"/>
      <c r="C67" s="332"/>
      <c r="D67" s="333"/>
      <c r="E67" s="27"/>
    </row>
    <row r="68" spans="1:5" ht="12.75">
      <c r="A68" s="217"/>
      <c r="B68" s="331"/>
      <c r="C68" s="332"/>
      <c r="D68" s="333"/>
      <c r="E68" s="27"/>
    </row>
    <row r="69" spans="1:5" ht="12.75">
      <c r="A69" s="217"/>
      <c r="B69" s="331"/>
      <c r="C69" s="332"/>
      <c r="D69" s="333"/>
      <c r="E69" s="27"/>
    </row>
    <row r="70" spans="1:5" ht="12.75">
      <c r="A70" s="217"/>
      <c r="B70" s="331"/>
      <c r="C70" s="332"/>
      <c r="D70" s="333"/>
      <c r="E70" s="27"/>
    </row>
    <row r="71" spans="1:5" ht="12.75">
      <c r="A71" s="217"/>
      <c r="B71" s="331"/>
      <c r="C71" s="332"/>
      <c r="D71" s="333"/>
      <c r="E71" s="27"/>
    </row>
    <row r="72" spans="1:5" ht="12.75">
      <c r="A72" s="217"/>
      <c r="B72" s="331"/>
      <c r="C72" s="332"/>
      <c r="D72" s="333"/>
      <c r="E72" s="27"/>
    </row>
    <row r="73" spans="1:5" ht="12.75">
      <c r="A73" s="217"/>
      <c r="B73" s="331"/>
      <c r="C73" s="332"/>
      <c r="D73" s="333"/>
      <c r="E73" s="27"/>
    </row>
    <row r="74" spans="1:5" ht="12.75">
      <c r="A74" s="217"/>
      <c r="B74" s="331"/>
      <c r="C74" s="332"/>
      <c r="D74" s="333"/>
      <c r="E74" s="27"/>
    </row>
    <row r="75" spans="1:5" ht="13.5" customHeight="1">
      <c r="A75" s="217"/>
      <c r="B75" s="331"/>
      <c r="C75" s="332"/>
      <c r="D75" s="333"/>
      <c r="E75" s="27"/>
    </row>
    <row r="76" spans="1:4" ht="12.75">
      <c r="A76" s="217"/>
      <c r="B76" s="331"/>
      <c r="C76" s="332"/>
      <c r="D76" s="333"/>
    </row>
    <row r="77" spans="1:4" ht="12.75">
      <c r="A77" s="218"/>
      <c r="B77" s="210"/>
      <c r="C77" s="211"/>
      <c r="D77" s="212"/>
    </row>
    <row r="78" spans="1:4" ht="12.75">
      <c r="A78" s="218"/>
      <c r="B78" s="210"/>
      <c r="C78" s="211"/>
      <c r="D78" s="212"/>
    </row>
    <row r="79" spans="1:4" ht="12.75">
      <c r="A79" s="218"/>
      <c r="B79" s="210"/>
      <c r="C79" s="211"/>
      <c r="D79" s="212"/>
    </row>
    <row r="80" spans="1:4" ht="12.75">
      <c r="A80" s="283"/>
      <c r="B80" s="284"/>
      <c r="C80" s="282"/>
      <c r="D80" s="212"/>
    </row>
    <row r="81" spans="1:4" ht="12.75">
      <c r="A81" s="283"/>
      <c r="B81" s="284"/>
      <c r="C81" s="282"/>
      <c r="D81" s="286"/>
    </row>
    <row r="82" spans="1:4" ht="12.75">
      <c r="A82" s="283"/>
      <c r="B82" s="284"/>
      <c r="C82" s="285"/>
      <c r="D82" s="286"/>
    </row>
    <row r="83" spans="1:4" ht="12.75">
      <c r="A83" s="277"/>
      <c r="B83" s="274"/>
      <c r="C83" s="275"/>
      <c r="D83" s="276"/>
    </row>
    <row r="84" spans="1:4" ht="12.75">
      <c r="A84" s="277"/>
      <c r="B84" s="274"/>
      <c r="C84" s="275"/>
      <c r="D84" s="276"/>
    </row>
    <row r="85" spans="1:4" ht="12.75">
      <c r="A85" s="277"/>
      <c r="B85" s="274"/>
      <c r="C85" s="275"/>
      <c r="D85" s="276"/>
    </row>
    <row r="86" spans="1:4" ht="12.75">
      <c r="A86" s="277"/>
      <c r="B86" s="274"/>
      <c r="C86" s="275"/>
      <c r="D86" s="276"/>
    </row>
    <row r="87" spans="1:4" ht="12.75">
      <c r="A87" s="277"/>
      <c r="B87" s="274"/>
      <c r="C87" s="275"/>
      <c r="D87" s="276"/>
    </row>
    <row r="88" spans="1:4" ht="12.75">
      <c r="A88" s="277"/>
      <c r="B88" s="274"/>
      <c r="C88" s="275"/>
      <c r="D88" s="276"/>
    </row>
    <row r="89" spans="1:5" ht="12.75">
      <c r="A89" s="134"/>
      <c r="B89" s="155"/>
      <c r="C89" s="155"/>
      <c r="D89" s="149">
        <f>SUM(D46:D88)</f>
        <v>0</v>
      </c>
      <c r="E89" s="149">
        <f>D76+D77+D78+D79+D80+D46+D75</f>
        <v>0</v>
      </c>
    </row>
    <row r="92" spans="1:4" ht="12.75">
      <c r="A92" s="287" t="s">
        <v>592</v>
      </c>
      <c r="B92" s="155"/>
      <c r="C92" s="155"/>
      <c r="D92" s="165" t="s">
        <v>565</v>
      </c>
    </row>
    <row r="93" spans="1:4" ht="12.75">
      <c r="A93" s="280"/>
      <c r="B93" s="278"/>
      <c r="C93" s="281"/>
      <c r="D93" s="279"/>
    </row>
    <row r="94" spans="1:5" ht="12.75">
      <c r="A94" s="280"/>
      <c r="B94" s="278"/>
      <c r="C94" s="281"/>
      <c r="D94" s="279"/>
      <c r="E94" s="23"/>
    </row>
    <row r="95" spans="1:4" ht="12.75">
      <c r="A95" s="134"/>
      <c r="B95" s="155"/>
      <c r="C95" s="155"/>
      <c r="D95" s="149">
        <f>SUBTOTAL(9,D93:D94)</f>
        <v>0</v>
      </c>
    </row>
  </sheetData>
  <sheetProtection/>
  <autoFilter ref="A1:G42">
    <sortState ref="A2:G95">
      <sortCondition descending="1" sortBy="value" ref="C2:C95"/>
    </sortState>
  </autoFilter>
  <printOptions/>
  <pageMargins left="0.75" right="0.75" top="1" bottom="1" header="0" footer="0"/>
  <pageSetup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29" sqref="A29:IV29"/>
    </sheetView>
  </sheetViews>
  <sheetFormatPr defaultColWidth="11.421875" defaultRowHeight="12.7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23"/>
  <sheetViews>
    <sheetView zoomScalePageLayoutView="0" workbookViewId="0" topLeftCell="A1">
      <selection activeCell="C21" sqref="C21"/>
    </sheetView>
  </sheetViews>
  <sheetFormatPr defaultColWidth="11.421875" defaultRowHeight="12.75"/>
  <cols>
    <col min="1" max="1" width="40.140625" style="15" customWidth="1"/>
    <col min="2" max="2" width="13.57421875" style="15" bestFit="1" customWidth="1"/>
    <col min="3" max="3" width="14.57421875" style="822" bestFit="1" customWidth="1"/>
    <col min="4" max="4" width="13.57421875" style="0" bestFit="1" customWidth="1"/>
  </cols>
  <sheetData>
    <row r="1" spans="4:5" ht="12.75">
      <c r="D1" t="s">
        <v>833</v>
      </c>
      <c r="E1" t="s">
        <v>834</v>
      </c>
    </row>
    <row r="2" spans="1:7" ht="13.5" thickBot="1">
      <c r="A2" s="31" t="s">
        <v>703</v>
      </c>
      <c r="B2" s="238">
        <v>32782.01</v>
      </c>
      <c r="C2" s="822">
        <f>B2*G2</f>
        <v>186683056.7068</v>
      </c>
      <c r="D2" s="822">
        <v>176494054</v>
      </c>
      <c r="E2" s="907">
        <f>C2-D2</f>
        <v>10189002.706800014</v>
      </c>
      <c r="F2" t="s">
        <v>19</v>
      </c>
      <c r="G2" s="922">
        <v>5694.68</v>
      </c>
    </row>
    <row r="3" spans="1:7" ht="13.5" thickBot="1">
      <c r="A3" s="31" t="s">
        <v>704</v>
      </c>
      <c r="B3" s="238">
        <v>1013.76</v>
      </c>
      <c r="C3" s="822">
        <f>G2*B3</f>
        <v>5773038.796800001</v>
      </c>
      <c r="D3" s="822">
        <v>4937853</v>
      </c>
      <c r="E3" s="907">
        <f aca="true" t="shared" si="0" ref="E3:E10">C3-D3</f>
        <v>835185.7968000006</v>
      </c>
      <c r="F3" t="s">
        <v>23</v>
      </c>
      <c r="G3" s="922">
        <v>5710.73</v>
      </c>
    </row>
    <row r="4" spans="1:5" ht="12.75">
      <c r="A4" s="31" t="s">
        <v>785</v>
      </c>
      <c r="B4" s="238">
        <v>0.9</v>
      </c>
      <c r="C4" s="822">
        <f>G2*B4</f>
        <v>5125.212</v>
      </c>
      <c r="D4" s="822">
        <v>185022</v>
      </c>
      <c r="E4" s="907">
        <f t="shared" si="0"/>
        <v>-179896.788</v>
      </c>
    </row>
    <row r="5" spans="1:5" ht="12.75">
      <c r="A5" s="875" t="s">
        <v>805</v>
      </c>
      <c r="B5" s="877">
        <v>1000</v>
      </c>
      <c r="C5" s="822">
        <f>G2*B5</f>
        <v>5694680</v>
      </c>
      <c r="D5" s="822">
        <v>5579970</v>
      </c>
      <c r="E5" s="907">
        <f t="shared" si="0"/>
        <v>114710</v>
      </c>
    </row>
    <row r="6" spans="1:5" ht="13.5">
      <c r="A6" s="31" t="s">
        <v>762</v>
      </c>
      <c r="B6" s="923">
        <v>34436.57</v>
      </c>
      <c r="C6" s="822">
        <f>G2*B6</f>
        <v>196105246.4476</v>
      </c>
      <c r="D6" s="822">
        <f>194191199</f>
        <v>194191199</v>
      </c>
      <c r="E6" s="907">
        <f t="shared" si="0"/>
        <v>1914047.447600007</v>
      </c>
    </row>
    <row r="7" spans="1:7" ht="12.75">
      <c r="A7" s="31" t="s">
        <v>735</v>
      </c>
      <c r="E7" s="907">
        <f t="shared" si="0"/>
        <v>0</v>
      </c>
      <c r="F7" s="925">
        <v>4.98</v>
      </c>
      <c r="G7" t="s">
        <v>835</v>
      </c>
    </row>
    <row r="8" spans="1:5" ht="13.5">
      <c r="A8" s="31" t="s">
        <v>810</v>
      </c>
      <c r="B8" s="926">
        <v>2121.0420198421557</v>
      </c>
      <c r="C8" s="822">
        <f>B8*G3</f>
        <v>12112698.293973193</v>
      </c>
      <c r="D8" s="822">
        <f>12705727+82500</f>
        <v>12788227</v>
      </c>
      <c r="E8" s="907">
        <f t="shared" si="0"/>
        <v>-675528.7060268074</v>
      </c>
    </row>
    <row r="9" spans="1:5" ht="13.5">
      <c r="A9" s="31" t="s">
        <v>710</v>
      </c>
      <c r="B9" s="924">
        <v>38922.281330283135</v>
      </c>
      <c r="C9" s="822">
        <f>B9*G2</f>
        <v>221649937.04593676</v>
      </c>
      <c r="D9" s="822">
        <v>214236581</v>
      </c>
      <c r="E9" s="907">
        <f t="shared" si="0"/>
        <v>7413356.045936763</v>
      </c>
    </row>
    <row r="10" spans="1:5" ht="12.75">
      <c r="A10" s="31" t="s">
        <v>767</v>
      </c>
      <c r="B10" s="840">
        <v>11084.92</v>
      </c>
      <c r="C10" s="822">
        <f>G2*B10</f>
        <v>63125072.225600004</v>
      </c>
      <c r="D10" s="822">
        <v>59867006</v>
      </c>
      <c r="E10" s="907">
        <f t="shared" si="0"/>
        <v>3258066.225600004</v>
      </c>
    </row>
    <row r="13" spans="1:2" ht="12.75">
      <c r="A13" s="31" t="s">
        <v>703</v>
      </c>
      <c r="B13" s="928">
        <v>10189002.706800014</v>
      </c>
    </row>
    <row r="14" spans="1:2" ht="12.75">
      <c r="A14" s="31" t="s">
        <v>704</v>
      </c>
      <c r="B14" s="928">
        <v>835185.7968000006</v>
      </c>
    </row>
    <row r="15" spans="1:3" ht="12.75">
      <c r="A15" s="31" t="s">
        <v>785</v>
      </c>
      <c r="C15" s="822">
        <v>179897</v>
      </c>
    </row>
    <row r="16" spans="1:2" ht="12.75">
      <c r="A16" s="875" t="s">
        <v>805</v>
      </c>
      <c r="B16" s="928">
        <v>114710</v>
      </c>
    </row>
    <row r="17" spans="1:2" ht="12.75">
      <c r="A17" s="31" t="s">
        <v>762</v>
      </c>
      <c r="B17" s="907">
        <v>1914047.447600007</v>
      </c>
    </row>
    <row r="18" spans="1:2" ht="12.75">
      <c r="A18" s="31" t="s">
        <v>810</v>
      </c>
      <c r="B18" s="928">
        <v>675529</v>
      </c>
    </row>
    <row r="19" spans="1:3" ht="12.75">
      <c r="A19" s="31" t="s">
        <v>710</v>
      </c>
      <c r="C19" s="907">
        <v>7413356.045936763</v>
      </c>
    </row>
    <row r="20" spans="1:3" ht="12.75">
      <c r="A20" s="31" t="s">
        <v>767</v>
      </c>
      <c r="C20" s="822">
        <v>3258066</v>
      </c>
    </row>
    <row r="21" spans="1:3" ht="12.75">
      <c r="A21" s="31" t="s">
        <v>836</v>
      </c>
      <c r="C21" s="822">
        <v>2877156</v>
      </c>
    </row>
    <row r="22" spans="2:3" ht="12.75">
      <c r="B22" s="927">
        <f>SUM(B13:B21)</f>
        <v>13728474.951200021</v>
      </c>
      <c r="C22" s="927">
        <f>SUM(C13:C21)</f>
        <v>13728475.045936763</v>
      </c>
    </row>
    <row r="23" ht="12.75">
      <c r="D23" s="907">
        <f>B22-C22</f>
        <v>-0.09473674185574055</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C23" sqref="C23"/>
    </sheetView>
  </sheetViews>
  <sheetFormatPr defaultColWidth="11.421875" defaultRowHeight="12.7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tabSelected="1" zoomScalePageLayoutView="0" workbookViewId="0" topLeftCell="A28">
      <selection activeCell="E37" sqref="E37"/>
    </sheetView>
  </sheetViews>
  <sheetFormatPr defaultColWidth="11.421875" defaultRowHeight="12.75"/>
  <sheetData>
    <row r="1" spans="1:6" ht="12.75">
      <c r="A1" s="1070" t="s">
        <v>896</v>
      </c>
      <c r="B1" s="1070"/>
      <c r="C1" s="1070"/>
      <c r="D1" s="1070"/>
      <c r="E1" s="1070"/>
      <c r="F1" s="1070"/>
    </row>
    <row r="2" spans="1:4" ht="12.75">
      <c r="A2" s="1026"/>
      <c r="B2" s="1025"/>
      <c r="C2" s="1025"/>
      <c r="D2" s="1025"/>
    </row>
    <row r="3" spans="1:7" ht="12.75">
      <c r="A3" s="1069" t="s">
        <v>988</v>
      </c>
      <c r="B3" s="1069"/>
      <c r="C3" s="1069"/>
      <c r="D3" s="1069"/>
      <c r="E3" s="1069"/>
      <c r="F3" s="1069"/>
      <c r="G3" s="1069"/>
    </row>
    <row r="4" spans="1:4" ht="38.25">
      <c r="A4" s="1027" t="s">
        <v>897</v>
      </c>
      <c r="B4" s="1025"/>
      <c r="C4" s="1025"/>
      <c r="D4" s="1025"/>
    </row>
    <row r="5" spans="1:4" ht="12.75">
      <c r="A5" s="1028" t="s">
        <v>898</v>
      </c>
      <c r="B5" s="1028" t="s">
        <v>899</v>
      </c>
      <c r="C5" s="1025"/>
      <c r="D5" s="1028" t="s">
        <v>900</v>
      </c>
    </row>
    <row r="6" spans="1:4" ht="12.75">
      <c r="A6" s="1028" t="s">
        <v>901</v>
      </c>
      <c r="B6" s="1028" t="s">
        <v>902</v>
      </c>
      <c r="C6" s="1025"/>
      <c r="D6" s="1028" t="s">
        <v>903</v>
      </c>
    </row>
    <row r="7" spans="1:4" ht="12.75">
      <c r="A7" s="1028" t="s">
        <v>904</v>
      </c>
      <c r="B7" s="1028" t="s">
        <v>905</v>
      </c>
      <c r="C7" s="1025"/>
      <c r="D7" s="1028">
        <v>22</v>
      </c>
    </row>
    <row r="8" spans="1:4" ht="12.75">
      <c r="A8" s="1028" t="s">
        <v>906</v>
      </c>
      <c r="B8" s="1028" t="s">
        <v>907</v>
      </c>
      <c r="C8" s="1025"/>
      <c r="D8" s="1025"/>
    </row>
    <row r="9" spans="1:4" ht="12.75">
      <c r="A9" s="1028" t="s">
        <v>908</v>
      </c>
      <c r="B9" s="1028" t="s">
        <v>909</v>
      </c>
      <c r="C9" s="1025"/>
      <c r="D9" s="1028" t="s">
        <v>910</v>
      </c>
    </row>
    <row r="10" spans="1:4" ht="12.75">
      <c r="A10" s="1028" t="s">
        <v>911</v>
      </c>
      <c r="B10" s="1028" t="s">
        <v>913</v>
      </c>
      <c r="C10" s="1025"/>
      <c r="D10" s="1028" t="s">
        <v>914</v>
      </c>
    </row>
    <row r="11" spans="1:4" ht="12.75">
      <c r="A11" s="1028" t="s">
        <v>912</v>
      </c>
      <c r="B11" s="1028" t="s">
        <v>916</v>
      </c>
      <c r="C11" s="1025"/>
      <c r="D11" s="1028" t="s">
        <v>917</v>
      </c>
    </row>
    <row r="12" spans="1:4" ht="12.75">
      <c r="A12" s="1028" t="s">
        <v>915</v>
      </c>
      <c r="B12" s="1028" t="s">
        <v>918</v>
      </c>
      <c r="C12" s="1025"/>
      <c r="D12" s="1028" t="s">
        <v>919</v>
      </c>
    </row>
    <row r="13" spans="1:4" ht="12.75">
      <c r="A13" s="1028"/>
      <c r="B13" s="1025"/>
      <c r="C13" s="1025"/>
      <c r="D13" s="1025"/>
    </row>
    <row r="14" spans="1:4" ht="12.75">
      <c r="A14" s="1028"/>
      <c r="B14" s="1025"/>
      <c r="C14" s="1025"/>
      <c r="D14" s="1025"/>
    </row>
    <row r="15" spans="1:4" ht="12.75">
      <c r="A15" s="1029" t="s">
        <v>920</v>
      </c>
      <c r="B15" s="1025"/>
      <c r="C15" s="1025"/>
      <c r="D15" s="1025"/>
    </row>
    <row r="16" spans="1:6" ht="12.75">
      <c r="A16" s="1028"/>
      <c r="B16" s="1025"/>
      <c r="C16" s="1025"/>
      <c r="D16" s="1025"/>
      <c r="E16" s="1025"/>
      <c r="F16" s="1025"/>
    </row>
    <row r="17" spans="1:6" ht="12.75">
      <c r="A17" s="1068" t="s">
        <v>921</v>
      </c>
      <c r="B17" s="1068"/>
      <c r="C17" s="1068"/>
      <c r="D17" s="1068"/>
      <c r="E17" s="1068"/>
      <c r="F17" s="1068"/>
    </row>
    <row r="18" spans="1:6" ht="12.75">
      <c r="A18" s="1068" t="s">
        <v>922</v>
      </c>
      <c r="B18" s="1068"/>
      <c r="C18" s="1068"/>
      <c r="D18" s="1068"/>
      <c r="E18" s="1068"/>
      <c r="F18" s="1068"/>
    </row>
    <row r="19" spans="1:6" ht="12.75">
      <c r="A19" s="1029"/>
      <c r="B19" s="1025"/>
      <c r="C19" s="1025"/>
      <c r="D19" s="1025"/>
      <c r="E19" s="1025"/>
      <c r="F19" s="1025"/>
    </row>
    <row r="20" spans="1:6" ht="12.75">
      <c r="A20" s="1029" t="s">
        <v>923</v>
      </c>
      <c r="B20" s="1025"/>
      <c r="C20" s="1025"/>
      <c r="D20" s="1025"/>
      <c r="E20" s="1025"/>
      <c r="F20" s="1025"/>
    </row>
    <row r="21" spans="1:6" ht="12.75">
      <c r="A21" s="1029"/>
      <c r="B21" s="1025"/>
      <c r="C21" s="1025"/>
      <c r="D21" s="1025"/>
      <c r="E21" s="1025"/>
      <c r="F21" s="1025"/>
    </row>
    <row r="22" spans="1:6" ht="12.75">
      <c r="A22" s="1067" t="s">
        <v>924</v>
      </c>
      <c r="B22" s="1067"/>
      <c r="C22" s="1067" t="s">
        <v>925</v>
      </c>
      <c r="D22" s="1067"/>
      <c r="E22" s="1025"/>
      <c r="F22" s="1025"/>
    </row>
    <row r="23" spans="1:6" ht="12.75">
      <c r="A23" s="1067" t="s">
        <v>926</v>
      </c>
      <c r="B23" s="1067"/>
      <c r="C23" s="1067" t="s">
        <v>927</v>
      </c>
      <c r="D23" s="1067"/>
      <c r="E23" s="1025"/>
      <c r="F23" s="1025"/>
    </row>
    <row r="24" spans="1:6" ht="12.75">
      <c r="A24" s="1067"/>
      <c r="B24" s="1067"/>
      <c r="C24" s="1067" t="s">
        <v>928</v>
      </c>
      <c r="D24" s="1067"/>
      <c r="E24" s="1025"/>
      <c r="F24" s="1025"/>
    </row>
    <row r="25" spans="1:6" ht="12.75">
      <c r="A25" s="1067"/>
      <c r="B25" s="1067"/>
      <c r="C25" s="1067" t="s">
        <v>929</v>
      </c>
      <c r="D25" s="1067"/>
      <c r="E25" s="1025"/>
      <c r="F25" s="1025"/>
    </row>
    <row r="26" spans="1:6" ht="12.75">
      <c r="A26" s="1067" t="s">
        <v>341</v>
      </c>
      <c r="B26" s="1067"/>
      <c r="C26" s="1067" t="s">
        <v>930</v>
      </c>
      <c r="D26" s="1067"/>
      <c r="E26" s="1025"/>
      <c r="F26" s="1025"/>
    </row>
    <row r="27" spans="1:6" ht="12.75">
      <c r="A27" s="1067" t="s">
        <v>931</v>
      </c>
      <c r="B27" s="1067"/>
      <c r="C27" s="1067" t="s">
        <v>928</v>
      </c>
      <c r="D27" s="1067"/>
      <c r="E27" s="1025"/>
      <c r="F27" s="1025"/>
    </row>
    <row r="28" spans="1:6" ht="12.75">
      <c r="A28" s="1067" t="s">
        <v>932</v>
      </c>
      <c r="B28" s="1067"/>
      <c r="C28" s="1067" t="s">
        <v>933</v>
      </c>
      <c r="D28" s="1067"/>
      <c r="E28" s="1025"/>
      <c r="F28" s="1025"/>
    </row>
    <row r="29" spans="1:6" ht="12.75">
      <c r="A29" s="1067" t="s">
        <v>934</v>
      </c>
      <c r="B29" s="1067"/>
      <c r="C29" s="1067" t="s">
        <v>850</v>
      </c>
      <c r="D29" s="1067"/>
      <c r="E29" s="1025"/>
      <c r="F29" s="1025"/>
    </row>
    <row r="30" spans="1:6" ht="12.75">
      <c r="A30" s="1067" t="s">
        <v>935</v>
      </c>
      <c r="B30" s="1067"/>
      <c r="C30" s="1067"/>
      <c r="D30" s="1067"/>
      <c r="E30" s="1025"/>
      <c r="F30" s="1025"/>
    </row>
    <row r="31" spans="1:6" ht="12.75">
      <c r="A31" s="1067" t="s">
        <v>936</v>
      </c>
      <c r="B31" s="1067"/>
      <c r="C31" s="1067" t="s">
        <v>937</v>
      </c>
      <c r="D31" s="1067"/>
      <c r="E31" s="1025"/>
      <c r="F31" s="1025"/>
    </row>
    <row r="32" spans="1:4" ht="12.75">
      <c r="A32" s="1067" t="s">
        <v>938</v>
      </c>
      <c r="B32" s="1067"/>
      <c r="C32" s="1067" t="s">
        <v>930</v>
      </c>
      <c r="D32" s="1067"/>
    </row>
    <row r="33" spans="1:4" ht="12.75">
      <c r="A33" s="1067" t="s">
        <v>939</v>
      </c>
      <c r="B33" s="1067"/>
      <c r="C33" s="1067" t="s">
        <v>928</v>
      </c>
      <c r="D33" s="1067"/>
    </row>
    <row r="34" spans="1:4" ht="12.75">
      <c r="A34" s="1030"/>
      <c r="B34" s="1025"/>
      <c r="C34" s="1025"/>
      <c r="D34" s="1025"/>
    </row>
    <row r="35" spans="1:4" ht="12.75">
      <c r="A35" s="1030"/>
      <c r="B35" s="1025"/>
      <c r="C35" s="1025"/>
      <c r="D35" s="1025"/>
    </row>
    <row r="36" spans="1:4" ht="12.75">
      <c r="A36" s="1030"/>
      <c r="B36" s="1025"/>
      <c r="C36" s="1025"/>
      <c r="D36" s="1025"/>
    </row>
    <row r="37" spans="1:6" ht="12.75">
      <c r="A37" s="506" t="s">
        <v>695</v>
      </c>
      <c r="B37" s="470"/>
      <c r="C37" s="506" t="s">
        <v>696</v>
      </c>
      <c r="D37" s="470"/>
      <c r="E37" s="506"/>
      <c r="F37" s="482"/>
    </row>
    <row r="38" spans="1:6" ht="12.75">
      <c r="A38" s="506" t="s">
        <v>341</v>
      </c>
      <c r="B38" s="470"/>
      <c r="C38" s="506" t="s">
        <v>405</v>
      </c>
      <c r="D38" s="505"/>
      <c r="E38" s="506"/>
      <c r="F38" s="482"/>
    </row>
  </sheetData>
  <sheetProtection/>
  <mergeCells count="26">
    <mergeCell ref="A3:G3"/>
    <mergeCell ref="A1:F1"/>
    <mergeCell ref="C30:D30"/>
    <mergeCell ref="C31:D31"/>
    <mergeCell ref="C22:D22"/>
    <mergeCell ref="C23:D23"/>
    <mergeCell ref="C24:D24"/>
    <mergeCell ref="C25:D25"/>
    <mergeCell ref="A32:B32"/>
    <mergeCell ref="A33:B33"/>
    <mergeCell ref="A17:F17"/>
    <mergeCell ref="A18:F18"/>
    <mergeCell ref="C32:D32"/>
    <mergeCell ref="C33:D33"/>
    <mergeCell ref="A22:B22"/>
    <mergeCell ref="A23:B25"/>
    <mergeCell ref="A26:B26"/>
    <mergeCell ref="A27:B27"/>
    <mergeCell ref="A30:B30"/>
    <mergeCell ref="A31:B31"/>
    <mergeCell ref="C26:D26"/>
    <mergeCell ref="C27:D27"/>
    <mergeCell ref="C28:D28"/>
    <mergeCell ref="C29:D29"/>
    <mergeCell ref="A29:B29"/>
    <mergeCell ref="A28:B2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59"/>
  <sheetViews>
    <sheetView zoomScalePageLayoutView="0" workbookViewId="0" topLeftCell="A46">
      <selection activeCell="G62" sqref="G62"/>
    </sheetView>
  </sheetViews>
  <sheetFormatPr defaultColWidth="11.421875" defaultRowHeight="12.75"/>
  <sheetData>
    <row r="1" spans="1:9" ht="12.75">
      <c r="A1" s="1036" t="s">
        <v>940</v>
      </c>
      <c r="B1" s="1025"/>
      <c r="C1" s="1025"/>
      <c r="D1" s="1025"/>
      <c r="E1" s="1025"/>
      <c r="F1" s="1025"/>
      <c r="G1" s="1025"/>
      <c r="H1" s="1025"/>
      <c r="I1" s="1025"/>
    </row>
    <row r="2" spans="1:9" ht="12.75">
      <c r="A2" s="1037"/>
      <c r="B2" s="1025"/>
      <c r="C2" s="1025"/>
      <c r="D2" s="1025"/>
      <c r="E2" s="1025"/>
      <c r="F2" s="1025"/>
      <c r="G2" s="1025"/>
      <c r="H2" s="1025"/>
      <c r="I2" s="1025"/>
    </row>
    <row r="3" spans="1:9" ht="12.75">
      <c r="A3" s="1038" t="s">
        <v>941</v>
      </c>
      <c r="B3" s="1038"/>
      <c r="C3" s="1038"/>
      <c r="D3" s="1038"/>
      <c r="E3" s="1038"/>
      <c r="F3" s="1038"/>
      <c r="G3" s="1038"/>
      <c r="H3" s="1038"/>
      <c r="I3" s="1038"/>
    </row>
    <row r="4" spans="1:9" ht="12.75">
      <c r="A4" s="1038"/>
      <c r="B4" s="1025"/>
      <c r="C4" s="1025"/>
      <c r="D4" s="1025"/>
      <c r="E4" s="1025"/>
      <c r="F4" s="1025"/>
      <c r="G4" s="1025"/>
      <c r="H4" s="1025"/>
      <c r="I4" s="1025"/>
    </row>
    <row r="5" spans="1:9" ht="12.75">
      <c r="A5" s="1038" t="s">
        <v>942</v>
      </c>
      <c r="B5" s="1025"/>
      <c r="C5" s="1025"/>
      <c r="D5" s="1038" t="s">
        <v>943</v>
      </c>
      <c r="E5" s="1025"/>
      <c r="F5" s="1025"/>
      <c r="G5" s="1025"/>
      <c r="H5" s="1025"/>
      <c r="I5" s="1025"/>
    </row>
    <row r="6" spans="1:9" ht="12.75">
      <c r="A6" s="1038" t="s">
        <v>944</v>
      </c>
      <c r="B6" s="1025"/>
      <c r="C6" s="1025"/>
      <c r="D6" s="1038" t="s">
        <v>943</v>
      </c>
      <c r="E6" s="1025"/>
      <c r="F6" s="1025"/>
      <c r="G6" s="1025"/>
      <c r="H6" s="1025"/>
      <c r="I6" s="1025"/>
    </row>
    <row r="7" spans="1:9" ht="12.75">
      <c r="A7" s="1038" t="s">
        <v>945</v>
      </c>
      <c r="B7" s="1025"/>
      <c r="C7" s="1025"/>
      <c r="D7" s="1038" t="s">
        <v>943</v>
      </c>
      <c r="E7" s="1025"/>
      <c r="F7" s="1025"/>
      <c r="G7" s="1025"/>
      <c r="H7" s="1025"/>
      <c r="I7" s="1025"/>
    </row>
    <row r="8" spans="1:9" ht="12.75">
      <c r="A8" s="1038" t="s">
        <v>946</v>
      </c>
      <c r="B8" s="1025"/>
      <c r="C8" s="1025"/>
      <c r="D8" s="1038" t="s">
        <v>947</v>
      </c>
      <c r="E8" s="1025"/>
      <c r="F8" s="1025"/>
      <c r="G8" s="1025"/>
      <c r="H8" s="1025"/>
      <c r="I8" s="1025"/>
    </row>
    <row r="9" spans="1:9" ht="12.75">
      <c r="A9" s="1039"/>
      <c r="B9" s="1025"/>
      <c r="C9" s="1025"/>
      <c r="D9" s="1025"/>
      <c r="E9" s="1025"/>
      <c r="F9" s="1025"/>
      <c r="G9" s="1025"/>
      <c r="H9" s="1025"/>
      <c r="I9" s="1025"/>
    </row>
    <row r="10" spans="1:9" ht="12.75">
      <c r="A10" s="1039" t="s">
        <v>948</v>
      </c>
      <c r="B10" s="1025"/>
      <c r="C10" s="1025"/>
      <c r="D10" s="1025"/>
      <c r="E10" s="1025"/>
      <c r="F10" s="1025"/>
      <c r="G10" s="1025"/>
      <c r="H10" s="1025"/>
      <c r="I10" s="1025"/>
    </row>
    <row r="11" spans="1:9" ht="13.5" thickBot="1">
      <c r="A11" s="1039"/>
      <c r="B11" s="1025"/>
      <c r="C11" s="1025"/>
      <c r="D11" s="1025"/>
      <c r="E11" s="1025"/>
      <c r="F11" s="1025"/>
      <c r="G11" s="1025"/>
      <c r="H11" s="1025"/>
      <c r="I11" s="1025"/>
    </row>
    <row r="12" spans="1:9" ht="45.75" thickBot="1">
      <c r="A12" s="1040" t="s">
        <v>949</v>
      </c>
      <c r="B12" s="1041" t="s">
        <v>950</v>
      </c>
      <c r="C12" s="1041" t="s">
        <v>951</v>
      </c>
      <c r="D12" s="1041" t="s">
        <v>952</v>
      </c>
      <c r="E12" s="1041" t="s">
        <v>953</v>
      </c>
      <c r="F12" s="1041" t="s">
        <v>954</v>
      </c>
      <c r="G12" s="1041" t="s">
        <v>955</v>
      </c>
      <c r="H12" s="1041" t="s">
        <v>956</v>
      </c>
      <c r="I12" s="1042" t="s">
        <v>957</v>
      </c>
    </row>
    <row r="13" spans="1:9" ht="23.25" thickBot="1">
      <c r="A13" s="1043">
        <v>1</v>
      </c>
      <c r="B13" s="1044" t="s">
        <v>958</v>
      </c>
      <c r="C13" s="1045">
        <v>1</v>
      </c>
      <c r="D13" s="1045" t="s">
        <v>959</v>
      </c>
      <c r="E13" s="1045">
        <v>240</v>
      </c>
      <c r="F13" s="1046" t="s">
        <v>960</v>
      </c>
      <c r="G13" s="1045">
        <v>240</v>
      </c>
      <c r="H13" s="1047">
        <v>240000000</v>
      </c>
      <c r="I13" s="1048">
        <v>0.2667</v>
      </c>
    </row>
    <row r="14" spans="1:9" ht="23.25" thickBot="1">
      <c r="A14" s="1043">
        <v>3</v>
      </c>
      <c r="B14" s="1044" t="s">
        <v>961</v>
      </c>
      <c r="C14" s="1045">
        <v>1</v>
      </c>
      <c r="D14" s="1045" t="s">
        <v>962</v>
      </c>
      <c r="E14" s="1045">
        <v>240</v>
      </c>
      <c r="F14" s="1046" t="s">
        <v>960</v>
      </c>
      <c r="G14" s="1045">
        <v>240</v>
      </c>
      <c r="H14" s="1047">
        <v>240000000</v>
      </c>
      <c r="I14" s="1048">
        <v>0.2667</v>
      </c>
    </row>
    <row r="15" spans="1:9" ht="13.5" thickBot="1">
      <c r="A15" s="1049">
        <v>4</v>
      </c>
      <c r="B15" s="1044" t="s">
        <v>958</v>
      </c>
      <c r="C15" s="1045">
        <v>1</v>
      </c>
      <c r="D15" s="1045" t="s">
        <v>963</v>
      </c>
      <c r="E15" s="1045">
        <v>50</v>
      </c>
      <c r="F15" s="1045" t="s">
        <v>960</v>
      </c>
      <c r="G15" s="1045">
        <v>50</v>
      </c>
      <c r="H15" s="1047">
        <v>50000000</v>
      </c>
      <c r="I15" s="1048">
        <v>0.0556</v>
      </c>
    </row>
    <row r="16" spans="1:9" ht="13.5" thickBot="1">
      <c r="A16" s="1049">
        <v>5</v>
      </c>
      <c r="B16" s="1044" t="s">
        <v>961</v>
      </c>
      <c r="C16" s="1045">
        <v>1</v>
      </c>
      <c r="D16" s="1045" t="s">
        <v>964</v>
      </c>
      <c r="E16" s="1045">
        <v>50</v>
      </c>
      <c r="F16" s="1045" t="s">
        <v>960</v>
      </c>
      <c r="G16" s="1045">
        <v>50</v>
      </c>
      <c r="H16" s="1047">
        <v>50000000</v>
      </c>
      <c r="I16" s="1048">
        <v>0.0556</v>
      </c>
    </row>
    <row r="17" spans="1:9" ht="13.5" thickBot="1">
      <c r="A17" s="1049">
        <v>6</v>
      </c>
      <c r="B17" s="1044" t="s">
        <v>958</v>
      </c>
      <c r="C17" s="1045">
        <v>1</v>
      </c>
      <c r="D17" s="1045" t="s">
        <v>965</v>
      </c>
      <c r="E17" s="1045">
        <v>160</v>
      </c>
      <c r="F17" s="1045" t="s">
        <v>960</v>
      </c>
      <c r="G17" s="1045">
        <v>160</v>
      </c>
      <c r="H17" s="1047">
        <v>160000000</v>
      </c>
      <c r="I17" s="1048">
        <v>0.1778</v>
      </c>
    </row>
    <row r="18" spans="1:9" ht="13.5" thickBot="1">
      <c r="A18" s="1049">
        <v>7</v>
      </c>
      <c r="B18" s="1044" t="s">
        <v>961</v>
      </c>
      <c r="C18" s="1045">
        <v>1</v>
      </c>
      <c r="D18" s="1045" t="s">
        <v>966</v>
      </c>
      <c r="E18" s="1045">
        <v>160</v>
      </c>
      <c r="F18" s="1045" t="s">
        <v>960</v>
      </c>
      <c r="G18" s="1045">
        <v>160</v>
      </c>
      <c r="H18" s="1047">
        <v>160000000</v>
      </c>
      <c r="I18" s="1048">
        <v>0.1778</v>
      </c>
    </row>
    <row r="19" spans="1:9" ht="13.5" thickBot="1">
      <c r="A19" s="1050"/>
      <c r="B19" s="1051"/>
      <c r="C19" s="1051"/>
      <c r="D19" s="1045" t="s">
        <v>248</v>
      </c>
      <c r="E19" s="1045">
        <v>900</v>
      </c>
      <c r="F19" s="1051"/>
      <c r="G19" s="1045">
        <v>900</v>
      </c>
      <c r="H19" s="1047">
        <v>900000000</v>
      </c>
      <c r="I19" s="1051"/>
    </row>
    <row r="20" spans="1:9" ht="12.75">
      <c r="A20" s="1039"/>
      <c r="B20" s="1025"/>
      <c r="C20" s="1025"/>
      <c r="D20" s="1025"/>
      <c r="E20" s="1025"/>
      <c r="F20" s="1025"/>
      <c r="G20" s="1025"/>
      <c r="H20" s="1025"/>
      <c r="I20" s="1025"/>
    </row>
    <row r="21" spans="1:9" ht="12.75">
      <c r="A21" s="1039" t="s">
        <v>967</v>
      </c>
      <c r="B21" s="1025"/>
      <c r="C21" s="1025"/>
      <c r="D21" s="1025"/>
      <c r="E21" s="1025"/>
      <c r="F21" s="1025"/>
      <c r="G21" s="1025"/>
      <c r="H21" s="1025"/>
      <c r="I21" s="1025"/>
    </row>
    <row r="22" spans="1:9" ht="13.5" thickBot="1">
      <c r="A22" s="1039"/>
      <c r="B22" s="1025"/>
      <c r="C22" s="1025"/>
      <c r="D22" s="1025"/>
      <c r="E22" s="1025"/>
      <c r="F22" s="1025"/>
      <c r="G22" s="1025"/>
      <c r="H22" s="1025"/>
      <c r="I22" s="1025"/>
    </row>
    <row r="23" spans="1:9" ht="45.75" thickBot="1">
      <c r="A23" s="1040" t="s">
        <v>949</v>
      </c>
      <c r="B23" s="1041" t="s">
        <v>950</v>
      </c>
      <c r="C23" s="1041" t="s">
        <v>951</v>
      </c>
      <c r="D23" s="1041" t="s">
        <v>952</v>
      </c>
      <c r="E23" s="1041" t="s">
        <v>953</v>
      </c>
      <c r="F23" s="1041" t="s">
        <v>954</v>
      </c>
      <c r="G23" s="1041" t="s">
        <v>955</v>
      </c>
      <c r="H23" s="1041" t="s">
        <v>956</v>
      </c>
      <c r="I23" s="1042" t="s">
        <v>957</v>
      </c>
    </row>
    <row r="24" spans="1:9" ht="23.25" thickBot="1">
      <c r="A24" s="1043">
        <v>1</v>
      </c>
      <c r="B24" s="1044" t="s">
        <v>958</v>
      </c>
      <c r="C24" s="1045">
        <v>1</v>
      </c>
      <c r="D24" s="1045" t="s">
        <v>959</v>
      </c>
      <c r="E24" s="1045">
        <v>240</v>
      </c>
      <c r="F24" s="1046" t="s">
        <v>960</v>
      </c>
      <c r="G24" s="1045">
        <v>240</v>
      </c>
      <c r="H24" s="1047">
        <v>240000000</v>
      </c>
      <c r="I24" s="1048">
        <v>0.2667</v>
      </c>
    </row>
    <row r="25" spans="1:9" ht="23.25" thickBot="1">
      <c r="A25" s="1043">
        <v>3</v>
      </c>
      <c r="B25" s="1044" t="s">
        <v>961</v>
      </c>
      <c r="C25" s="1045">
        <v>1</v>
      </c>
      <c r="D25" s="1045" t="s">
        <v>962</v>
      </c>
      <c r="E25" s="1045">
        <v>240</v>
      </c>
      <c r="F25" s="1046" t="s">
        <v>960</v>
      </c>
      <c r="G25" s="1045">
        <v>240</v>
      </c>
      <c r="H25" s="1047">
        <v>240000000</v>
      </c>
      <c r="I25" s="1048">
        <v>0.2667</v>
      </c>
    </row>
    <row r="26" spans="1:9" ht="13.5" thickBot="1">
      <c r="A26" s="1049">
        <v>4</v>
      </c>
      <c r="B26" s="1044" t="s">
        <v>958</v>
      </c>
      <c r="C26" s="1045">
        <v>1</v>
      </c>
      <c r="D26" s="1045" t="s">
        <v>963</v>
      </c>
      <c r="E26" s="1045">
        <v>50</v>
      </c>
      <c r="F26" s="1045" t="s">
        <v>960</v>
      </c>
      <c r="G26" s="1045">
        <v>50</v>
      </c>
      <c r="H26" s="1047">
        <v>50000000</v>
      </c>
      <c r="I26" s="1048">
        <v>0.0556</v>
      </c>
    </row>
    <row r="27" spans="1:9" ht="13.5" thickBot="1">
      <c r="A27" s="1049">
        <v>5</v>
      </c>
      <c r="B27" s="1044" t="s">
        <v>961</v>
      </c>
      <c r="C27" s="1045">
        <v>1</v>
      </c>
      <c r="D27" s="1045" t="s">
        <v>964</v>
      </c>
      <c r="E27" s="1045">
        <v>50</v>
      </c>
      <c r="F27" s="1045" t="s">
        <v>960</v>
      </c>
      <c r="G27" s="1045">
        <v>50</v>
      </c>
      <c r="H27" s="1047">
        <v>50000000</v>
      </c>
      <c r="I27" s="1048">
        <v>0.0556</v>
      </c>
    </row>
    <row r="28" spans="1:9" ht="13.5" thickBot="1">
      <c r="A28" s="1049">
        <v>6</v>
      </c>
      <c r="B28" s="1044" t="s">
        <v>958</v>
      </c>
      <c r="C28" s="1045">
        <v>1</v>
      </c>
      <c r="D28" s="1045" t="s">
        <v>965</v>
      </c>
      <c r="E28" s="1045">
        <v>160</v>
      </c>
      <c r="F28" s="1045" t="s">
        <v>960</v>
      </c>
      <c r="G28" s="1045">
        <v>160</v>
      </c>
      <c r="H28" s="1047">
        <v>160000000</v>
      </c>
      <c r="I28" s="1048">
        <v>0.1778</v>
      </c>
    </row>
    <row r="29" spans="1:9" ht="13.5" thickBot="1">
      <c r="A29" s="1049">
        <v>7</v>
      </c>
      <c r="B29" s="1044" t="s">
        <v>961</v>
      </c>
      <c r="C29" s="1045">
        <v>1</v>
      </c>
      <c r="D29" s="1045" t="s">
        <v>966</v>
      </c>
      <c r="E29" s="1045">
        <v>160</v>
      </c>
      <c r="F29" s="1045" t="s">
        <v>960</v>
      </c>
      <c r="G29" s="1045">
        <v>160</v>
      </c>
      <c r="H29" s="1047">
        <v>160000000</v>
      </c>
      <c r="I29" s="1048">
        <v>0.1778</v>
      </c>
    </row>
    <row r="30" spans="1:9" ht="13.5" thickBot="1">
      <c r="A30" s="1050"/>
      <c r="B30" s="1051"/>
      <c r="C30" s="1051"/>
      <c r="D30" s="1045" t="s">
        <v>248</v>
      </c>
      <c r="E30" s="1045">
        <v>900</v>
      </c>
      <c r="F30" s="1051"/>
      <c r="G30" s="1045">
        <v>900</v>
      </c>
      <c r="H30" s="1047">
        <v>900000000</v>
      </c>
      <c r="I30" s="1051"/>
    </row>
    <row r="31" spans="1:9" ht="12.75">
      <c r="A31" s="1052"/>
      <c r="B31" s="1025"/>
      <c r="C31" s="1025"/>
      <c r="D31" s="1025"/>
      <c r="E31" s="1025"/>
      <c r="F31" s="1025"/>
      <c r="G31" s="1025"/>
      <c r="H31" s="1025"/>
      <c r="I31" s="1025"/>
    </row>
    <row r="32" spans="1:9" ht="12.75">
      <c r="A32" s="1036" t="s">
        <v>968</v>
      </c>
      <c r="B32" s="1025"/>
      <c r="C32" s="1025"/>
      <c r="D32" s="1025"/>
      <c r="E32" s="1025"/>
      <c r="F32" s="1025"/>
      <c r="G32" s="1025"/>
      <c r="H32" s="1025"/>
      <c r="I32" s="1025"/>
    </row>
    <row r="33" spans="1:5" ht="13.5" thickBot="1">
      <c r="A33" s="1052"/>
      <c r="B33" s="1025"/>
      <c r="C33" s="1025"/>
      <c r="D33" s="1025"/>
      <c r="E33" s="1025"/>
    </row>
    <row r="34" spans="1:5" ht="24.75" customHeight="1">
      <c r="A34" s="1053" t="s">
        <v>969</v>
      </c>
      <c r="B34" s="1072" t="s">
        <v>970</v>
      </c>
      <c r="C34" s="1073"/>
      <c r="D34" s="1076" t="s">
        <v>971</v>
      </c>
      <c r="E34" s="1077"/>
    </row>
    <row r="35" spans="1:5" ht="35.25" customHeight="1" thickBot="1">
      <c r="A35" s="1053" t="s">
        <v>969</v>
      </c>
      <c r="B35" s="1074" t="s">
        <v>972</v>
      </c>
      <c r="C35" s="1075"/>
      <c r="D35" s="1078" t="s">
        <v>973</v>
      </c>
      <c r="E35" s="1079"/>
    </row>
    <row r="36" spans="1:5" ht="12.75">
      <c r="A36" s="1039"/>
      <c r="B36" s="1025"/>
      <c r="C36" s="1025"/>
      <c r="D36" s="1025"/>
      <c r="E36" s="1025"/>
    </row>
    <row r="37" spans="1:5" ht="12.75">
      <c r="A37" s="1039"/>
      <c r="B37" s="1025"/>
      <c r="C37" s="1025"/>
      <c r="D37" s="1025"/>
      <c r="E37" s="1025"/>
    </row>
    <row r="38" spans="1:5" ht="12.75">
      <c r="A38" s="1036" t="s">
        <v>974</v>
      </c>
      <c r="B38" s="1025"/>
      <c r="C38" s="1025"/>
      <c r="D38" s="1025"/>
      <c r="E38" s="1025"/>
    </row>
    <row r="41" spans="1:5" ht="48">
      <c r="A41" s="1054" t="s">
        <v>975</v>
      </c>
      <c r="B41" s="1080" t="s">
        <v>976</v>
      </c>
      <c r="C41" s="1080"/>
      <c r="D41" s="1054" t="s">
        <v>466</v>
      </c>
      <c r="E41" s="1054" t="s">
        <v>977</v>
      </c>
    </row>
    <row r="42" spans="1:5" ht="12.75">
      <c r="A42" s="1055" t="s">
        <v>978</v>
      </c>
      <c r="B42" s="1071" t="s">
        <v>930</v>
      </c>
      <c r="C42" s="1071"/>
      <c r="D42" s="1055" t="s">
        <v>570</v>
      </c>
      <c r="E42" s="1056">
        <v>0.5</v>
      </c>
    </row>
    <row r="43" spans="1:5" ht="12.75">
      <c r="A43" s="1055" t="s">
        <v>978</v>
      </c>
      <c r="B43" s="1071" t="s">
        <v>928</v>
      </c>
      <c r="C43" s="1071"/>
      <c r="D43" s="1055" t="s">
        <v>570</v>
      </c>
      <c r="E43" s="1056">
        <v>0.5</v>
      </c>
    </row>
    <row r="44" spans="1:5" ht="12.75">
      <c r="A44" s="1055" t="s">
        <v>979</v>
      </c>
      <c r="B44" s="1071" t="s">
        <v>421</v>
      </c>
      <c r="C44" s="1071"/>
      <c r="D44" s="1057"/>
      <c r="E44" s="1058"/>
    </row>
    <row r="45" spans="1:5" ht="12.75">
      <c r="A45" s="1055" t="s">
        <v>980</v>
      </c>
      <c r="B45" s="1071" t="s">
        <v>930</v>
      </c>
      <c r="C45" s="1071"/>
      <c r="D45" s="1055" t="s">
        <v>570</v>
      </c>
      <c r="E45" s="1056">
        <v>0.5</v>
      </c>
    </row>
    <row r="46" spans="1:5" ht="12.75">
      <c r="A46" s="1055" t="s">
        <v>980</v>
      </c>
      <c r="B46" s="1071" t="s">
        <v>928</v>
      </c>
      <c r="C46" s="1071"/>
      <c r="D46" s="1055" t="s">
        <v>570</v>
      </c>
      <c r="E46" s="1056">
        <v>0.5</v>
      </c>
    </row>
    <row r="47" spans="1:5" ht="12.75">
      <c r="A47" s="1055" t="s">
        <v>981</v>
      </c>
      <c r="B47" s="1071" t="s">
        <v>930</v>
      </c>
      <c r="C47" s="1071"/>
      <c r="D47" s="1059" t="s">
        <v>341</v>
      </c>
      <c r="E47" s="1058"/>
    </row>
    <row r="48" spans="1:5" ht="12.75">
      <c r="A48" s="1055" t="s">
        <v>981</v>
      </c>
      <c r="B48" s="1071" t="s">
        <v>928</v>
      </c>
      <c r="C48" s="1071"/>
      <c r="D48" s="1059" t="s">
        <v>982</v>
      </c>
      <c r="E48" s="1058"/>
    </row>
    <row r="49" spans="1:5" ht="12.75">
      <c r="A49" s="1055" t="s">
        <v>981</v>
      </c>
      <c r="B49" s="1071" t="s">
        <v>933</v>
      </c>
      <c r="C49" s="1071"/>
      <c r="D49" s="1059" t="s">
        <v>932</v>
      </c>
      <c r="E49" s="1058"/>
    </row>
    <row r="50" spans="1:5" ht="12.75">
      <c r="A50" s="1055" t="s">
        <v>981</v>
      </c>
      <c r="B50" s="1071" t="s">
        <v>850</v>
      </c>
      <c r="C50" s="1071"/>
      <c r="D50" s="1059" t="s">
        <v>849</v>
      </c>
      <c r="E50" s="1058"/>
    </row>
    <row r="51" spans="1:5" ht="12.75">
      <c r="A51" s="1055" t="s">
        <v>981</v>
      </c>
      <c r="B51" s="1071" t="s">
        <v>983</v>
      </c>
      <c r="C51" s="1071"/>
      <c r="D51" s="1059" t="s">
        <v>784</v>
      </c>
      <c r="E51" s="1058"/>
    </row>
    <row r="52" spans="1:5" ht="12.75">
      <c r="A52" s="1055" t="s">
        <v>981</v>
      </c>
      <c r="B52" s="1071" t="s">
        <v>850</v>
      </c>
      <c r="C52" s="1071"/>
      <c r="D52" s="1059" t="s">
        <v>984</v>
      </c>
      <c r="E52" s="1058"/>
    </row>
    <row r="53" spans="1:5" ht="12.75">
      <c r="A53" s="1055" t="s">
        <v>981</v>
      </c>
      <c r="B53" s="1071" t="s">
        <v>930</v>
      </c>
      <c r="C53" s="1071"/>
      <c r="D53" s="1059" t="s">
        <v>985</v>
      </c>
      <c r="E53" s="1058"/>
    </row>
    <row r="54" spans="1:5" ht="12.75">
      <c r="A54" s="1055" t="s">
        <v>981</v>
      </c>
      <c r="B54" s="1071" t="s">
        <v>986</v>
      </c>
      <c r="C54" s="1071"/>
      <c r="D54" s="1059" t="s">
        <v>985</v>
      </c>
      <c r="E54" s="1058"/>
    </row>
    <row r="55" spans="1:5" ht="12.75">
      <c r="A55" s="1055" t="s">
        <v>981</v>
      </c>
      <c r="B55" s="1071" t="s">
        <v>987</v>
      </c>
      <c r="C55" s="1071"/>
      <c r="D55" s="1059" t="s">
        <v>985</v>
      </c>
      <c r="E55" s="1058"/>
    </row>
    <row r="58" spans="1:5" ht="12.75">
      <c r="A58" s="1030" t="s">
        <v>998</v>
      </c>
      <c r="B58" s="1025"/>
      <c r="C58" s="1025"/>
      <c r="D58" s="1025"/>
      <c r="E58" s="1025"/>
    </row>
    <row r="59" spans="1:5" ht="12.75">
      <c r="A59" s="1030" t="s">
        <v>999</v>
      </c>
      <c r="B59" s="1025"/>
      <c r="C59" s="1025"/>
      <c r="D59" s="1025"/>
      <c r="E59" s="1025"/>
    </row>
  </sheetData>
  <sheetProtection/>
  <mergeCells count="19">
    <mergeCell ref="D34:E34"/>
    <mergeCell ref="D35:E35"/>
    <mergeCell ref="B41:C41"/>
    <mergeCell ref="B50:C50"/>
    <mergeCell ref="B51:C51"/>
    <mergeCell ref="B53:C53"/>
    <mergeCell ref="B42:C42"/>
    <mergeCell ref="B34:C34"/>
    <mergeCell ref="B35:C35"/>
    <mergeCell ref="B43:C43"/>
    <mergeCell ref="B44:C44"/>
    <mergeCell ref="B45:C45"/>
    <mergeCell ref="B52:C52"/>
    <mergeCell ref="B54:C54"/>
    <mergeCell ref="B55:C55"/>
    <mergeCell ref="B46:C46"/>
    <mergeCell ref="B47:C47"/>
    <mergeCell ref="B48:C48"/>
    <mergeCell ref="B49:C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I92"/>
  <sheetViews>
    <sheetView zoomScale="90" zoomScaleNormal="90" zoomScalePageLayoutView="0" workbookViewId="0" topLeftCell="A74">
      <selection activeCell="E93" sqref="E93:E94"/>
    </sheetView>
  </sheetViews>
  <sheetFormatPr defaultColWidth="11.421875" defaultRowHeight="12.75"/>
  <cols>
    <col min="1" max="1" width="42.57421875" style="482" customWidth="1"/>
    <col min="2" max="2" width="17.8515625" style="482" bestFit="1" customWidth="1"/>
    <col min="3" max="3" width="17.00390625" style="482" bestFit="1" customWidth="1"/>
    <col min="4" max="4" width="43.57421875" style="482" bestFit="1" customWidth="1"/>
    <col min="5" max="5" width="16.7109375" style="482" bestFit="1" customWidth="1"/>
    <col min="6" max="6" width="17.00390625" style="482" bestFit="1" customWidth="1"/>
    <col min="7" max="7" width="14.28125" style="996" bestFit="1" customWidth="1"/>
    <col min="8" max="8" width="12.7109375" style="996" bestFit="1" customWidth="1"/>
    <col min="9" max="9" width="15.8515625" style="996" customWidth="1"/>
    <col min="10" max="16384" width="11.421875" style="482" customWidth="1"/>
  </cols>
  <sheetData>
    <row r="1" spans="1:6" ht="12.75">
      <c r="A1" s="1090"/>
      <c r="B1" s="1090"/>
      <c r="C1" s="1090"/>
      <c r="D1" s="1090"/>
      <c r="E1" s="1090"/>
      <c r="F1" s="1090"/>
    </row>
    <row r="2" spans="1:6" ht="12.75">
      <c r="A2" s="507"/>
      <c r="B2" s="507"/>
      <c r="C2" s="507"/>
      <c r="D2" s="507"/>
      <c r="E2" s="507"/>
      <c r="F2" s="507"/>
    </row>
    <row r="3" spans="1:6" ht="20.25">
      <c r="A3" s="1092" t="s">
        <v>690</v>
      </c>
      <c r="B3" s="1092"/>
      <c r="C3" s="1092"/>
      <c r="D3" s="1092"/>
      <c r="E3" s="1092"/>
      <c r="F3" s="1092"/>
    </row>
    <row r="4" spans="1:6" ht="15">
      <c r="A4" s="1093" t="s">
        <v>877</v>
      </c>
      <c r="B4" s="1093"/>
      <c r="C4" s="1093"/>
      <c r="D4" s="1093"/>
      <c r="E4" s="1093"/>
      <c r="F4" s="1093"/>
    </row>
    <row r="5" spans="1:6" ht="12.75">
      <c r="A5" s="1090" t="s">
        <v>525</v>
      </c>
      <c r="B5" s="1090"/>
      <c r="C5" s="1090"/>
      <c r="D5" s="1090"/>
      <c r="E5" s="1090"/>
      <c r="F5" s="1090"/>
    </row>
    <row r="6" spans="1:6" ht="13.5" thickBot="1">
      <c r="A6" s="508"/>
      <c r="B6" s="508"/>
      <c r="C6" s="508"/>
      <c r="D6" s="508"/>
      <c r="E6" s="508"/>
      <c r="F6" s="508"/>
    </row>
    <row r="7" spans="1:6" ht="31.5">
      <c r="A7" s="509" t="s">
        <v>19</v>
      </c>
      <c r="B7" s="510" t="s">
        <v>20</v>
      </c>
      <c r="C7" s="510" t="s">
        <v>21</v>
      </c>
      <c r="D7" s="511" t="s">
        <v>23</v>
      </c>
      <c r="E7" s="510" t="s">
        <v>20</v>
      </c>
      <c r="F7" s="512" t="s">
        <v>21</v>
      </c>
    </row>
    <row r="8" spans="1:6" ht="18.75" customHeight="1">
      <c r="A8" s="513" t="s">
        <v>24</v>
      </c>
      <c r="B8" s="514"/>
      <c r="C8" s="514"/>
      <c r="D8" s="515" t="s">
        <v>37</v>
      </c>
      <c r="E8" s="516"/>
      <c r="F8" s="517"/>
    </row>
    <row r="9" spans="1:6" ht="12.75">
      <c r="A9" s="518"/>
      <c r="B9" s="514"/>
      <c r="C9" s="514"/>
      <c r="D9" s="505"/>
      <c r="E9" s="514"/>
      <c r="F9" s="519"/>
    </row>
    <row r="10" spans="1:6" ht="12.75">
      <c r="A10" s="520" t="s">
        <v>270</v>
      </c>
      <c r="B10" s="514"/>
      <c r="C10" s="514"/>
      <c r="D10" s="521" t="s">
        <v>38</v>
      </c>
      <c r="E10" s="522"/>
      <c r="F10" s="523"/>
    </row>
    <row r="11" spans="1:7" ht="12.75">
      <c r="A11" s="524" t="s">
        <v>25</v>
      </c>
      <c r="B11" s="522">
        <v>0</v>
      </c>
      <c r="C11" s="522">
        <v>0</v>
      </c>
      <c r="D11" s="505" t="s">
        <v>269</v>
      </c>
      <c r="E11" s="522">
        <v>236385447</v>
      </c>
      <c r="F11" s="523">
        <v>214949134</v>
      </c>
      <c r="G11" s="997"/>
    </row>
    <row r="12" spans="1:7" ht="12.75">
      <c r="A12" s="524" t="s">
        <v>26</v>
      </c>
      <c r="B12" s="522">
        <v>0</v>
      </c>
      <c r="C12" s="522">
        <v>0</v>
      </c>
      <c r="D12" s="505" t="s">
        <v>272</v>
      </c>
      <c r="E12" s="522">
        <v>138468943</v>
      </c>
      <c r="F12" s="523">
        <v>45880727</v>
      </c>
      <c r="G12" s="997"/>
    </row>
    <row r="13" spans="1:6" ht="12.75">
      <c r="A13" s="524" t="s">
        <v>27</v>
      </c>
      <c r="B13" s="522">
        <v>547392843</v>
      </c>
      <c r="C13" s="522">
        <v>406301330.6211</v>
      </c>
      <c r="D13" s="505" t="s">
        <v>40</v>
      </c>
      <c r="E13" s="522">
        <v>0</v>
      </c>
      <c r="F13" s="523">
        <v>0</v>
      </c>
    </row>
    <row r="14" spans="1:6" ht="12.75">
      <c r="A14" s="501"/>
      <c r="B14" s="801">
        <v>547392843</v>
      </c>
      <c r="C14" s="801">
        <v>406301330.6211</v>
      </c>
      <c r="D14" s="505" t="s">
        <v>273</v>
      </c>
      <c r="E14" s="522">
        <v>333021385</v>
      </c>
      <c r="F14" s="523">
        <v>186110700</v>
      </c>
    </row>
    <row r="15" spans="1:6" ht="12.75">
      <c r="A15" s="1089" t="s">
        <v>271</v>
      </c>
      <c r="B15" s="522"/>
      <c r="C15" s="522"/>
      <c r="D15" s="505" t="s">
        <v>274</v>
      </c>
      <c r="E15" s="522">
        <v>0</v>
      </c>
      <c r="F15" s="523">
        <v>0</v>
      </c>
    </row>
    <row r="16" spans="1:6" ht="12.75">
      <c r="A16" s="1089"/>
      <c r="B16" s="522"/>
      <c r="C16" s="522"/>
      <c r="D16" s="505" t="s">
        <v>275</v>
      </c>
      <c r="E16" s="522">
        <v>0</v>
      </c>
      <c r="F16" s="523">
        <v>0</v>
      </c>
    </row>
    <row r="17" spans="1:6" ht="12.75">
      <c r="A17" s="524" t="s">
        <v>527</v>
      </c>
      <c r="B17" s="522">
        <v>0</v>
      </c>
      <c r="C17" s="522">
        <v>0</v>
      </c>
      <c r="D17" s="505"/>
      <c r="E17" s="802">
        <v>707875775</v>
      </c>
      <c r="F17" s="803">
        <v>446940561</v>
      </c>
    </row>
    <row r="18" spans="1:6" ht="12.75">
      <c r="A18" s="524" t="s">
        <v>528</v>
      </c>
      <c r="B18" s="522">
        <v>121759920</v>
      </c>
      <c r="C18" s="522">
        <v>150192620</v>
      </c>
      <c r="D18" s="1091" t="s">
        <v>276</v>
      </c>
      <c r="E18" s="522"/>
      <c r="F18" s="523"/>
    </row>
    <row r="19" spans="1:6" ht="12.75">
      <c r="A19" s="524" t="s">
        <v>529</v>
      </c>
      <c r="B19" s="522">
        <v>-24000000</v>
      </c>
      <c r="C19" s="522">
        <v>-24000000</v>
      </c>
      <c r="D19" s="1091"/>
      <c r="E19" s="522"/>
      <c r="F19" s="523"/>
    </row>
    <row r="20" spans="1:6" ht="12.75">
      <c r="A20" s="524"/>
      <c r="B20" s="801">
        <v>97759920</v>
      </c>
      <c r="C20" s="801">
        <v>126192620</v>
      </c>
      <c r="D20" s="505" t="s">
        <v>670</v>
      </c>
      <c r="E20" s="522">
        <v>0</v>
      </c>
      <c r="F20" s="523">
        <v>0</v>
      </c>
    </row>
    <row r="21" spans="1:6" ht="12.75">
      <c r="A21" s="526" t="s">
        <v>8</v>
      </c>
      <c r="B21" s="522"/>
      <c r="C21" s="522"/>
      <c r="D21" s="505" t="s">
        <v>671</v>
      </c>
      <c r="E21" s="522">
        <v>0</v>
      </c>
      <c r="F21" s="523">
        <v>0</v>
      </c>
    </row>
    <row r="22" spans="1:6" ht="12.75">
      <c r="A22" s="524" t="s">
        <v>530</v>
      </c>
      <c r="B22" s="522">
        <v>157574684</v>
      </c>
      <c r="C22" s="522">
        <v>243461406.70760003</v>
      </c>
      <c r="D22" s="505" t="s">
        <v>672</v>
      </c>
      <c r="E22" s="522">
        <v>0</v>
      </c>
      <c r="F22" s="523">
        <v>0</v>
      </c>
    </row>
    <row r="23" spans="1:6" ht="12.75">
      <c r="A23" s="524" t="s">
        <v>29</v>
      </c>
      <c r="B23" s="522">
        <v>168255980</v>
      </c>
      <c r="C23" s="522">
        <v>117572522.5</v>
      </c>
      <c r="D23" s="505"/>
      <c r="E23" s="525">
        <v>0</v>
      </c>
      <c r="F23" s="527">
        <v>0</v>
      </c>
    </row>
    <row r="24" spans="1:6" ht="12.75">
      <c r="A24" s="524" t="s">
        <v>30</v>
      </c>
      <c r="B24" s="522">
        <v>67646276</v>
      </c>
      <c r="C24" s="522">
        <v>22519374</v>
      </c>
      <c r="D24" s="528" t="s">
        <v>42</v>
      </c>
      <c r="E24" s="522"/>
      <c r="F24" s="523"/>
    </row>
    <row r="25" spans="1:6" ht="12.75">
      <c r="A25" s="524" t="s">
        <v>9</v>
      </c>
      <c r="B25" s="522">
        <v>0</v>
      </c>
      <c r="C25" s="522">
        <v>0</v>
      </c>
      <c r="D25" s="505" t="s">
        <v>43</v>
      </c>
      <c r="E25" s="522">
        <v>19640537</v>
      </c>
      <c r="F25" s="523">
        <v>8734009</v>
      </c>
    </row>
    <row r="26" spans="1:6" ht="12.75">
      <c r="A26" s="524" t="s">
        <v>31</v>
      </c>
      <c r="B26" s="522">
        <v>0</v>
      </c>
      <c r="C26" s="522">
        <v>0</v>
      </c>
      <c r="D26" s="505" t="s">
        <v>531</v>
      </c>
      <c r="E26" s="522">
        <v>0</v>
      </c>
      <c r="F26" s="523">
        <v>5065974</v>
      </c>
    </row>
    <row r="27" spans="1:6" ht="12.75">
      <c r="A27" s="524" t="s">
        <v>32</v>
      </c>
      <c r="B27" s="522">
        <v>0</v>
      </c>
      <c r="C27" s="522">
        <v>0</v>
      </c>
      <c r="D27" s="505" t="s">
        <v>406</v>
      </c>
      <c r="E27" s="522">
        <v>0</v>
      </c>
      <c r="F27" s="523">
        <v>0</v>
      </c>
    </row>
    <row r="28" spans="1:6" ht="12.75">
      <c r="A28" s="524" t="s">
        <v>532</v>
      </c>
      <c r="B28" s="522">
        <v>0</v>
      </c>
      <c r="C28" s="522">
        <v>0</v>
      </c>
      <c r="D28" s="505" t="s">
        <v>44</v>
      </c>
      <c r="E28" s="522">
        <v>0</v>
      </c>
      <c r="F28" s="523">
        <v>4371777</v>
      </c>
    </row>
    <row r="29" spans="1:6" ht="12.75">
      <c r="A29" s="524" t="s">
        <v>747</v>
      </c>
      <c r="B29" s="522">
        <v>0</v>
      </c>
      <c r="C29" s="522">
        <v>0</v>
      </c>
      <c r="D29" s="505"/>
      <c r="E29" s="802">
        <v>19640537</v>
      </c>
      <c r="F29" s="803">
        <v>18171760</v>
      </c>
    </row>
    <row r="30" spans="1:6" ht="12.75">
      <c r="A30" s="524" t="s">
        <v>33</v>
      </c>
      <c r="B30" s="522">
        <v>0</v>
      </c>
      <c r="C30" s="522">
        <v>0</v>
      </c>
      <c r="D30" s="528" t="s">
        <v>45</v>
      </c>
      <c r="E30" s="522"/>
      <c r="F30" s="523"/>
    </row>
    <row r="31" spans="1:6" ht="12.75">
      <c r="A31" s="524"/>
      <c r="B31" s="801">
        <v>393476940</v>
      </c>
      <c r="C31" s="801">
        <v>383553303.2076</v>
      </c>
      <c r="D31" s="505" t="s">
        <v>46</v>
      </c>
      <c r="E31" s="522">
        <v>0</v>
      </c>
      <c r="F31" s="523">
        <v>0</v>
      </c>
    </row>
    <row r="32" spans="1:6" ht="12.75">
      <c r="A32" s="526" t="s">
        <v>34</v>
      </c>
      <c r="B32" s="522"/>
      <c r="C32" s="522"/>
      <c r="D32" s="505" t="s">
        <v>364</v>
      </c>
      <c r="E32" s="522">
        <v>0</v>
      </c>
      <c r="F32" s="523">
        <v>0</v>
      </c>
    </row>
    <row r="33" spans="1:6" ht="12.75">
      <c r="A33" s="524" t="s">
        <v>597</v>
      </c>
      <c r="B33" s="522">
        <v>1290636</v>
      </c>
      <c r="C33" s="522">
        <v>3446423</v>
      </c>
      <c r="D33" s="505" t="s">
        <v>277</v>
      </c>
      <c r="E33" s="522">
        <v>67255893</v>
      </c>
      <c r="F33" s="523">
        <v>64033048</v>
      </c>
    </row>
    <row r="34" spans="1:6" ht="13.5" thickBot="1">
      <c r="A34" s="524"/>
      <c r="B34" s="801">
        <v>1290636</v>
      </c>
      <c r="C34" s="801">
        <v>3446423</v>
      </c>
      <c r="D34" s="505"/>
      <c r="E34" s="525">
        <v>67255893</v>
      </c>
      <c r="F34" s="527">
        <v>64033048</v>
      </c>
    </row>
    <row r="35" spans="1:6" ht="13.5" thickBot="1">
      <c r="A35" s="529" t="s">
        <v>35</v>
      </c>
      <c r="B35" s="530">
        <v>1039920339</v>
      </c>
      <c r="C35" s="530">
        <v>919493676.8287001</v>
      </c>
      <c r="D35" s="531" t="s">
        <v>47</v>
      </c>
      <c r="E35" s="532">
        <v>794772205</v>
      </c>
      <c r="F35" s="533">
        <v>529145369</v>
      </c>
    </row>
    <row r="36" spans="1:6" ht="12.75">
      <c r="A36" s="534"/>
      <c r="B36" s="522"/>
      <c r="C36" s="522"/>
      <c r="D36" s="479"/>
      <c r="E36" s="522"/>
      <c r="F36" s="523"/>
    </row>
    <row r="37" spans="1:6" ht="12.75">
      <c r="A37" s="513" t="s">
        <v>36</v>
      </c>
      <c r="B37" s="522"/>
      <c r="C37" s="522"/>
      <c r="D37" s="515" t="s">
        <v>48</v>
      </c>
      <c r="E37" s="522"/>
      <c r="F37" s="523"/>
    </row>
    <row r="38" spans="1:6" ht="12.75">
      <c r="A38" s="534"/>
      <c r="B38" s="522"/>
      <c r="C38" s="522"/>
      <c r="D38" s="505"/>
      <c r="E38" s="522"/>
      <c r="F38" s="523"/>
    </row>
    <row r="39" spans="1:6" ht="12.75">
      <c r="A39" s="520" t="s">
        <v>10</v>
      </c>
      <c r="B39" s="522"/>
      <c r="C39" s="522"/>
      <c r="D39" s="521" t="s">
        <v>49</v>
      </c>
      <c r="E39" s="522"/>
      <c r="F39" s="523"/>
    </row>
    <row r="40" spans="1:6" ht="12.75">
      <c r="A40" s="524" t="s">
        <v>527</v>
      </c>
      <c r="B40" s="522"/>
      <c r="C40" s="522"/>
      <c r="D40" s="505" t="s">
        <v>15</v>
      </c>
      <c r="E40" s="522">
        <v>0</v>
      </c>
      <c r="F40" s="523">
        <v>0</v>
      </c>
    </row>
    <row r="41" spans="1:6" ht="12.75">
      <c r="A41" s="524" t="s">
        <v>528</v>
      </c>
      <c r="B41" s="522">
        <v>0</v>
      </c>
      <c r="C41" s="522">
        <v>0</v>
      </c>
      <c r="D41" s="505" t="s">
        <v>526</v>
      </c>
      <c r="E41" s="522">
        <v>0</v>
      </c>
      <c r="F41" s="523">
        <v>0</v>
      </c>
    </row>
    <row r="42" spans="1:6" ht="12.75">
      <c r="A42" s="524" t="s">
        <v>11</v>
      </c>
      <c r="B42" s="522">
        <v>750000000</v>
      </c>
      <c r="C42" s="522">
        <v>750000000</v>
      </c>
      <c r="D42" s="505" t="s">
        <v>533</v>
      </c>
      <c r="E42" s="522">
        <v>0</v>
      </c>
      <c r="F42" s="523">
        <v>0</v>
      </c>
    </row>
    <row r="43" spans="1:6" ht="12.75">
      <c r="A43" s="524" t="s">
        <v>529</v>
      </c>
      <c r="B43" s="522">
        <v>0</v>
      </c>
      <c r="C43" s="522">
        <v>0</v>
      </c>
      <c r="D43" s="505" t="s">
        <v>40</v>
      </c>
      <c r="E43" s="522">
        <v>0</v>
      </c>
      <c r="F43" s="523">
        <v>0</v>
      </c>
    </row>
    <row r="44" spans="1:6" ht="12.75">
      <c r="A44" s="524"/>
      <c r="B44" s="801">
        <v>750000000</v>
      </c>
      <c r="C44" s="802">
        <v>750000000</v>
      </c>
      <c r="D44" s="505" t="s">
        <v>278</v>
      </c>
      <c r="E44" s="522">
        <v>0</v>
      </c>
      <c r="F44" s="523">
        <v>0</v>
      </c>
    </row>
    <row r="45" spans="1:6" ht="12.75">
      <c r="A45" s="526" t="s">
        <v>8</v>
      </c>
      <c r="B45" s="522"/>
      <c r="C45" s="522"/>
      <c r="D45" s="505" t="s">
        <v>599</v>
      </c>
      <c r="E45" s="522">
        <v>0</v>
      </c>
      <c r="F45" s="523">
        <v>0</v>
      </c>
    </row>
    <row r="46" spans="1:6" ht="12.75">
      <c r="A46" s="524" t="s">
        <v>530</v>
      </c>
      <c r="B46" s="522"/>
      <c r="C46" s="522"/>
      <c r="D46" s="505"/>
      <c r="E46" s="525">
        <v>0</v>
      </c>
      <c r="F46" s="527">
        <v>0</v>
      </c>
    </row>
    <row r="47" spans="1:6" ht="12.75">
      <c r="A47" s="524" t="s">
        <v>30</v>
      </c>
      <c r="B47" s="522"/>
      <c r="C47" s="522"/>
      <c r="D47" s="528" t="s">
        <v>16</v>
      </c>
      <c r="E47" s="525"/>
      <c r="F47" s="527"/>
    </row>
    <row r="48" spans="1:6" ht="12.75">
      <c r="A48" s="524" t="s">
        <v>535</v>
      </c>
      <c r="B48" s="522">
        <v>0</v>
      </c>
      <c r="C48" s="522">
        <v>0</v>
      </c>
      <c r="D48" s="505" t="s">
        <v>50</v>
      </c>
      <c r="E48" s="522">
        <v>0</v>
      </c>
      <c r="F48" s="523">
        <v>0</v>
      </c>
    </row>
    <row r="49" spans="1:6" ht="12.75">
      <c r="A49" s="524" t="s">
        <v>9</v>
      </c>
      <c r="B49" s="522">
        <v>0</v>
      </c>
      <c r="C49" s="522">
        <v>0</v>
      </c>
      <c r="D49" s="505" t="s">
        <v>41</v>
      </c>
      <c r="E49" s="522">
        <v>0</v>
      </c>
      <c r="F49" s="523">
        <v>0</v>
      </c>
    </row>
    <row r="50" spans="1:6" ht="12.75">
      <c r="A50" s="524" t="s">
        <v>31</v>
      </c>
      <c r="B50" s="522">
        <v>0</v>
      </c>
      <c r="C50" s="522">
        <v>0</v>
      </c>
      <c r="D50" s="505"/>
      <c r="E50" s="525">
        <v>0</v>
      </c>
      <c r="F50" s="527">
        <v>0</v>
      </c>
    </row>
    <row r="51" spans="1:6" ht="12.75">
      <c r="A51" s="524" t="s">
        <v>32</v>
      </c>
      <c r="B51" s="522"/>
      <c r="C51" s="522"/>
      <c r="D51" s="528" t="s">
        <v>17</v>
      </c>
      <c r="E51" s="525"/>
      <c r="F51" s="527"/>
    </row>
    <row r="52" spans="1:6" ht="12.75">
      <c r="A52" s="524" t="s">
        <v>536</v>
      </c>
      <c r="B52" s="522">
        <v>0</v>
      </c>
      <c r="C52" s="522">
        <v>0</v>
      </c>
      <c r="D52" s="505" t="s">
        <v>537</v>
      </c>
      <c r="E52" s="522">
        <v>0</v>
      </c>
      <c r="F52" s="523">
        <v>0</v>
      </c>
    </row>
    <row r="53" spans="1:6" ht="12.75">
      <c r="A53" s="524" t="s">
        <v>12</v>
      </c>
      <c r="B53" s="522"/>
      <c r="C53" s="522"/>
      <c r="D53" s="505" t="s">
        <v>18</v>
      </c>
      <c r="E53" s="522">
        <v>0</v>
      </c>
      <c r="F53" s="523">
        <v>0</v>
      </c>
    </row>
    <row r="54" spans="1:6" ht="12.75">
      <c r="A54" s="524" t="s">
        <v>538</v>
      </c>
      <c r="B54" s="522"/>
      <c r="C54" s="522"/>
      <c r="D54" s="505" t="s">
        <v>279</v>
      </c>
      <c r="E54" s="522">
        <v>0</v>
      </c>
      <c r="F54" s="523">
        <v>0</v>
      </c>
    </row>
    <row r="55" spans="1:6" ht="13.5" thickBot="1">
      <c r="A55" s="524" t="s">
        <v>33</v>
      </c>
      <c r="B55" s="522">
        <v>0</v>
      </c>
      <c r="C55" s="522">
        <v>0</v>
      </c>
      <c r="D55" s="505"/>
      <c r="E55" s="525">
        <v>0</v>
      </c>
      <c r="F55" s="527">
        <v>0</v>
      </c>
    </row>
    <row r="56" spans="1:6" ht="13.5" thickBot="1">
      <c r="A56" s="524"/>
      <c r="B56" s="525">
        <v>0</v>
      </c>
      <c r="C56" s="525">
        <v>0</v>
      </c>
      <c r="D56" s="804" t="s">
        <v>257</v>
      </c>
      <c r="E56" s="532">
        <v>0</v>
      </c>
      <c r="F56" s="538">
        <v>0</v>
      </c>
    </row>
    <row r="57" spans="1:6" ht="12.75">
      <c r="A57" s="520" t="s">
        <v>13</v>
      </c>
      <c r="B57" s="522"/>
      <c r="C57" s="522"/>
      <c r="D57" s="479"/>
      <c r="E57" s="522"/>
      <c r="F57" s="523"/>
    </row>
    <row r="58" spans="1:6" ht="13.5" thickBot="1">
      <c r="A58" s="524" t="s">
        <v>258</v>
      </c>
      <c r="B58" s="522">
        <v>181643124</v>
      </c>
      <c r="C58" s="522">
        <v>181643124</v>
      </c>
      <c r="D58" s="505"/>
      <c r="E58" s="522"/>
      <c r="F58" s="523"/>
    </row>
    <row r="59" spans="1:6" ht="13.5" thickBot="1">
      <c r="A59" s="524" t="s">
        <v>539</v>
      </c>
      <c r="B59" s="522">
        <v>-107827443</v>
      </c>
      <c r="C59" s="522">
        <v>-107827443</v>
      </c>
      <c r="D59" s="804" t="s">
        <v>51</v>
      </c>
      <c r="E59" s="532">
        <v>794772205</v>
      </c>
      <c r="F59" s="536">
        <v>529145369</v>
      </c>
    </row>
    <row r="60" spans="1:6" ht="12.75">
      <c r="A60" s="524"/>
      <c r="B60" s="801">
        <v>73815681</v>
      </c>
      <c r="C60" s="802">
        <v>73815681</v>
      </c>
      <c r="D60" s="505"/>
      <c r="E60" s="522"/>
      <c r="F60" s="523"/>
    </row>
    <row r="61" spans="1:6" ht="15">
      <c r="A61" s="526" t="s">
        <v>14</v>
      </c>
      <c r="B61" s="522"/>
      <c r="C61" s="522"/>
      <c r="D61" s="805" t="s">
        <v>52</v>
      </c>
      <c r="E61" s="522"/>
      <c r="F61" s="523"/>
    </row>
    <row r="62" spans="1:6" ht="12.75">
      <c r="A62" s="524" t="s">
        <v>54</v>
      </c>
      <c r="B62" s="522">
        <v>58594590</v>
      </c>
      <c r="C62" s="522">
        <v>0</v>
      </c>
      <c r="D62" s="479"/>
      <c r="E62" s="522"/>
      <c r="F62" s="523"/>
    </row>
    <row r="63" spans="1:8" ht="12.75">
      <c r="A63" s="524" t="s">
        <v>55</v>
      </c>
      <c r="B63" s="522">
        <v>0</v>
      </c>
      <c r="C63" s="522">
        <v>0</v>
      </c>
      <c r="D63" s="505"/>
      <c r="E63" s="522"/>
      <c r="F63" s="523"/>
      <c r="H63" s="997"/>
    </row>
    <row r="64" spans="1:6" ht="13.5" thickBot="1">
      <c r="A64" s="524" t="s">
        <v>697</v>
      </c>
      <c r="B64" s="522">
        <v>11607162</v>
      </c>
      <c r="C64" s="522">
        <v>11607162</v>
      </c>
      <c r="D64" s="505" t="s">
        <v>53</v>
      </c>
      <c r="E64" s="522"/>
      <c r="F64" s="523"/>
    </row>
    <row r="65" spans="1:9" ht="13.5" thickBot="1">
      <c r="A65" s="524" t="s">
        <v>698</v>
      </c>
      <c r="B65" s="522">
        <v>-10852617</v>
      </c>
      <c r="C65" s="522">
        <v>-10852617</v>
      </c>
      <c r="D65" s="505" t="s">
        <v>524</v>
      </c>
      <c r="E65" s="536">
        <v>1191230937.9643893</v>
      </c>
      <c r="F65" s="536">
        <v>1277836521.9643893</v>
      </c>
      <c r="H65" s="997">
        <v>0.9643893241882324</v>
      </c>
      <c r="I65" s="997">
        <v>1277836521.9643893</v>
      </c>
    </row>
    <row r="66" spans="1:6" ht="12.75">
      <c r="A66" s="524" t="s">
        <v>737</v>
      </c>
      <c r="B66" s="492">
        <v>78818182</v>
      </c>
      <c r="C66" s="522">
        <v>78818182</v>
      </c>
      <c r="D66" s="505"/>
      <c r="E66" s="522"/>
      <c r="F66" s="527"/>
    </row>
    <row r="67" spans="1:6" ht="12.75">
      <c r="A67" s="524" t="s">
        <v>738</v>
      </c>
      <c r="B67" s="492">
        <v>-76500000</v>
      </c>
      <c r="C67" s="522">
        <v>-76500000</v>
      </c>
      <c r="D67" s="505"/>
      <c r="E67" s="522"/>
      <c r="F67" s="527"/>
    </row>
    <row r="68" spans="1:6" ht="12.75">
      <c r="A68" s="524" t="s">
        <v>739</v>
      </c>
      <c r="B68" s="492">
        <v>120625564</v>
      </c>
      <c r="C68" s="522">
        <v>120625564</v>
      </c>
      <c r="D68" s="505"/>
      <c r="E68" s="522"/>
      <c r="F68" s="527"/>
    </row>
    <row r="69" spans="1:6" ht="12.75">
      <c r="A69" s="524" t="s">
        <v>740</v>
      </c>
      <c r="B69" s="492">
        <v>-64025758</v>
      </c>
      <c r="C69" s="522">
        <v>-64025758</v>
      </c>
      <c r="D69" s="505"/>
      <c r="E69" s="522"/>
      <c r="F69" s="527"/>
    </row>
    <row r="70" spans="1:6" ht="12.75" customHeight="1" hidden="1">
      <c r="A70" s="524"/>
      <c r="B70" s="492"/>
      <c r="C70" s="522"/>
      <c r="D70" s="505"/>
      <c r="E70" s="522"/>
      <c r="F70" s="527"/>
    </row>
    <row r="71" spans="1:6" ht="12.75">
      <c r="A71" s="524"/>
      <c r="B71" s="801">
        <v>118267123</v>
      </c>
      <c r="C71" s="802">
        <v>59672533</v>
      </c>
      <c r="D71" s="505"/>
      <c r="E71" s="522"/>
      <c r="F71" s="523"/>
    </row>
    <row r="72" spans="1:6" ht="12.75">
      <c r="A72" s="501"/>
      <c r="B72" s="522"/>
      <c r="C72" s="522"/>
      <c r="D72" s="505"/>
      <c r="E72" s="522"/>
      <c r="F72" s="523"/>
    </row>
    <row r="73" spans="1:6" ht="12.75">
      <c r="A73" s="537" t="s">
        <v>668</v>
      </c>
      <c r="B73" s="522">
        <v>4000000</v>
      </c>
      <c r="C73" s="522">
        <v>4000000</v>
      </c>
      <c r="D73" s="505"/>
      <c r="E73" s="522"/>
      <c r="F73" s="523"/>
    </row>
    <row r="74" spans="1:6" ht="12.75">
      <c r="A74" s="524" t="s">
        <v>669</v>
      </c>
      <c r="B74" s="801">
        <v>4000000</v>
      </c>
      <c r="C74" s="802">
        <v>4000000</v>
      </c>
      <c r="D74" s="505"/>
      <c r="E74" s="522"/>
      <c r="F74" s="523"/>
    </row>
    <row r="75" spans="1:6" ht="13.5" thickBot="1">
      <c r="A75" s="537"/>
      <c r="B75" s="522"/>
      <c r="C75" s="522"/>
      <c r="D75" s="505"/>
      <c r="E75" s="522"/>
      <c r="F75" s="523"/>
    </row>
    <row r="76" spans="1:6" ht="20.25" customHeight="1" thickBot="1">
      <c r="A76" s="535" t="s">
        <v>56</v>
      </c>
      <c r="B76" s="530">
        <v>946082804</v>
      </c>
      <c r="C76" s="532">
        <v>887488214</v>
      </c>
      <c r="D76" s="505"/>
      <c r="E76" s="522"/>
      <c r="F76" s="523"/>
    </row>
    <row r="77" spans="1:6" ht="17.25" customHeight="1">
      <c r="A77" s="524"/>
      <c r="B77" s="522"/>
      <c r="C77" s="522"/>
      <c r="D77" s="505"/>
      <c r="E77" s="522"/>
      <c r="F77" s="523"/>
    </row>
    <row r="78" spans="1:6" ht="12.75">
      <c r="A78" s="537"/>
      <c r="B78" s="522"/>
      <c r="C78" s="522"/>
      <c r="D78" s="480"/>
      <c r="E78" s="522"/>
      <c r="F78" s="523"/>
    </row>
    <row r="79" spans="1:6" ht="13.5" thickBot="1">
      <c r="A79" s="539"/>
      <c r="B79" s="522"/>
      <c r="C79" s="522"/>
      <c r="D79" s="505"/>
      <c r="E79" s="540"/>
      <c r="F79" s="541"/>
    </row>
    <row r="80" spans="1:8" ht="16.5" thickBot="1">
      <c r="A80" s="799" t="s">
        <v>57</v>
      </c>
      <c r="B80" s="836">
        <v>1986003143</v>
      </c>
      <c r="C80" s="837">
        <v>1806981890.8287</v>
      </c>
      <c r="D80" s="800" t="s">
        <v>58</v>
      </c>
      <c r="E80" s="836">
        <v>1986003142.9643893</v>
      </c>
      <c r="F80" s="837">
        <v>1806981890.9643893</v>
      </c>
      <c r="G80" s="997">
        <v>-0.13568925857543945</v>
      </c>
      <c r="H80" s="997">
        <v>0.03561067581176758</v>
      </c>
    </row>
    <row r="81" spans="1:5" ht="16.5" customHeight="1">
      <c r="A81" s="542"/>
      <c r="B81" s="543"/>
      <c r="C81" s="543"/>
      <c r="D81" s="544"/>
      <c r="E81" s="543"/>
    </row>
    <row r="82" spans="1:5" ht="18.75" customHeight="1" thickBot="1">
      <c r="A82" s="542" t="s">
        <v>746</v>
      </c>
      <c r="B82" s="543"/>
      <c r="C82" s="543"/>
      <c r="D82" s="544"/>
      <c r="E82" s="543"/>
    </row>
    <row r="83" spans="1:9" s="505" customFormat="1" ht="12.75">
      <c r="A83" s="1083" t="s">
        <v>404</v>
      </c>
      <c r="B83" s="1081" t="s">
        <v>20</v>
      </c>
      <c r="C83" s="1081" t="s">
        <v>21</v>
      </c>
      <c r="D83" s="1085" t="s">
        <v>404</v>
      </c>
      <c r="E83" s="1081" t="s">
        <v>20</v>
      </c>
      <c r="F83" s="1087" t="s">
        <v>21</v>
      </c>
      <c r="G83" s="998"/>
      <c r="H83" s="998"/>
      <c r="I83" s="998"/>
    </row>
    <row r="84" spans="1:9" s="505" customFormat="1" ht="12.75">
      <c r="A84" s="1084"/>
      <c r="B84" s="1082"/>
      <c r="C84" s="1082"/>
      <c r="D84" s="1086"/>
      <c r="E84" s="1082"/>
      <c r="F84" s="1088"/>
      <c r="G84" s="998"/>
      <c r="H84" s="998"/>
      <c r="I84" s="998"/>
    </row>
    <row r="85" spans="1:9" s="505" customFormat="1" ht="12.75">
      <c r="A85" s="545" t="s">
        <v>59</v>
      </c>
      <c r="B85" s="546">
        <v>0</v>
      </c>
      <c r="C85" s="546">
        <v>0</v>
      </c>
      <c r="D85" s="547" t="s">
        <v>61</v>
      </c>
      <c r="E85" s="546">
        <v>0</v>
      </c>
      <c r="F85" s="548">
        <v>0</v>
      </c>
      <c r="G85" s="998"/>
      <c r="H85" s="998"/>
      <c r="I85" s="998"/>
    </row>
    <row r="86" spans="1:9" s="505" customFormat="1" ht="13.5" thickBot="1">
      <c r="A86" s="549" t="s">
        <v>60</v>
      </c>
      <c r="B86" s="550"/>
      <c r="C86" s="550"/>
      <c r="D86" s="551" t="s">
        <v>62</v>
      </c>
      <c r="E86" s="550"/>
      <c r="F86" s="552"/>
      <c r="G86" s="998"/>
      <c r="H86" s="998"/>
      <c r="I86" s="998"/>
    </row>
    <row r="87" spans="2:9" s="505" customFormat="1" ht="12.75">
      <c r="B87" s="553"/>
      <c r="C87" s="553"/>
      <c r="E87" s="553"/>
      <c r="F87" s="553"/>
      <c r="G87" s="998"/>
      <c r="H87" s="998"/>
      <c r="I87" s="998"/>
    </row>
    <row r="88" spans="2:9" s="505" customFormat="1" ht="12.75">
      <c r="B88" s="553"/>
      <c r="C88" s="553"/>
      <c r="E88" s="553"/>
      <c r="F88" s="470"/>
      <c r="G88" s="996"/>
      <c r="H88" s="996"/>
      <c r="I88" s="998"/>
    </row>
    <row r="89" spans="1:5" ht="12.75">
      <c r="A89" s="506" t="s">
        <v>695</v>
      </c>
      <c r="B89" s="470"/>
      <c r="C89" s="506" t="s">
        <v>696</v>
      </c>
      <c r="D89" s="470"/>
      <c r="E89" s="506"/>
    </row>
    <row r="90" spans="1:5" ht="12.75">
      <c r="A90" s="506" t="s">
        <v>341</v>
      </c>
      <c r="B90" s="470"/>
      <c r="C90" s="506" t="s">
        <v>405</v>
      </c>
      <c r="D90" s="505"/>
      <c r="E90" s="506"/>
    </row>
    <row r="91" spans="1:5" ht="12.75">
      <c r="A91" s="480"/>
      <c r="B91" s="554"/>
      <c r="C91" s="554"/>
      <c r="D91" s="480"/>
      <c r="E91" s="505"/>
    </row>
    <row r="92" spans="1:5" ht="12.75">
      <c r="A92" s="555"/>
      <c r="B92" s="554"/>
      <c r="C92" s="554"/>
      <c r="D92" s="554"/>
      <c r="E92" s="554"/>
    </row>
  </sheetData>
  <sheetProtection/>
  <mergeCells count="12">
    <mergeCell ref="A15:A16"/>
    <mergeCell ref="A1:F1"/>
    <mergeCell ref="D18:D19"/>
    <mergeCell ref="A3:F3"/>
    <mergeCell ref="A4:F4"/>
    <mergeCell ref="A5:F5"/>
    <mergeCell ref="E83:E84"/>
    <mergeCell ref="C83:C84"/>
    <mergeCell ref="B83:B84"/>
    <mergeCell ref="A83:A84"/>
    <mergeCell ref="D83:D84"/>
    <mergeCell ref="F83:F84"/>
  </mergeCells>
  <printOptions horizontalCentered="1" verticalCentered="1"/>
  <pageMargins left="0.4330708661417323" right="0.1968503937007874" top="1.4960629921259843" bottom="0.7874015748031497" header="0" footer="0.31496062992125984"/>
  <pageSetup fitToHeight="1" fitToWidth="1" horizontalDpi="600" verticalDpi="600" orientation="portrait" paperSize="9" scale="57" r:id="rId1"/>
  <headerFooter alignWithMargins="0">
    <oddFooter>&amp;C1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90"/>
  <sheetViews>
    <sheetView zoomScale="115" zoomScaleNormal="115" zoomScaleSheetLayoutView="100" zoomScalePageLayoutView="0" workbookViewId="0" topLeftCell="A76">
      <selection activeCell="A1" sqref="A1:IV16384"/>
    </sheetView>
  </sheetViews>
  <sheetFormatPr defaultColWidth="11.421875" defaultRowHeight="12.75"/>
  <cols>
    <col min="1" max="1" width="69.57421875" style="470" customWidth="1"/>
    <col min="2" max="2" width="18.421875" style="470" customWidth="1"/>
    <col min="3" max="3" width="19.57421875" style="472" customWidth="1"/>
    <col min="4" max="4" width="11.7109375" style="996" bestFit="1" customWidth="1"/>
    <col min="5" max="5" width="13.421875" style="996" customWidth="1"/>
    <col min="6" max="6" width="13.8515625" style="996" customWidth="1"/>
    <col min="7" max="7" width="8.140625" style="996" bestFit="1" customWidth="1"/>
    <col min="8" max="8" width="9.421875" style="996" bestFit="1" customWidth="1"/>
    <col min="9" max="14" width="11.421875" style="996" customWidth="1"/>
    <col min="15" max="16384" width="11.421875" style="470" customWidth="1"/>
  </cols>
  <sheetData>
    <row r="1" spans="1:6" ht="15.75">
      <c r="A1" s="1095" t="s">
        <v>690</v>
      </c>
      <c r="B1" s="1095"/>
      <c r="C1" s="1095"/>
      <c r="D1" s="999"/>
      <c r="E1" s="999"/>
      <c r="F1" s="999"/>
    </row>
    <row r="2" spans="1:6" ht="15.75">
      <c r="A2" s="481"/>
      <c r="B2" s="481"/>
      <c r="C2" s="483"/>
      <c r="D2" s="999"/>
      <c r="E2" s="999"/>
      <c r="F2" s="999"/>
    </row>
    <row r="3" spans="1:6" ht="15">
      <c r="A3" s="1096" t="s">
        <v>886</v>
      </c>
      <c r="B3" s="1096"/>
      <c r="C3" s="1096"/>
      <c r="D3" s="1000"/>
      <c r="E3" s="1000"/>
      <c r="F3" s="1000"/>
    </row>
    <row r="4" spans="1:6" ht="12.75">
      <c r="A4" s="1097" t="s">
        <v>885</v>
      </c>
      <c r="B4" s="1097"/>
      <c r="C4" s="1097"/>
      <c r="D4" s="1000"/>
      <c r="E4" s="1000"/>
      <c r="F4" s="1000"/>
    </row>
    <row r="5" spans="1:6" ht="12.75">
      <c r="A5" s="1097" t="s">
        <v>414</v>
      </c>
      <c r="B5" s="1097"/>
      <c r="C5" s="1097"/>
      <c r="D5" s="1000"/>
      <c r="E5" s="1000"/>
      <c r="F5" s="1000"/>
    </row>
    <row r="6" spans="1:6" ht="13.5" thickBot="1">
      <c r="A6" s="484"/>
      <c r="B6" s="484"/>
      <c r="C6" s="485"/>
      <c r="D6" s="1000"/>
      <c r="E6" s="1000"/>
      <c r="F6" s="1000"/>
    </row>
    <row r="7" spans="1:8" ht="12.75" customHeight="1">
      <c r="A7" s="1083"/>
      <c r="B7" s="1100" t="s">
        <v>20</v>
      </c>
      <c r="C7" s="1102" t="s">
        <v>280</v>
      </c>
      <c r="D7" s="1001" t="s">
        <v>518</v>
      </c>
      <c r="E7" s="1001" t="s">
        <v>662</v>
      </c>
      <c r="F7" s="1001" t="s">
        <v>663</v>
      </c>
      <c r="H7" s="1002" t="s">
        <v>664</v>
      </c>
    </row>
    <row r="8" spans="1:6" ht="12.75">
      <c r="A8" s="1084"/>
      <c r="B8" s="1101"/>
      <c r="C8" s="1103"/>
      <c r="D8" s="996">
        <v>2013</v>
      </c>
      <c r="E8" s="996">
        <v>2012</v>
      </c>
      <c r="F8" s="996">
        <v>2012</v>
      </c>
    </row>
    <row r="9" spans="1:3" ht="12.75">
      <c r="A9" s="486" t="s">
        <v>63</v>
      </c>
      <c r="B9" s="487"/>
      <c r="C9" s="963"/>
    </row>
    <row r="10" spans="1:3" ht="12.75">
      <c r="A10" s="489" t="s">
        <v>64</v>
      </c>
      <c r="B10" s="490"/>
      <c r="C10" s="964"/>
    </row>
    <row r="11" spans="1:8" ht="12.75">
      <c r="A11" s="471" t="s">
        <v>660</v>
      </c>
      <c r="B11" s="492">
        <v>0</v>
      </c>
      <c r="C11" s="900">
        <v>0</v>
      </c>
      <c r="D11" s="997">
        <v>0</v>
      </c>
      <c r="E11" s="997"/>
      <c r="F11" s="997"/>
      <c r="G11" s="997"/>
      <c r="H11" s="996" t="s">
        <v>665</v>
      </c>
    </row>
    <row r="12" spans="1:6" ht="12.75">
      <c r="A12" s="471" t="s">
        <v>564</v>
      </c>
      <c r="B12" s="492">
        <v>7327698</v>
      </c>
      <c r="C12" s="900">
        <v>33414137</v>
      </c>
      <c r="D12" s="997"/>
      <c r="F12" s="997"/>
    </row>
    <row r="13" spans="1:3" ht="12.75">
      <c r="A13" s="471"/>
      <c r="B13" s="494"/>
      <c r="C13" s="965"/>
    </row>
    <row r="14" spans="1:3" ht="12.75">
      <c r="A14" s="489" t="s">
        <v>66</v>
      </c>
      <c r="B14" s="494"/>
      <c r="C14" s="965"/>
    </row>
    <row r="15" spans="1:4" ht="12.75">
      <c r="A15" s="471" t="s">
        <v>65</v>
      </c>
      <c r="B15" s="494">
        <v>0</v>
      </c>
      <c r="C15" s="965">
        <v>0</v>
      </c>
      <c r="D15" s="997"/>
    </row>
    <row r="16" spans="1:3" ht="12.75">
      <c r="A16" s="471" t="s">
        <v>67</v>
      </c>
      <c r="B16" s="494">
        <v>0</v>
      </c>
      <c r="C16" s="965">
        <v>0</v>
      </c>
    </row>
    <row r="17" spans="1:3" ht="8.25" customHeight="1">
      <c r="A17" s="471"/>
      <c r="B17" s="494"/>
      <c r="C17" s="965"/>
    </row>
    <row r="18" spans="1:3" ht="12.75">
      <c r="A18" s="489" t="s">
        <v>68</v>
      </c>
      <c r="B18" s="494"/>
      <c r="C18" s="965"/>
    </row>
    <row r="19" spans="1:3" ht="12.75">
      <c r="A19" s="471" t="s">
        <v>407</v>
      </c>
      <c r="B19" s="494">
        <v>0</v>
      </c>
      <c r="C19" s="965">
        <v>0</v>
      </c>
    </row>
    <row r="20" spans="1:3" ht="12.75">
      <c r="A20" s="471" t="s">
        <v>69</v>
      </c>
      <c r="B20" s="492">
        <v>0</v>
      </c>
      <c r="C20" s="900">
        <v>0</v>
      </c>
    </row>
    <row r="21" spans="1:3" ht="6" customHeight="1">
      <c r="A21" s="471"/>
      <c r="B21" s="494"/>
      <c r="C21" s="965"/>
    </row>
    <row r="22" spans="1:3" ht="12.75">
      <c r="A22" s="489" t="s">
        <v>70</v>
      </c>
      <c r="B22" s="494"/>
      <c r="C22" s="965"/>
    </row>
    <row r="23" spans="1:3" ht="12.75">
      <c r="A23" s="471" t="s">
        <v>71</v>
      </c>
      <c r="B23" s="492">
        <v>0</v>
      </c>
      <c r="C23" s="900">
        <v>0</v>
      </c>
    </row>
    <row r="24" spans="1:3" ht="12.75">
      <c r="A24" s="471" t="s">
        <v>72</v>
      </c>
      <c r="B24" s="492">
        <v>14575123</v>
      </c>
      <c r="C24" s="900">
        <v>4452150</v>
      </c>
    </row>
    <row r="25" spans="1:3" ht="12.75">
      <c r="A25" s="471" t="s">
        <v>281</v>
      </c>
      <c r="B25" s="492">
        <v>0</v>
      </c>
      <c r="C25" s="900">
        <v>241003</v>
      </c>
    </row>
    <row r="26" spans="1:7" ht="12.75">
      <c r="A26" s="471" t="s">
        <v>73</v>
      </c>
      <c r="B26" s="492">
        <v>140420</v>
      </c>
      <c r="C26" s="900">
        <v>0</v>
      </c>
      <c r="D26" s="997">
        <v>0</v>
      </c>
      <c r="E26" s="997"/>
      <c r="F26" s="997"/>
      <c r="G26" s="997"/>
    </row>
    <row r="27" spans="1:3" ht="12.75">
      <c r="A27" s="471" t="s">
        <v>74</v>
      </c>
      <c r="B27" s="494">
        <v>0</v>
      </c>
      <c r="C27" s="965">
        <v>0</v>
      </c>
    </row>
    <row r="28" spans="1:5" ht="12.75">
      <c r="A28" s="471" t="s">
        <v>282</v>
      </c>
      <c r="B28" s="492">
        <v>0</v>
      </c>
      <c r="C28" s="900">
        <v>0</v>
      </c>
      <c r="D28" s="997">
        <v>0</v>
      </c>
      <c r="E28" s="997"/>
    </row>
    <row r="29" spans="1:7" ht="12.75">
      <c r="A29" s="471" t="s">
        <v>283</v>
      </c>
      <c r="B29" s="492">
        <v>0</v>
      </c>
      <c r="C29" s="900">
        <v>0</v>
      </c>
      <c r="D29" s="997"/>
      <c r="E29" s="997"/>
      <c r="F29" s="997"/>
      <c r="G29" s="997"/>
    </row>
    <row r="30" spans="1:3" ht="9" customHeight="1">
      <c r="A30" s="471"/>
      <c r="B30" s="494"/>
      <c r="C30" s="965"/>
    </row>
    <row r="31" spans="1:5" ht="12.75">
      <c r="A31" s="471" t="s">
        <v>284</v>
      </c>
      <c r="B31" s="492">
        <v>1106211</v>
      </c>
      <c r="C31" s="900">
        <v>53115837</v>
      </c>
      <c r="D31" s="997">
        <v>0</v>
      </c>
      <c r="E31" s="997"/>
    </row>
    <row r="32" spans="1:3" ht="7.5" customHeight="1">
      <c r="A32" s="471"/>
      <c r="B32" s="490"/>
      <c r="C32" s="964"/>
    </row>
    <row r="33" spans="1:4" ht="15">
      <c r="A33" s="495" t="s">
        <v>408</v>
      </c>
      <c r="B33" s="496">
        <v>23149452</v>
      </c>
      <c r="C33" s="966">
        <v>91223127</v>
      </c>
      <c r="D33" s="997"/>
    </row>
    <row r="34" spans="1:3" ht="12.75">
      <c r="A34" s="471"/>
      <c r="B34" s="490"/>
      <c r="C34" s="964"/>
    </row>
    <row r="35" spans="1:3" ht="12.75">
      <c r="A35" s="497" t="s">
        <v>75</v>
      </c>
      <c r="B35" s="490"/>
      <c r="C35" s="964"/>
    </row>
    <row r="36" spans="1:3" ht="12.75">
      <c r="A36" s="471" t="s">
        <v>76</v>
      </c>
      <c r="B36" s="492">
        <v>2727273</v>
      </c>
      <c r="C36" s="900">
        <v>1883305</v>
      </c>
    </row>
    <row r="37" spans="1:3" ht="12.75">
      <c r="A37" s="471" t="s">
        <v>77</v>
      </c>
      <c r="B37" s="492">
        <v>0</v>
      </c>
      <c r="C37" s="900">
        <v>0</v>
      </c>
    </row>
    <row r="38" spans="1:5" ht="12.75">
      <c r="A38" s="471" t="s">
        <v>291</v>
      </c>
      <c r="B38" s="498">
        <v>19700296</v>
      </c>
      <c r="C38" s="967">
        <v>12549635</v>
      </c>
      <c r="D38" s="997">
        <v>0</v>
      </c>
      <c r="E38" s="997"/>
    </row>
    <row r="39" spans="1:4" ht="12.75">
      <c r="A39" s="497" t="s">
        <v>78</v>
      </c>
      <c r="B39" s="499">
        <v>721883</v>
      </c>
      <c r="C39" s="968">
        <v>76790187</v>
      </c>
      <c r="D39" s="997"/>
    </row>
    <row r="40" spans="1:3" ht="18.75" customHeight="1">
      <c r="A40" s="471" t="s">
        <v>79</v>
      </c>
      <c r="B40" s="492">
        <v>0</v>
      </c>
      <c r="C40" s="900">
        <v>0</v>
      </c>
    </row>
    <row r="41" spans="1:3" ht="12.75">
      <c r="A41" s="471" t="s">
        <v>80</v>
      </c>
      <c r="B41" s="492">
        <v>0</v>
      </c>
      <c r="C41" s="900">
        <v>0</v>
      </c>
    </row>
    <row r="42" spans="1:3" ht="12.75">
      <c r="A42" s="471" t="s">
        <v>81</v>
      </c>
      <c r="B42" s="492">
        <v>0</v>
      </c>
      <c r="C42" s="900">
        <v>0</v>
      </c>
    </row>
    <row r="43" spans="1:3" ht="12.75">
      <c r="A43" s="471" t="s">
        <v>290</v>
      </c>
      <c r="B43" s="498">
        <v>0</v>
      </c>
      <c r="C43" s="967">
        <v>0</v>
      </c>
    </row>
    <row r="44" spans="1:3" ht="12.75">
      <c r="A44" s="471"/>
      <c r="B44" s="499">
        <v>0</v>
      </c>
      <c r="C44" s="968">
        <v>0</v>
      </c>
    </row>
    <row r="45" spans="1:3" ht="12.75">
      <c r="A45" s="497" t="s">
        <v>82</v>
      </c>
      <c r="B45" s="500"/>
      <c r="C45" s="898"/>
    </row>
    <row r="46" spans="1:4" ht="12.75">
      <c r="A46" s="471" t="s">
        <v>83</v>
      </c>
      <c r="B46" s="492">
        <v>58208775</v>
      </c>
      <c r="C46" s="900">
        <v>86954383</v>
      </c>
      <c r="D46" s="1003"/>
    </row>
    <row r="47" spans="1:3" ht="12.75">
      <c r="A47" s="471" t="s">
        <v>84</v>
      </c>
      <c r="B47" s="492">
        <v>0</v>
      </c>
      <c r="C47" s="900">
        <v>0</v>
      </c>
    </row>
    <row r="48" spans="1:3" ht="12.75">
      <c r="A48" s="471" t="s">
        <v>85</v>
      </c>
      <c r="B48" s="492">
        <v>6358876</v>
      </c>
      <c r="C48" s="900">
        <v>5134668</v>
      </c>
    </row>
    <row r="49" spans="1:3" ht="12.75">
      <c r="A49" s="471" t="s">
        <v>86</v>
      </c>
      <c r="B49" s="492">
        <v>13636365</v>
      </c>
      <c r="C49" s="900">
        <v>14285715</v>
      </c>
    </row>
    <row r="50" spans="1:3" ht="12.75">
      <c r="A50" s="471" t="s">
        <v>87</v>
      </c>
      <c r="B50" s="492">
        <v>1530504</v>
      </c>
      <c r="C50" s="900">
        <v>222340</v>
      </c>
    </row>
    <row r="51" spans="1:3" ht="12.75">
      <c r="A51" s="471" t="s">
        <v>575</v>
      </c>
      <c r="B51" s="492">
        <v>2823968</v>
      </c>
      <c r="C51" s="900">
        <v>668181</v>
      </c>
    </row>
    <row r="52" spans="1:3" ht="12.75">
      <c r="A52" s="471" t="s">
        <v>88</v>
      </c>
      <c r="B52" s="492">
        <v>354955</v>
      </c>
      <c r="C52" s="900">
        <v>124775</v>
      </c>
    </row>
    <row r="53" spans="1:3" ht="12.75">
      <c r="A53" s="471" t="s">
        <v>89</v>
      </c>
      <c r="B53" s="492">
        <v>1988100</v>
      </c>
      <c r="C53" s="900">
        <v>1969500</v>
      </c>
    </row>
    <row r="54" spans="1:5" ht="12.75">
      <c r="A54" s="501" t="s">
        <v>289</v>
      </c>
      <c r="B54" s="498">
        <v>10152243</v>
      </c>
      <c r="C54" s="967">
        <v>11191613</v>
      </c>
      <c r="E54" s="997"/>
    </row>
    <row r="55" spans="1:3" ht="12.75">
      <c r="A55" s="471"/>
      <c r="B55" s="499">
        <v>95053786</v>
      </c>
      <c r="C55" s="968">
        <v>120551175</v>
      </c>
    </row>
    <row r="56" spans="1:3" ht="6.75" customHeight="1">
      <c r="A56" s="471"/>
      <c r="B56" s="500"/>
      <c r="C56" s="898"/>
    </row>
    <row r="57" spans="1:3" ht="15.75" thickBot="1">
      <c r="A57" s="495" t="s">
        <v>90</v>
      </c>
      <c r="B57" s="806">
        <v>-94331903</v>
      </c>
      <c r="C57" s="969">
        <v>-43760988</v>
      </c>
    </row>
    <row r="58" spans="1:3" ht="12.75">
      <c r="A58" s="471"/>
      <c r="B58" s="500"/>
      <c r="C58" s="898"/>
    </row>
    <row r="59" spans="1:3" ht="12.75">
      <c r="A59" s="497" t="s">
        <v>288</v>
      </c>
      <c r="B59" s="500"/>
      <c r="C59" s="898"/>
    </row>
    <row r="60" spans="1:3" ht="12.75">
      <c r="A60" s="471" t="s">
        <v>91</v>
      </c>
      <c r="B60" s="500">
        <v>0</v>
      </c>
      <c r="C60" s="898">
        <v>0</v>
      </c>
    </row>
    <row r="61" spans="1:3" ht="12.75">
      <c r="A61" s="471" t="s">
        <v>553</v>
      </c>
      <c r="B61" s="492">
        <v>1029804</v>
      </c>
      <c r="C61" s="900">
        <v>241971</v>
      </c>
    </row>
    <row r="62" spans="1:3" ht="12.75">
      <c r="A62" s="471" t="s">
        <v>521</v>
      </c>
      <c r="B62" s="492">
        <v>0</v>
      </c>
      <c r="C62" s="900">
        <v>0</v>
      </c>
    </row>
    <row r="63" spans="1:3" ht="12.75">
      <c r="A63" s="497" t="s">
        <v>92</v>
      </c>
      <c r="B63" s="492"/>
      <c r="C63" s="900"/>
    </row>
    <row r="64" spans="1:3" ht="12.75">
      <c r="A64" s="471" t="s">
        <v>522</v>
      </c>
      <c r="B64" s="492">
        <v>0</v>
      </c>
      <c r="C64" s="900">
        <v>0</v>
      </c>
    </row>
    <row r="65" spans="1:3" ht="12.75">
      <c r="A65" s="471" t="s">
        <v>286</v>
      </c>
      <c r="B65" s="492">
        <v>8756123</v>
      </c>
      <c r="C65" s="900">
        <v>9189289</v>
      </c>
    </row>
    <row r="66" spans="1:3" ht="12.75">
      <c r="A66" s="497" t="s">
        <v>93</v>
      </c>
      <c r="B66" s="492"/>
      <c r="C66" s="900"/>
    </row>
    <row r="67" spans="1:3" ht="12.75">
      <c r="A67" s="471" t="s">
        <v>287</v>
      </c>
      <c r="B67" s="492">
        <v>0</v>
      </c>
      <c r="C67" s="900">
        <v>0</v>
      </c>
    </row>
    <row r="68" spans="1:3" ht="12.75">
      <c r="A68" s="471" t="s">
        <v>286</v>
      </c>
      <c r="B68" s="492">
        <v>0</v>
      </c>
      <c r="C68" s="900">
        <v>0</v>
      </c>
    </row>
    <row r="69" spans="1:3" ht="12.75">
      <c r="A69" s="471" t="s">
        <v>285</v>
      </c>
      <c r="B69" s="492">
        <v>0</v>
      </c>
      <c r="C69" s="900">
        <v>0</v>
      </c>
    </row>
    <row r="70" spans="1:3" ht="12.75">
      <c r="A70" s="471" t="s">
        <v>95</v>
      </c>
      <c r="B70" s="492">
        <v>0</v>
      </c>
      <c r="C70" s="900">
        <v>0</v>
      </c>
    </row>
    <row r="71" spans="1:3" ht="12.75">
      <c r="A71" s="471" t="s">
        <v>94</v>
      </c>
      <c r="B71" s="492">
        <v>0</v>
      </c>
      <c r="C71" s="900">
        <v>0</v>
      </c>
    </row>
    <row r="72" spans="1:3" ht="12.75">
      <c r="A72" s="497" t="s">
        <v>96</v>
      </c>
      <c r="B72" s="500"/>
      <c r="C72" s="898"/>
    </row>
    <row r="73" spans="1:3" ht="12.75">
      <c r="A73" s="471" t="s">
        <v>97</v>
      </c>
      <c r="B73" s="500">
        <v>0</v>
      </c>
      <c r="C73" s="898">
        <v>0</v>
      </c>
    </row>
    <row r="74" spans="1:3" ht="12.75">
      <c r="A74" s="471" t="s">
        <v>98</v>
      </c>
      <c r="B74" s="500">
        <v>0</v>
      </c>
      <c r="C74" s="898">
        <v>0</v>
      </c>
    </row>
    <row r="75" spans="1:3" ht="9" customHeight="1">
      <c r="A75" s="471"/>
      <c r="B75" s="500"/>
      <c r="C75" s="898"/>
    </row>
    <row r="76" spans="1:5" ht="15.75" thickBot="1">
      <c r="A76" s="495" t="s">
        <v>99</v>
      </c>
      <c r="B76" s="806">
        <v>-86605584</v>
      </c>
      <c r="C76" s="969">
        <v>-34813670</v>
      </c>
      <c r="D76" s="997">
        <v>0</v>
      </c>
      <c r="E76" s="997"/>
    </row>
    <row r="77" spans="1:3" ht="12.75">
      <c r="A77" s="471"/>
      <c r="B77" s="500"/>
      <c r="C77" s="898"/>
    </row>
    <row r="78" spans="1:3" ht="12.75">
      <c r="A78" s="502" t="s">
        <v>100</v>
      </c>
      <c r="B78" s="503">
        <v>0</v>
      </c>
      <c r="C78" s="970">
        <v>0</v>
      </c>
    </row>
    <row r="79" spans="1:3" ht="13.5" thickBot="1">
      <c r="A79" s="471" t="s">
        <v>329</v>
      </c>
      <c r="B79" s="500">
        <v>0</v>
      </c>
      <c r="C79" s="898">
        <v>0</v>
      </c>
    </row>
    <row r="80" spans="1:5" ht="15.75" thickBot="1">
      <c r="A80" s="556" t="s">
        <v>110</v>
      </c>
      <c r="B80" s="962">
        <v>-86605584</v>
      </c>
      <c r="C80" s="962">
        <v>-34813670</v>
      </c>
      <c r="D80" s="997">
        <v>0</v>
      </c>
      <c r="E80" s="997">
        <v>-103953451.15</v>
      </c>
    </row>
    <row r="81" spans="1:14" s="475" customFormat="1" ht="9" customHeight="1">
      <c r="A81" s="504"/>
      <c r="B81" s="504"/>
      <c r="C81" s="473"/>
      <c r="D81" s="998"/>
      <c r="E81" s="998"/>
      <c r="F81" s="998"/>
      <c r="G81" s="998"/>
      <c r="H81" s="998"/>
      <c r="I81" s="998"/>
      <c r="J81" s="998"/>
      <c r="K81" s="998"/>
      <c r="L81" s="998"/>
      <c r="M81" s="998"/>
      <c r="N81" s="998"/>
    </row>
    <row r="82" spans="1:3" ht="12.75">
      <c r="A82" s="1098" t="s">
        <v>745</v>
      </c>
      <c r="B82" s="1099"/>
      <c r="C82" s="1099"/>
    </row>
    <row r="83" spans="1:3" ht="12.75">
      <c r="A83" s="479"/>
      <c r="B83" s="931"/>
      <c r="C83" s="476"/>
    </row>
    <row r="84" spans="1:3" ht="12.75">
      <c r="A84" s="479"/>
      <c r="B84" s="932"/>
      <c r="C84" s="476"/>
    </row>
    <row r="86" spans="1:14" s="475" customFormat="1" ht="12.75">
      <c r="A86" s="477"/>
      <c r="B86" s="478"/>
      <c r="C86" s="474"/>
      <c r="D86" s="998"/>
      <c r="E86" s="1004"/>
      <c r="F86" s="1004"/>
      <c r="G86" s="998"/>
      <c r="H86" s="998"/>
      <c r="I86" s="998"/>
      <c r="J86" s="998"/>
      <c r="K86" s="998"/>
      <c r="L86" s="998"/>
      <c r="M86" s="998"/>
      <c r="N86" s="998"/>
    </row>
    <row r="87" spans="1:14" s="475" customFormat="1" ht="12.75">
      <c r="A87" s="506" t="s">
        <v>708</v>
      </c>
      <c r="B87" s="1094"/>
      <c r="C87" s="1094"/>
      <c r="D87" s="998"/>
      <c r="E87" s="996"/>
      <c r="F87" s="998"/>
      <c r="G87" s="998"/>
      <c r="H87" s="998"/>
      <c r="I87" s="998"/>
      <c r="J87" s="998"/>
      <c r="K87" s="998"/>
      <c r="L87" s="998"/>
      <c r="M87" s="998"/>
      <c r="N87" s="998"/>
    </row>
    <row r="88" spans="1:14" s="475" customFormat="1" ht="12.75">
      <c r="A88" s="506" t="s">
        <v>676</v>
      </c>
      <c r="B88" s="506"/>
      <c r="D88" s="998"/>
      <c r="E88" s="996"/>
      <c r="F88" s="998"/>
      <c r="G88" s="998"/>
      <c r="H88" s="998"/>
      <c r="I88" s="998"/>
      <c r="J88" s="998"/>
      <c r="K88" s="998"/>
      <c r="L88" s="998"/>
      <c r="M88" s="998"/>
      <c r="N88" s="998"/>
    </row>
    <row r="89" spans="1:3" ht="12.75">
      <c r="A89" s="1034"/>
      <c r="B89" s="506"/>
      <c r="C89" s="1033"/>
    </row>
    <row r="90" spans="1:3" ht="12.75">
      <c r="A90" s="1034"/>
      <c r="B90" s="1019"/>
      <c r="C90" s="1032"/>
    </row>
  </sheetData>
  <sheetProtection/>
  <mergeCells count="9">
    <mergeCell ref="B87:C87"/>
    <mergeCell ref="A1:C1"/>
    <mergeCell ref="A3:C3"/>
    <mergeCell ref="A4:C4"/>
    <mergeCell ref="A5:C5"/>
    <mergeCell ref="A82:C82"/>
    <mergeCell ref="A7:A8"/>
    <mergeCell ref="B7:B8"/>
    <mergeCell ref="C7:C8"/>
  </mergeCells>
  <printOptions horizontalCentered="1" verticalCentered="1"/>
  <pageMargins left="0.5905511811023623" right="0.3937007874015748" top="0.8661417322834646" bottom="0.8267716535433072" header="0" footer="0.31496062992125984"/>
  <pageSetup fitToHeight="1" fitToWidth="1" horizontalDpi="600" verticalDpi="600" orientation="portrait" paperSize="9" scale="66" r:id="rId1"/>
  <headerFooter alignWithMargins="0">
    <oddFooter>&amp;C2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72"/>
  <sheetViews>
    <sheetView workbookViewId="0" topLeftCell="A40">
      <selection activeCell="A56" sqref="A56"/>
    </sheetView>
  </sheetViews>
  <sheetFormatPr defaultColWidth="11.421875" defaultRowHeight="12.75"/>
  <cols>
    <col min="1" max="1" width="58.140625" style="0" customWidth="1"/>
    <col min="2" max="2" width="14.140625" style="0" customWidth="1"/>
    <col min="3" max="3" width="16.28125" style="0" customWidth="1"/>
    <col min="4" max="4" width="12.57421875" style="0" customWidth="1"/>
    <col min="5" max="5" width="14.00390625" style="0" customWidth="1"/>
    <col min="6" max="6" width="13.28125" style="0" bestFit="1" customWidth="1"/>
  </cols>
  <sheetData>
    <row r="1" spans="1:3" ht="18.75" customHeight="1">
      <c r="A1" s="1105"/>
      <c r="B1" s="1105"/>
      <c r="C1" s="1105"/>
    </row>
    <row r="2" spans="1:5" ht="18.75" customHeight="1">
      <c r="A2" s="1106" t="s">
        <v>690</v>
      </c>
      <c r="B2" s="1106"/>
      <c r="C2" s="1106"/>
      <c r="D2" s="859"/>
      <c r="E2" s="859"/>
    </row>
    <row r="3" spans="1:5" ht="18.75" customHeight="1">
      <c r="A3" s="852"/>
      <c r="B3" s="852"/>
      <c r="C3" s="852"/>
      <c r="D3" s="859"/>
      <c r="E3" s="859"/>
    </row>
    <row r="4" spans="1:3" ht="15">
      <c r="A4" s="1107" t="s">
        <v>111</v>
      </c>
      <c r="B4" s="1107"/>
      <c r="C4" s="1107"/>
    </row>
    <row r="5" spans="1:3" ht="16.5" customHeight="1">
      <c r="A5" s="937" t="s">
        <v>885</v>
      </c>
      <c r="B5" s="6"/>
      <c r="C5" s="6"/>
    </row>
    <row r="6" spans="1:3" ht="12.75">
      <c r="A6" s="1105" t="s">
        <v>414</v>
      </c>
      <c r="B6" s="1105"/>
      <c r="C6" s="1105"/>
    </row>
    <row r="7" spans="1:3" ht="13.5" thickBot="1">
      <c r="A7" s="1"/>
      <c r="B7" s="1"/>
      <c r="C7" s="1"/>
    </row>
    <row r="8" spans="1:3" ht="12.75">
      <c r="A8" s="936"/>
      <c r="B8" s="938" t="s">
        <v>20</v>
      </c>
      <c r="C8" s="938" t="s">
        <v>147</v>
      </c>
    </row>
    <row r="9" spans="1:3" ht="23.25" customHeight="1" thickBot="1">
      <c r="A9" s="940" t="s">
        <v>112</v>
      </c>
      <c r="B9" s="939"/>
      <c r="C9" s="939"/>
    </row>
    <row r="10" spans="1:3" ht="12.75">
      <c r="A10" s="853"/>
      <c r="B10" s="50"/>
      <c r="C10" s="930"/>
    </row>
    <row r="11" spans="1:3" ht="15.75" customHeight="1">
      <c r="A11" s="108" t="s">
        <v>113</v>
      </c>
      <c r="B11" s="50">
        <v>57912297</v>
      </c>
      <c r="C11" s="930">
        <v>15961032.891200006</v>
      </c>
    </row>
    <row r="12" spans="1:3" ht="15.75" customHeight="1">
      <c r="A12" s="108" t="s">
        <v>114</v>
      </c>
      <c r="B12" s="50">
        <v>-52825960</v>
      </c>
      <c r="C12" s="930">
        <v>-39763503</v>
      </c>
    </row>
    <row r="13" spans="1:3" ht="15.75" customHeight="1">
      <c r="A13" s="108" t="s">
        <v>115</v>
      </c>
      <c r="B13" s="50">
        <v>-6935364</v>
      </c>
      <c r="C13" s="930">
        <v>-600058</v>
      </c>
    </row>
    <row r="14" spans="1:3" ht="15.75" customHeight="1">
      <c r="A14" s="854" t="s">
        <v>411</v>
      </c>
      <c r="B14" s="50"/>
      <c r="C14" s="930"/>
    </row>
    <row r="15" spans="1:3" ht="15.75" customHeight="1">
      <c r="A15" s="854" t="s">
        <v>410</v>
      </c>
      <c r="B15" s="855">
        <v>-1849027</v>
      </c>
      <c r="C15" s="943">
        <v>-24402528.108799994</v>
      </c>
    </row>
    <row r="16" spans="1:3" ht="15.75" customHeight="1">
      <c r="A16" s="854"/>
      <c r="B16" s="50"/>
      <c r="C16" s="930"/>
    </row>
    <row r="17" spans="1:3" ht="15.75" customHeight="1">
      <c r="A17" s="854" t="s">
        <v>116</v>
      </c>
      <c r="B17" s="50"/>
      <c r="C17" s="930"/>
    </row>
    <row r="18" spans="1:3" ht="15.75" customHeight="1">
      <c r="A18" s="108" t="s">
        <v>117</v>
      </c>
      <c r="B18" s="50">
        <v>0</v>
      </c>
      <c r="C18" s="930">
        <v>0</v>
      </c>
    </row>
    <row r="19" spans="1:3" ht="15.75" customHeight="1">
      <c r="A19" s="108"/>
      <c r="B19" s="50"/>
      <c r="C19" s="930"/>
    </row>
    <row r="20" spans="1:3" ht="15.75" customHeight="1">
      <c r="A20" s="854" t="s">
        <v>118</v>
      </c>
      <c r="B20" s="50"/>
      <c r="C20" s="930"/>
    </row>
    <row r="21" spans="1:3" ht="15.75" customHeight="1">
      <c r="A21" s="856" t="s">
        <v>119</v>
      </c>
      <c r="B21" s="50">
        <v>176143518</v>
      </c>
      <c r="C21" s="930">
        <v>-28310430.965600014</v>
      </c>
    </row>
    <row r="22" spans="1:3" ht="15.75" customHeight="1">
      <c r="A22" s="856"/>
      <c r="B22" s="50"/>
      <c r="C22" s="930"/>
    </row>
    <row r="23" spans="1:3" ht="15.75" customHeight="1">
      <c r="A23" s="854" t="s">
        <v>121</v>
      </c>
      <c r="B23" s="855">
        <v>174294491</v>
      </c>
      <c r="C23" s="943">
        <v>-52712959.07440001</v>
      </c>
    </row>
    <row r="24" spans="1:3" ht="15.75" customHeight="1">
      <c r="A24" s="856" t="s">
        <v>413</v>
      </c>
      <c r="B24" s="50">
        <v>-10906528</v>
      </c>
      <c r="C24" s="930">
        <v>-2172520</v>
      </c>
    </row>
    <row r="25" spans="1:4" ht="15.75" customHeight="1">
      <c r="A25" s="854" t="s">
        <v>120</v>
      </c>
      <c r="B25" s="855">
        <v>163387963</v>
      </c>
      <c r="C25" s="943">
        <v>-54885479.07440001</v>
      </c>
      <c r="D25" s="23"/>
    </row>
    <row r="26" spans="1:3" ht="15.75" customHeight="1">
      <c r="A26" s="854"/>
      <c r="B26" s="855"/>
      <c r="C26" s="943"/>
    </row>
    <row r="27" spans="1:3" ht="15.75" customHeight="1">
      <c r="A27" s="857" t="s">
        <v>122</v>
      </c>
      <c r="B27" s="50"/>
      <c r="C27" s="930"/>
    </row>
    <row r="28" spans="1:3" ht="15.75" customHeight="1">
      <c r="A28" s="856" t="s">
        <v>123</v>
      </c>
      <c r="B28" s="50">
        <v>0</v>
      </c>
      <c r="C28" s="930">
        <v>0</v>
      </c>
    </row>
    <row r="29" spans="1:3" ht="15.75" customHeight="1">
      <c r="A29" s="856" t="s">
        <v>567</v>
      </c>
      <c r="B29" s="50">
        <v>28432700</v>
      </c>
      <c r="C29" s="930">
        <v>6000000</v>
      </c>
    </row>
    <row r="30" spans="1:3" ht="15.75" customHeight="1">
      <c r="A30" s="856" t="s">
        <v>124</v>
      </c>
      <c r="B30" s="50">
        <v>0</v>
      </c>
      <c r="C30" s="930">
        <v>0</v>
      </c>
    </row>
    <row r="31" spans="1:3" ht="15.75" customHeight="1">
      <c r="A31" s="856" t="s">
        <v>125</v>
      </c>
      <c r="B31" s="50">
        <v>-58594590</v>
      </c>
      <c r="C31" s="930">
        <v>-21013</v>
      </c>
    </row>
    <row r="32" spans="1:3" ht="15.75" customHeight="1">
      <c r="A32" s="856" t="s">
        <v>576</v>
      </c>
      <c r="B32" s="50">
        <v>0</v>
      </c>
      <c r="C32" s="930">
        <v>0</v>
      </c>
    </row>
    <row r="33" spans="1:3" ht="15.75" customHeight="1">
      <c r="A33" s="856" t="s">
        <v>409</v>
      </c>
      <c r="B33" s="50">
        <v>0</v>
      </c>
      <c r="C33" s="930">
        <v>0</v>
      </c>
    </row>
    <row r="34" spans="1:3" ht="15.75" customHeight="1">
      <c r="A34" s="856" t="s">
        <v>126</v>
      </c>
      <c r="B34" s="50">
        <v>140420</v>
      </c>
      <c r="C34" s="930">
        <v>241003</v>
      </c>
    </row>
    <row r="35" spans="1:3" ht="15.75" customHeight="1">
      <c r="A35" s="856" t="s">
        <v>127</v>
      </c>
      <c r="B35" s="50">
        <v>0</v>
      </c>
      <c r="C35" s="930">
        <v>0</v>
      </c>
    </row>
    <row r="36" spans="1:4" ht="15.75" customHeight="1">
      <c r="A36" s="854" t="s">
        <v>128</v>
      </c>
      <c r="B36" s="855">
        <v>-30021470</v>
      </c>
      <c r="C36" s="943">
        <v>6219990</v>
      </c>
      <c r="D36" s="921" t="e">
        <v>#REF!</v>
      </c>
    </row>
    <row r="37" spans="1:3" ht="15.75" customHeight="1">
      <c r="A37" s="857" t="s">
        <v>129</v>
      </c>
      <c r="B37" s="50"/>
      <c r="C37" s="930"/>
    </row>
    <row r="38" spans="1:3" ht="15.75" customHeight="1">
      <c r="A38" s="857"/>
      <c r="B38" s="50"/>
      <c r="C38" s="930"/>
    </row>
    <row r="39" spans="1:3" ht="15.75" customHeight="1">
      <c r="A39" s="856" t="s">
        <v>130</v>
      </c>
      <c r="B39" s="50">
        <v>0</v>
      </c>
      <c r="C39" s="930">
        <v>0</v>
      </c>
    </row>
    <row r="40" spans="1:3" ht="15.75" customHeight="1">
      <c r="A40" s="856" t="s">
        <v>131</v>
      </c>
      <c r="B40" s="50">
        <v>7725019</v>
      </c>
      <c r="C40" s="930">
        <v>10168236</v>
      </c>
    </row>
    <row r="41" spans="1:3" ht="15.75" customHeight="1">
      <c r="A41" s="856" t="s">
        <v>132</v>
      </c>
      <c r="B41" s="50">
        <v>0</v>
      </c>
      <c r="C41" s="930">
        <v>0</v>
      </c>
    </row>
    <row r="42" spans="1:3" ht="15.75" customHeight="1">
      <c r="A42" s="856" t="s">
        <v>133</v>
      </c>
      <c r="B42" s="50"/>
      <c r="C42" s="930"/>
    </row>
    <row r="43" spans="1:3" ht="15.75" customHeight="1">
      <c r="A43" s="854" t="s">
        <v>134</v>
      </c>
      <c r="B43" s="855">
        <v>7725019</v>
      </c>
      <c r="C43" s="943">
        <v>10168236</v>
      </c>
    </row>
    <row r="44" spans="1:3" ht="15.75" customHeight="1">
      <c r="A44" s="854"/>
      <c r="B44" s="50"/>
      <c r="C44" s="930"/>
    </row>
    <row r="45" spans="1:4" ht="15.75" customHeight="1">
      <c r="A45" s="854" t="s">
        <v>135</v>
      </c>
      <c r="B45" s="855">
        <v>141091512</v>
      </c>
      <c r="C45" s="943">
        <v>-38497253.07440001</v>
      </c>
      <c r="D45" s="860"/>
    </row>
    <row r="46" spans="1:3" s="8" customFormat="1" ht="15.75" customHeight="1" thickBot="1">
      <c r="A46" s="856" t="s">
        <v>412</v>
      </c>
      <c r="B46" s="50">
        <v>406301331</v>
      </c>
      <c r="C46" s="930">
        <v>386302376.9464</v>
      </c>
    </row>
    <row r="47" spans="1:4" s="8" customFormat="1" ht="15.75" customHeight="1" thickBot="1">
      <c r="A47" s="941" t="s">
        <v>136</v>
      </c>
      <c r="B47" s="942">
        <v>547392843</v>
      </c>
      <c r="C47" s="942">
        <v>347805123.872</v>
      </c>
      <c r="D47" s="41"/>
    </row>
    <row r="48" spans="1:4" s="8" customFormat="1" ht="15.75" customHeight="1">
      <c r="A48" s="1031"/>
      <c r="B48" s="1031"/>
      <c r="C48" s="1031"/>
      <c r="D48" s="41"/>
    </row>
    <row r="49" spans="1:4" s="8" customFormat="1" ht="15.75" customHeight="1">
      <c r="A49" s="1031"/>
      <c r="B49" s="1031"/>
      <c r="C49" s="1031"/>
      <c r="D49" s="41"/>
    </row>
    <row r="50" spans="1:7" s="8" customFormat="1" ht="23.25" customHeight="1">
      <c r="A50" s="41"/>
      <c r="B50" s="41"/>
      <c r="C50" s="41"/>
      <c r="E50" s="920">
        <v>-0.22251766920089722</v>
      </c>
      <c r="F50" s="25"/>
      <c r="G50" s="41"/>
    </row>
    <row r="51" spans="1:6" s="8" customFormat="1" ht="12.75">
      <c r="A51" s="1108" t="s">
        <v>813</v>
      </c>
      <c r="B51" s="1108"/>
      <c r="C51" s="1108"/>
      <c r="D51"/>
      <c r="F51" s="41"/>
    </row>
    <row r="52" spans="1:5" ht="12.75">
      <c r="A52" s="858"/>
      <c r="B52" s="858"/>
      <c r="C52" s="858"/>
      <c r="E52" s="8"/>
    </row>
    <row r="53" spans="1:3" ht="12.75">
      <c r="A53" s="506" t="s">
        <v>708</v>
      </c>
      <c r="B53" s="1094"/>
      <c r="C53" s="1094"/>
    </row>
    <row r="54" spans="1:3" ht="12.75">
      <c r="A54" s="506" t="s">
        <v>676</v>
      </c>
      <c r="B54" s="506"/>
      <c r="C54" s="858"/>
    </row>
    <row r="55" spans="1:3" ht="12.75">
      <c r="A55" s="858"/>
      <c r="B55" s="858"/>
      <c r="C55" s="858"/>
    </row>
    <row r="56" spans="1:3" ht="12.75">
      <c r="A56" s="861"/>
      <c r="B56" s="861"/>
      <c r="C56" s="861"/>
    </row>
    <row r="57" spans="1:4" ht="12.75">
      <c r="A57" s="862"/>
      <c r="B57" s="8"/>
      <c r="C57" s="8"/>
      <c r="D57" s="41"/>
    </row>
    <row r="58" spans="1:4" s="8" customFormat="1" ht="12.75">
      <c r="A58" s="862"/>
      <c r="B58" s="1104"/>
      <c r="C58" s="1104"/>
      <c r="D58" s="41"/>
    </row>
    <row r="59" spans="1:4" s="8" customFormat="1" ht="12.75">
      <c r="A59" s="863"/>
      <c r="B59" s="7"/>
      <c r="C59" s="7"/>
      <c r="D59" s="41"/>
    </row>
    <row r="60" spans="1:4" s="8" customFormat="1" ht="12.75">
      <c r="A60" s="23"/>
      <c r="B60" s="23"/>
      <c r="C60" s="23"/>
      <c r="D60"/>
    </row>
    <row r="61" spans="1:3" ht="12.75">
      <c r="A61" s="864"/>
      <c r="B61" s="864"/>
      <c r="C61" s="864"/>
    </row>
    <row r="62" spans="1:3" ht="12.75">
      <c r="A62" s="23"/>
      <c r="B62" s="23"/>
      <c r="C62" s="23"/>
    </row>
    <row r="63" spans="1:3" ht="12.75">
      <c r="A63" s="23"/>
      <c r="B63" s="23"/>
      <c r="C63" s="23"/>
    </row>
    <row r="64" spans="1:3" ht="12.75">
      <c r="A64" s="23"/>
      <c r="B64" s="23"/>
      <c r="C64" s="23"/>
    </row>
    <row r="65" spans="1:3" ht="12.75">
      <c r="A65" s="23"/>
      <c r="B65" s="23"/>
      <c r="C65" s="23"/>
    </row>
    <row r="66" spans="1:3" ht="12.75">
      <c r="A66" s="23"/>
      <c r="B66" s="23"/>
      <c r="C66" s="23"/>
    </row>
    <row r="67" spans="1:3" ht="12.75">
      <c r="A67" s="23"/>
      <c r="B67" s="23"/>
      <c r="C67" s="23"/>
    </row>
    <row r="68" spans="1:3" ht="12.75">
      <c r="A68" s="23"/>
      <c r="B68" s="23"/>
      <c r="C68" s="23"/>
    </row>
    <row r="69" spans="1:3" ht="12.75">
      <c r="A69" s="23"/>
      <c r="B69" s="23"/>
      <c r="C69" s="23"/>
    </row>
    <row r="70" spans="1:3" ht="12.75">
      <c r="A70" s="23"/>
      <c r="B70" s="23"/>
      <c r="C70" s="23"/>
    </row>
    <row r="71" spans="1:3" ht="12.75">
      <c r="A71" s="23"/>
      <c r="B71" s="23"/>
      <c r="C71" s="23"/>
    </row>
    <row r="72" spans="1:3" ht="12.75">
      <c r="A72" s="23"/>
      <c r="B72" s="23"/>
      <c r="C72" s="23"/>
    </row>
  </sheetData>
  <sheetProtection/>
  <mergeCells count="7">
    <mergeCell ref="B58:C58"/>
    <mergeCell ref="A1:C1"/>
    <mergeCell ref="A2:C2"/>
    <mergeCell ref="A4:C4"/>
    <mergeCell ref="A6:C6"/>
    <mergeCell ref="A51:C51"/>
    <mergeCell ref="B53:C53"/>
  </mergeCells>
  <printOptions/>
  <pageMargins left="0.7086614173228347" right="0.7086614173228347" top="0.7480314960629921" bottom="0.7480314960629921" header="0.31496062992125984" footer="0.31496062992125984"/>
  <pageSetup fitToHeight="1" fitToWidth="1" horizontalDpi="600" verticalDpi="600" orientation="portrait" scale="84" r:id="rId1"/>
  <headerFooter>
    <oddFooter>&amp;C3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25"/>
  <sheetViews>
    <sheetView zoomScalePageLayoutView="0" workbookViewId="0" topLeftCell="A19">
      <selection activeCell="A1" sqref="A1:L20"/>
    </sheetView>
  </sheetViews>
  <sheetFormatPr defaultColWidth="11.421875" defaultRowHeight="12.75"/>
  <cols>
    <col min="1" max="1" width="27.28125" style="470" customWidth="1"/>
    <col min="2" max="2" width="9.57421875" style="470" customWidth="1"/>
    <col min="3" max="4" width="12.421875" style="470" bestFit="1" customWidth="1"/>
    <col min="5" max="5" width="12.28125" style="470" customWidth="1"/>
    <col min="6" max="6" width="11.140625" style="470" bestFit="1" customWidth="1"/>
    <col min="7" max="7" width="12.421875" style="470" bestFit="1" customWidth="1"/>
    <col min="8" max="8" width="11.28125" style="470" bestFit="1" customWidth="1"/>
    <col min="9" max="9" width="13.140625" style="470" bestFit="1" customWidth="1"/>
    <col min="10" max="10" width="13.28125" style="470" customWidth="1"/>
    <col min="11" max="11" width="15.140625" style="470" customWidth="1"/>
    <col min="12" max="12" width="12.8515625" style="470" bestFit="1" customWidth="1"/>
    <col min="13" max="14" width="11.57421875" style="996" bestFit="1" customWidth="1"/>
    <col min="15" max="17" width="11.421875" style="996" customWidth="1"/>
    <col min="18" max="16384" width="11.421875" style="470" customWidth="1"/>
  </cols>
  <sheetData>
    <row r="1" spans="1:11" ht="12.75">
      <c r="A1" s="508"/>
      <c r="B1" s="508"/>
      <c r="C1" s="508"/>
      <c r="D1" s="508"/>
      <c r="E1" s="508"/>
      <c r="F1" s="508"/>
      <c r="G1" s="508"/>
      <c r="H1" s="508"/>
      <c r="I1" s="508"/>
      <c r="J1" s="508"/>
      <c r="K1" s="508"/>
    </row>
    <row r="2" spans="1:11" ht="20.25">
      <c r="A2" s="1092" t="s">
        <v>690</v>
      </c>
      <c r="B2" s="1092"/>
      <c r="C2" s="1092"/>
      <c r="D2" s="1092"/>
      <c r="E2" s="1092"/>
      <c r="F2" s="1092"/>
      <c r="G2" s="1092"/>
      <c r="H2" s="1092"/>
      <c r="I2" s="1092"/>
      <c r="J2" s="1092"/>
      <c r="K2" s="1092"/>
    </row>
    <row r="3" spans="1:11" ht="52.5" customHeight="1">
      <c r="A3" s="1022"/>
      <c r="B3" s="1022"/>
      <c r="C3" s="1022"/>
      <c r="D3" s="1022"/>
      <c r="E3" s="1022"/>
      <c r="F3" s="1022"/>
      <c r="G3" s="1022"/>
      <c r="H3" s="1022"/>
      <c r="I3" s="1022"/>
      <c r="J3" s="1022"/>
      <c r="K3" s="1022"/>
    </row>
    <row r="4" spans="1:11" ht="15">
      <c r="A4" s="1114" t="s">
        <v>887</v>
      </c>
      <c r="B4" s="1114"/>
      <c r="C4" s="1114"/>
      <c r="D4" s="1114"/>
      <c r="E4" s="1114"/>
      <c r="F4" s="1114"/>
      <c r="G4" s="1114"/>
      <c r="H4" s="1114"/>
      <c r="I4" s="1114"/>
      <c r="J4" s="1114"/>
      <c r="K4" s="1114"/>
    </row>
    <row r="5" spans="1:11" ht="6" customHeight="1">
      <c r="A5" s="1060"/>
      <c r="B5" s="1060"/>
      <c r="C5" s="1060"/>
      <c r="D5" s="1060"/>
      <c r="E5" s="1060"/>
      <c r="F5" s="1060"/>
      <c r="G5" s="1060"/>
      <c r="H5" s="1060"/>
      <c r="I5" s="508"/>
      <c r="J5" s="508"/>
      <c r="K5" s="508"/>
    </row>
    <row r="6" spans="1:11" ht="15">
      <c r="A6" s="1093" t="s">
        <v>997</v>
      </c>
      <c r="B6" s="1093"/>
      <c r="C6" s="1093"/>
      <c r="D6" s="1093"/>
      <c r="E6" s="1093"/>
      <c r="F6" s="1093"/>
      <c r="G6" s="1093"/>
      <c r="H6" s="1093"/>
      <c r="I6" s="1093"/>
      <c r="J6" s="1093"/>
      <c r="K6" s="1093"/>
    </row>
    <row r="7" spans="1:11" ht="12.75">
      <c r="A7" s="1090" t="s">
        <v>414</v>
      </c>
      <c r="B7" s="1090"/>
      <c r="C7" s="1090"/>
      <c r="D7" s="1090"/>
      <c r="E7" s="1090"/>
      <c r="F7" s="1090"/>
      <c r="G7" s="1090"/>
      <c r="H7" s="1090"/>
      <c r="I7" s="1090"/>
      <c r="J7" s="1090"/>
      <c r="K7" s="1090"/>
    </row>
    <row r="8" spans="1:17" s="475" customFormat="1" ht="12.75">
      <c r="A8" s="508"/>
      <c r="B8" s="508"/>
      <c r="C8" s="508"/>
      <c r="D8" s="508"/>
      <c r="E8" s="470"/>
      <c r="F8" s="508"/>
      <c r="G8" s="508"/>
      <c r="H8" s="508"/>
      <c r="I8" s="508"/>
      <c r="J8" s="508"/>
      <c r="K8" s="508"/>
      <c r="L8" s="470"/>
      <c r="M8" s="998"/>
      <c r="N8" s="998"/>
      <c r="O8" s="998"/>
      <c r="P8" s="998"/>
      <c r="Q8" s="998"/>
    </row>
    <row r="9" spans="1:17" s="475" customFormat="1" ht="12.75">
      <c r="A9" s="470"/>
      <c r="B9" s="470"/>
      <c r="C9" s="470"/>
      <c r="D9" s="470"/>
      <c r="E9" s="470"/>
      <c r="F9" s="470"/>
      <c r="G9" s="470"/>
      <c r="H9" s="470"/>
      <c r="I9" s="470"/>
      <c r="J9" s="470"/>
      <c r="K9" s="470"/>
      <c r="L9" s="470"/>
      <c r="M9" s="998"/>
      <c r="N9" s="998"/>
      <c r="O9" s="998"/>
      <c r="P9" s="998"/>
      <c r="Q9" s="998"/>
    </row>
    <row r="10" spans="1:17" s="475" customFormat="1" ht="13.5" thickBot="1">
      <c r="A10" s="470"/>
      <c r="B10" s="470"/>
      <c r="C10" s="470"/>
      <c r="D10" s="470"/>
      <c r="E10" s="470"/>
      <c r="F10" s="470"/>
      <c r="G10" s="470"/>
      <c r="H10" s="470"/>
      <c r="I10" s="470"/>
      <c r="J10" s="470"/>
      <c r="K10" s="470"/>
      <c r="L10" s="470"/>
      <c r="M10" s="998"/>
      <c r="N10" s="998"/>
      <c r="O10" s="998"/>
      <c r="P10" s="998"/>
      <c r="Q10" s="998"/>
    </row>
    <row r="11" spans="1:12" ht="18.75" customHeight="1">
      <c r="A11" s="1112" t="s">
        <v>137</v>
      </c>
      <c r="B11" s="1110" t="s">
        <v>138</v>
      </c>
      <c r="C11" s="1110"/>
      <c r="D11" s="1110"/>
      <c r="E11" s="558" t="s">
        <v>141</v>
      </c>
      <c r="F11" s="558"/>
      <c r="G11" s="558"/>
      <c r="H11" s="558"/>
      <c r="I11" s="1110" t="s">
        <v>145</v>
      </c>
      <c r="J11" s="1110"/>
      <c r="K11" s="1110" t="s">
        <v>52</v>
      </c>
      <c r="L11" s="1111"/>
    </row>
    <row r="12" spans="1:12" ht="25.5">
      <c r="A12" s="1113"/>
      <c r="B12" s="559" t="s">
        <v>139</v>
      </c>
      <c r="C12" s="560" t="s">
        <v>613</v>
      </c>
      <c r="D12" s="559" t="s">
        <v>140</v>
      </c>
      <c r="E12" s="559" t="s">
        <v>142</v>
      </c>
      <c r="F12" s="561" t="s">
        <v>143</v>
      </c>
      <c r="G12" s="559" t="s">
        <v>638</v>
      </c>
      <c r="H12" s="559" t="s">
        <v>644</v>
      </c>
      <c r="I12" s="559" t="s">
        <v>146</v>
      </c>
      <c r="J12" s="559" t="s">
        <v>144</v>
      </c>
      <c r="K12" s="562" t="s">
        <v>20</v>
      </c>
      <c r="L12" s="563" t="s">
        <v>147</v>
      </c>
    </row>
    <row r="13" spans="1:12" ht="24" customHeight="1">
      <c r="A13" s="564" t="s">
        <v>148</v>
      </c>
      <c r="B13" s="1061">
        <v>0</v>
      </c>
      <c r="C13" s="1061">
        <v>0</v>
      </c>
      <c r="D13" s="1061">
        <v>900000000</v>
      </c>
      <c r="E13" s="1061">
        <v>6105804.198219458</v>
      </c>
      <c r="F13" s="1061">
        <v>0</v>
      </c>
      <c r="G13" s="1061">
        <v>648461015</v>
      </c>
      <c r="H13" s="1061">
        <v>19874177</v>
      </c>
      <c r="I13" s="1061">
        <v>-365744255.5338304</v>
      </c>
      <c r="J13" s="1061">
        <v>69139781.15</v>
      </c>
      <c r="K13" s="565">
        <v>1277836521.9643893</v>
      </c>
      <c r="L13" s="1062">
        <v>761401486.4661696</v>
      </c>
    </row>
    <row r="14" spans="1:12" ht="21.75" customHeight="1">
      <c r="A14" s="567" t="s">
        <v>149</v>
      </c>
      <c r="B14" s="568">
        <v>0</v>
      </c>
      <c r="C14" s="569">
        <v>0</v>
      </c>
      <c r="D14" s="565">
        <v>0</v>
      </c>
      <c r="E14" s="565">
        <v>0</v>
      </c>
      <c r="F14" s="569">
        <v>0</v>
      </c>
      <c r="G14" s="565">
        <v>0</v>
      </c>
      <c r="H14" s="565">
        <v>0</v>
      </c>
      <c r="I14" s="565">
        <v>69139781</v>
      </c>
      <c r="J14" s="569">
        <v>-69139781</v>
      </c>
      <c r="K14" s="565">
        <v>0</v>
      </c>
      <c r="L14" s="566">
        <v>0</v>
      </c>
    </row>
    <row r="15" spans="1:12" ht="19.5" customHeight="1">
      <c r="A15" s="570" t="s">
        <v>150</v>
      </c>
      <c r="B15" s="571">
        <v>0</v>
      </c>
      <c r="C15" s="572">
        <v>0</v>
      </c>
      <c r="D15" s="929"/>
      <c r="E15" s="572">
        <v>0</v>
      </c>
      <c r="F15" s="572">
        <v>0</v>
      </c>
      <c r="G15" s="572">
        <v>0</v>
      </c>
      <c r="H15" s="572">
        <v>0</v>
      </c>
      <c r="I15" s="565"/>
      <c r="J15" s="569"/>
      <c r="K15" s="565">
        <v>0</v>
      </c>
      <c r="L15" s="566">
        <v>0</v>
      </c>
    </row>
    <row r="16" spans="1:12" ht="27.75" customHeight="1" thickBot="1">
      <c r="A16" s="944" t="s">
        <v>110</v>
      </c>
      <c r="B16" s="571">
        <v>0</v>
      </c>
      <c r="C16" s="945">
        <v>0</v>
      </c>
      <c r="D16" s="571">
        <v>0</v>
      </c>
      <c r="E16" s="571">
        <v>0</v>
      </c>
      <c r="F16" s="571">
        <v>0</v>
      </c>
      <c r="G16" s="571">
        <v>0</v>
      </c>
      <c r="H16" s="571">
        <v>0</v>
      </c>
      <c r="I16" s="571">
        <v>0</v>
      </c>
      <c r="J16" s="663">
        <v>-86605584</v>
      </c>
      <c r="K16" s="663">
        <v>-86605584</v>
      </c>
      <c r="L16" s="488">
        <v>-34813760</v>
      </c>
    </row>
    <row r="17" spans="1:14" ht="27.75" customHeight="1" thickBot="1">
      <c r="A17" s="684" t="s">
        <v>151</v>
      </c>
      <c r="B17" s="557">
        <v>0</v>
      </c>
      <c r="C17" s="557">
        <v>0</v>
      </c>
      <c r="D17" s="557">
        <v>900000000</v>
      </c>
      <c r="E17" s="557">
        <v>6105804.198219458</v>
      </c>
      <c r="F17" s="557">
        <v>0</v>
      </c>
      <c r="G17" s="557">
        <v>648461015</v>
      </c>
      <c r="H17" s="557">
        <v>19874177</v>
      </c>
      <c r="I17" s="557">
        <v>-296604474.5338304</v>
      </c>
      <c r="J17" s="557">
        <v>-86605583.85</v>
      </c>
      <c r="K17" s="557">
        <v>1191230937.9643893</v>
      </c>
      <c r="L17" s="533">
        <v>0</v>
      </c>
      <c r="M17" s="997">
        <v>0.9643893241882324</v>
      </c>
      <c r="N17" s="997">
        <v>0</v>
      </c>
    </row>
    <row r="18" spans="1:14" ht="27" customHeight="1" thickBot="1">
      <c r="A18" s="946" t="s">
        <v>152</v>
      </c>
      <c r="B18" s="1063">
        <v>0</v>
      </c>
      <c r="C18" s="1063">
        <v>0</v>
      </c>
      <c r="D18" s="1063">
        <v>900000000</v>
      </c>
      <c r="E18" s="1063">
        <v>2466868</v>
      </c>
      <c r="F18" s="1063">
        <v>0</v>
      </c>
      <c r="G18" s="1063">
        <v>207277747</v>
      </c>
      <c r="H18" s="1063">
        <v>17401126</v>
      </c>
      <c r="I18" s="1063">
        <v>-365744256</v>
      </c>
      <c r="J18" s="1063">
        <v>-34813759.533830374</v>
      </c>
      <c r="K18" s="1064"/>
      <c r="L18" s="1065">
        <v>726587726.46617</v>
      </c>
      <c r="M18" s="997"/>
      <c r="N18" s="997"/>
    </row>
    <row r="19" ht="12.75">
      <c r="J19" s="472"/>
    </row>
    <row r="20" spans="1:13" ht="12.75">
      <c r="A20" s="29" t="s">
        <v>746</v>
      </c>
      <c r="B20" s="29"/>
      <c r="C20" s="29"/>
      <c r="J20" s="472"/>
      <c r="M20" s="997"/>
    </row>
    <row r="21" ht="12.75">
      <c r="F21" s="472"/>
    </row>
    <row r="23" spans="2:17" s="475" customFormat="1" ht="32.25" customHeight="1">
      <c r="B23" s="477"/>
      <c r="E23" s="474"/>
      <c r="F23" s="474"/>
      <c r="H23" s="478"/>
      <c r="M23" s="998"/>
      <c r="N23" s="998"/>
      <c r="O23" s="998"/>
      <c r="P23" s="998"/>
      <c r="Q23" s="998"/>
    </row>
    <row r="24" spans="1:17" s="475" customFormat="1" ht="12.75">
      <c r="A24" s="506" t="s">
        <v>695</v>
      </c>
      <c r="B24" s="470"/>
      <c r="E24" s="506" t="s">
        <v>696</v>
      </c>
      <c r="I24" s="1109"/>
      <c r="J24" s="1109"/>
      <c r="K24" s="1109"/>
      <c r="M24" s="998"/>
      <c r="N24" s="998"/>
      <c r="O24" s="998"/>
      <c r="P24" s="998"/>
      <c r="Q24" s="998"/>
    </row>
    <row r="25" spans="1:17" s="475" customFormat="1" ht="12.75">
      <c r="A25" s="506" t="s">
        <v>341</v>
      </c>
      <c r="B25" s="470"/>
      <c r="E25" s="506" t="s">
        <v>405</v>
      </c>
      <c r="I25" s="505"/>
      <c r="J25" s="506"/>
      <c r="K25" s="470"/>
      <c r="M25" s="998"/>
      <c r="N25" s="998"/>
      <c r="O25" s="998"/>
      <c r="P25" s="998"/>
      <c r="Q25" s="998"/>
    </row>
  </sheetData>
  <sheetProtection/>
  <mergeCells count="9">
    <mergeCell ref="I24:K24"/>
    <mergeCell ref="A6:K6"/>
    <mergeCell ref="A7:K7"/>
    <mergeCell ref="A2:K2"/>
    <mergeCell ref="K11:L11"/>
    <mergeCell ref="A11:A12"/>
    <mergeCell ref="B11:D11"/>
    <mergeCell ref="I11:J11"/>
    <mergeCell ref="A4:K4"/>
  </mergeCells>
  <printOptions horizontalCentered="1"/>
  <pageMargins left="0.984251968503937" right="0.984251968503937" top="1.3779527559055118" bottom="0.984251968503937" header="0" footer="0.4330708661417323"/>
  <pageSetup fitToHeight="1" fitToWidth="1" horizontalDpi="600" verticalDpi="600" orientation="landscape" paperSize="9" scale="77" r:id="rId1"/>
  <headerFooter alignWithMargins="0">
    <oddFooter>&amp;C4</oddFooter>
  </headerFooter>
</worksheet>
</file>

<file path=xl/worksheets/sheet9.xml><?xml version="1.0" encoding="utf-8"?>
<worksheet xmlns="http://schemas.openxmlformats.org/spreadsheetml/2006/main" xmlns:r="http://schemas.openxmlformats.org/officeDocument/2006/relationships">
  <dimension ref="A2:I75"/>
  <sheetViews>
    <sheetView zoomScalePageLayoutView="0" workbookViewId="0" topLeftCell="A1">
      <selection activeCell="A1" sqref="A1:IV16384"/>
    </sheetView>
  </sheetViews>
  <sheetFormatPr defaultColWidth="11.421875" defaultRowHeight="12.75"/>
  <cols>
    <col min="1" max="6" width="11.421875" style="470" customWidth="1"/>
    <col min="7" max="7" width="14.28125" style="470" customWidth="1"/>
    <col min="8" max="16384" width="11.421875" style="470" customWidth="1"/>
  </cols>
  <sheetData>
    <row r="2" spans="1:7" ht="18.75">
      <c r="A2" s="1116" t="s">
        <v>425</v>
      </c>
      <c r="B2" s="1116"/>
      <c r="C2" s="1116"/>
      <c r="D2" s="1116"/>
      <c r="E2" s="1116"/>
      <c r="F2" s="1116"/>
      <c r="G2" s="1116"/>
    </row>
    <row r="3" spans="1:7" ht="15.75" customHeight="1">
      <c r="A3" s="1118" t="s">
        <v>890</v>
      </c>
      <c r="B3" s="1118"/>
      <c r="C3" s="1118"/>
      <c r="D3" s="1118"/>
      <c r="E3" s="1118"/>
      <c r="F3" s="1118"/>
      <c r="G3" s="1118"/>
    </row>
    <row r="4" spans="1:7" ht="18" customHeight="1">
      <c r="A4" s="1118"/>
      <c r="B4" s="1118"/>
      <c r="C4" s="1118"/>
      <c r="D4" s="1118"/>
      <c r="E4" s="1118"/>
      <c r="F4" s="1118"/>
      <c r="G4" s="1118"/>
    </row>
    <row r="5" ht="18.75" customHeight="1">
      <c r="A5" s="575" t="s">
        <v>434</v>
      </c>
    </row>
    <row r="6" ht="12.75">
      <c r="A6" s="576"/>
    </row>
    <row r="7" spans="1:7" ht="54" customHeight="1">
      <c r="A7" s="1115" t="s">
        <v>989</v>
      </c>
      <c r="B7" s="1115"/>
      <c r="C7" s="1115"/>
      <c r="D7" s="1115"/>
      <c r="E7" s="1115"/>
      <c r="F7" s="1115"/>
      <c r="G7" s="1115"/>
    </row>
    <row r="8" ht="15.75">
      <c r="A8" s="575" t="s">
        <v>426</v>
      </c>
    </row>
    <row r="9" ht="11.25" customHeight="1">
      <c r="A9" s="578"/>
    </row>
    <row r="10" spans="1:7" ht="12.75" customHeight="1">
      <c r="A10" s="1117" t="s">
        <v>749</v>
      </c>
      <c r="B10" s="1117"/>
      <c r="C10" s="1117"/>
      <c r="D10" s="1117"/>
      <c r="E10" s="1117"/>
      <c r="F10" s="1117"/>
      <c r="G10" s="1117"/>
    </row>
    <row r="11" ht="15" hidden="1">
      <c r="A11" s="578"/>
    </row>
    <row r="12" spans="1:7" ht="81.75" customHeight="1">
      <c r="A12" s="1115" t="s">
        <v>748</v>
      </c>
      <c r="B12" s="1115"/>
      <c r="C12" s="1115"/>
      <c r="D12" s="1115"/>
      <c r="E12" s="1115"/>
      <c r="F12" s="1115"/>
      <c r="G12" s="1115"/>
    </row>
    <row r="13" spans="1:7" ht="39.75" customHeight="1">
      <c r="A13" s="1115" t="s">
        <v>699</v>
      </c>
      <c r="B13" s="1115"/>
      <c r="C13" s="1115"/>
      <c r="D13" s="1115"/>
      <c r="E13" s="1115"/>
      <c r="F13" s="1115"/>
      <c r="G13" s="1115"/>
    </row>
    <row r="15" spans="1:7" ht="12.75">
      <c r="A15" s="1117" t="s">
        <v>750</v>
      </c>
      <c r="B15" s="1117"/>
      <c r="C15" s="1117"/>
      <c r="D15" s="1117"/>
      <c r="E15" s="1117"/>
      <c r="F15" s="1117"/>
      <c r="G15" s="1117"/>
    </row>
    <row r="16" ht="12.75" hidden="1">
      <c r="A16" s="576"/>
    </row>
    <row r="17" spans="1:7" ht="37.5" customHeight="1">
      <c r="A17" s="1115" t="s">
        <v>700</v>
      </c>
      <c r="B17" s="1115"/>
      <c r="C17" s="1115"/>
      <c r="D17" s="1115"/>
      <c r="E17" s="1115"/>
      <c r="F17" s="1115"/>
      <c r="G17" s="1115"/>
    </row>
    <row r="18" spans="1:6" ht="12.75">
      <c r="A18" s="1115" t="s">
        <v>328</v>
      </c>
      <c r="B18" s="1115"/>
      <c r="C18" s="1115"/>
      <c r="D18" s="1115"/>
      <c r="E18" s="1115"/>
      <c r="F18" s="1115"/>
    </row>
    <row r="19" spans="1:6" ht="16.5" customHeight="1">
      <c r="A19" s="575" t="s">
        <v>427</v>
      </c>
      <c r="B19" s="579"/>
      <c r="C19" s="579"/>
      <c r="D19" s="579"/>
      <c r="E19" s="579"/>
      <c r="F19" s="579"/>
    </row>
    <row r="20" spans="1:6" ht="12.75">
      <c r="A20" s="1115"/>
      <c r="B20" s="1115"/>
      <c r="C20" s="1115"/>
      <c r="D20" s="1115"/>
      <c r="E20" s="1115"/>
      <c r="F20" s="1115"/>
    </row>
    <row r="21" spans="1:6" ht="12.75">
      <c r="A21" s="1115" t="s">
        <v>751</v>
      </c>
      <c r="B21" s="1115"/>
      <c r="C21" s="1115"/>
      <c r="D21" s="1115"/>
      <c r="E21" s="1115"/>
      <c r="F21" s="1115"/>
    </row>
    <row r="22" spans="1:6" ht="8.25" customHeight="1" hidden="1">
      <c r="A22" s="1115"/>
      <c r="B22" s="1115"/>
      <c r="C22" s="1115"/>
      <c r="D22" s="1115"/>
      <c r="E22" s="1115"/>
      <c r="F22" s="1115"/>
    </row>
    <row r="23" spans="1:7" ht="91.5" customHeight="1">
      <c r="A23" s="1115" t="s">
        <v>878</v>
      </c>
      <c r="B23" s="1115"/>
      <c r="C23" s="1115"/>
      <c r="D23" s="1115"/>
      <c r="E23" s="1115"/>
      <c r="F23" s="1115"/>
      <c r="G23" s="1115"/>
    </row>
    <row r="24" ht="8.25" customHeight="1">
      <c r="A24" s="576"/>
    </row>
    <row r="25" spans="1:7" ht="12.75">
      <c r="A25" s="1115" t="s">
        <v>752</v>
      </c>
      <c r="B25" s="1115"/>
      <c r="C25" s="1115"/>
      <c r="D25" s="1115"/>
      <c r="E25" s="1115"/>
      <c r="F25" s="1115"/>
      <c r="G25" s="577"/>
    </row>
    <row r="26" ht="7.5" customHeight="1">
      <c r="A26" s="576"/>
    </row>
    <row r="27" spans="1:7" ht="41.25" customHeight="1">
      <c r="A27" s="1115" t="s">
        <v>876</v>
      </c>
      <c r="B27" s="1115"/>
      <c r="C27" s="1115"/>
      <c r="D27" s="1115"/>
      <c r="E27" s="1115"/>
      <c r="F27" s="1115"/>
      <c r="G27" s="1115"/>
    </row>
    <row r="28" spans="1:7" ht="32.25" customHeight="1">
      <c r="A28" s="577"/>
      <c r="B28" s="484"/>
      <c r="C28" s="577"/>
      <c r="D28" s="484"/>
      <c r="E28" s="577"/>
      <c r="F28" s="484"/>
      <c r="G28" s="577"/>
    </row>
    <row r="29" spans="1:7" ht="15.75" customHeight="1">
      <c r="A29" s="477" t="s">
        <v>990</v>
      </c>
      <c r="B29" s="580"/>
      <c r="C29" s="580"/>
      <c r="D29" s="580"/>
      <c r="E29" s="580"/>
      <c r="F29" s="580"/>
      <c r="G29" s="580"/>
    </row>
    <row r="30" spans="1:7" ht="15.75" customHeight="1">
      <c r="A30" s="479" t="s">
        <v>991</v>
      </c>
      <c r="B30" s="580"/>
      <c r="C30" s="580"/>
      <c r="D30" s="580"/>
      <c r="E30" s="580"/>
      <c r="F30" s="580"/>
      <c r="G30" s="580"/>
    </row>
    <row r="31" spans="1:7" ht="15.75" customHeight="1">
      <c r="A31" s="479"/>
      <c r="B31" s="580"/>
      <c r="C31" s="580"/>
      <c r="D31" s="580"/>
      <c r="E31" s="580"/>
      <c r="F31" s="580"/>
      <c r="G31" s="580"/>
    </row>
    <row r="32" spans="1:7" ht="15.75" customHeight="1">
      <c r="A32" s="479"/>
      <c r="B32" s="580"/>
      <c r="C32" s="580"/>
      <c r="D32" s="580"/>
      <c r="E32" s="580"/>
      <c r="F32" s="580"/>
      <c r="G32" s="580"/>
    </row>
    <row r="33" spans="1:7" ht="15.75" customHeight="1">
      <c r="A33" s="479"/>
      <c r="B33" s="580"/>
      <c r="C33" s="580"/>
      <c r="D33" s="580"/>
      <c r="E33" s="580"/>
      <c r="F33" s="580"/>
      <c r="G33" s="580"/>
    </row>
    <row r="34" spans="1:7" ht="15.75" customHeight="1">
      <c r="A34" s="479"/>
      <c r="B34" s="580"/>
      <c r="C34" s="580"/>
      <c r="D34" s="580"/>
      <c r="E34" s="580"/>
      <c r="F34" s="580"/>
      <c r="G34" s="580"/>
    </row>
    <row r="35" spans="1:7" ht="12.75">
      <c r="A35" s="554">
        <v>5</v>
      </c>
      <c r="B35" s="580"/>
      <c r="C35" s="580"/>
      <c r="D35" s="580"/>
      <c r="E35" s="580"/>
      <c r="F35" s="580"/>
      <c r="G35" s="580"/>
    </row>
    <row r="36" spans="1:7" ht="69.75" customHeight="1">
      <c r="A36" s="1115" t="s">
        <v>701</v>
      </c>
      <c r="B36" s="1115"/>
      <c r="C36" s="1115"/>
      <c r="D36" s="1115"/>
      <c r="E36" s="1115"/>
      <c r="F36" s="1115"/>
      <c r="G36" s="1115"/>
    </row>
    <row r="37" ht="12.75">
      <c r="A37" s="576"/>
    </row>
    <row r="38" ht="12.75">
      <c r="A38" s="581" t="s">
        <v>753</v>
      </c>
    </row>
    <row r="39" ht="12.75">
      <c r="A39" s="576"/>
    </row>
    <row r="40" spans="1:7" ht="37.5" customHeight="1">
      <c r="A40" s="1115" t="s">
        <v>428</v>
      </c>
      <c r="B40" s="1115"/>
      <c r="C40" s="1115"/>
      <c r="D40" s="1115"/>
      <c r="E40" s="1115"/>
      <c r="F40" s="1115"/>
      <c r="G40" s="1115"/>
    </row>
    <row r="41" ht="12.75">
      <c r="A41" s="576"/>
    </row>
    <row r="42" ht="12.75">
      <c r="A42" s="581" t="s">
        <v>754</v>
      </c>
    </row>
    <row r="43" ht="12.75">
      <c r="A43" s="576"/>
    </row>
    <row r="44" spans="1:7" ht="25.5" customHeight="1">
      <c r="A44" s="1115" t="s">
        <v>429</v>
      </c>
      <c r="B44" s="1115"/>
      <c r="C44" s="1115"/>
      <c r="D44" s="1115"/>
      <c r="E44" s="1115"/>
      <c r="F44" s="1115"/>
      <c r="G44" s="1115"/>
    </row>
    <row r="45" ht="12.75">
      <c r="A45" s="582"/>
    </row>
    <row r="46" ht="12.75">
      <c r="A46" s="581" t="s">
        <v>755</v>
      </c>
    </row>
    <row r="47" ht="12.75">
      <c r="A47" s="576"/>
    </row>
    <row r="48" spans="1:7" ht="25.5" customHeight="1">
      <c r="A48" s="1115" t="s">
        <v>430</v>
      </c>
      <c r="B48" s="1115"/>
      <c r="C48" s="1115"/>
      <c r="D48" s="1115"/>
      <c r="E48" s="1115"/>
      <c r="F48" s="1115"/>
      <c r="G48" s="1115"/>
    </row>
    <row r="49" ht="12.75">
      <c r="A49" s="576"/>
    </row>
    <row r="50" ht="12.75">
      <c r="A50" s="581" t="s">
        <v>756</v>
      </c>
    </row>
    <row r="51" ht="12.75">
      <c r="A51" s="576"/>
    </row>
    <row r="52" spans="1:7" ht="28.5" customHeight="1">
      <c r="A52" s="1115" t="s">
        <v>431</v>
      </c>
      <c r="B52" s="1115"/>
      <c r="C52" s="1115"/>
      <c r="D52" s="1115"/>
      <c r="E52" s="1115"/>
      <c r="F52" s="1115"/>
      <c r="G52" s="1115"/>
    </row>
    <row r="53" ht="12.75">
      <c r="A53" s="576"/>
    </row>
    <row r="54" ht="20.25" customHeight="1">
      <c r="A54" s="575" t="s">
        <v>757</v>
      </c>
    </row>
    <row r="55" ht="12.75">
      <c r="A55" s="576"/>
    </row>
    <row r="56" spans="1:7" ht="24.75" customHeight="1">
      <c r="A56" s="1115" t="s">
        <v>702</v>
      </c>
      <c r="B56" s="1115"/>
      <c r="C56" s="1115"/>
      <c r="D56" s="1115"/>
      <c r="E56" s="1115"/>
      <c r="F56" s="1115"/>
      <c r="G56" s="1115"/>
    </row>
    <row r="57" ht="12.75">
      <c r="A57" s="576"/>
    </row>
    <row r="58" ht="21" customHeight="1">
      <c r="A58" s="575" t="s">
        <v>432</v>
      </c>
    </row>
    <row r="59" ht="12.75">
      <c r="A59" s="576"/>
    </row>
    <row r="60" ht="12.75">
      <c r="A60" s="581" t="s">
        <v>433</v>
      </c>
    </row>
    <row r="61" ht="12.75">
      <c r="A61" s="576"/>
    </row>
    <row r="62" spans="1:7" ht="51" customHeight="1">
      <c r="A62" s="1115" t="s">
        <v>879</v>
      </c>
      <c r="B62" s="1115"/>
      <c r="C62" s="1115"/>
      <c r="D62" s="1115"/>
      <c r="E62" s="1115"/>
      <c r="F62" s="1115"/>
      <c r="G62" s="1115"/>
    </row>
    <row r="63" ht="18.75" customHeight="1" thickBot="1"/>
    <row r="64" spans="2:6" ht="25.5">
      <c r="B64" s="583" t="s">
        <v>160</v>
      </c>
      <c r="C64" s="584"/>
      <c r="D64" s="585" t="s">
        <v>225</v>
      </c>
      <c r="E64" s="585" t="s">
        <v>237</v>
      </c>
      <c r="F64" s="586" t="s">
        <v>888</v>
      </c>
    </row>
    <row r="65" spans="2:6" ht="13.5" thickBot="1">
      <c r="B65" s="564" t="s">
        <v>154</v>
      </c>
      <c r="C65" s="573"/>
      <c r="D65" s="922">
        <v>6554.28</v>
      </c>
      <c r="E65" s="922">
        <v>6175.18</v>
      </c>
      <c r="F65" s="922">
        <v>5960.14</v>
      </c>
    </row>
    <row r="66" spans="2:6" ht="13.5" thickBot="1">
      <c r="B66" s="587" t="s">
        <v>153</v>
      </c>
      <c r="C66" s="588"/>
      <c r="D66" s="922">
        <v>6571.73</v>
      </c>
      <c r="E66" s="922">
        <v>6187.55</v>
      </c>
      <c r="F66" s="922">
        <v>5960.94</v>
      </c>
    </row>
    <row r="67" spans="2:5" ht="12.75">
      <c r="B67" s="475"/>
      <c r="C67" s="475"/>
      <c r="D67" s="474"/>
      <c r="E67" s="474"/>
    </row>
    <row r="72" spans="1:9" ht="12.75">
      <c r="A72" s="477" t="s">
        <v>990</v>
      </c>
      <c r="B72" s="580"/>
      <c r="C72" s="580"/>
      <c r="D72" s="580"/>
      <c r="E72" s="580"/>
      <c r="F72" s="580"/>
      <c r="G72" s="580"/>
      <c r="H72" s="580"/>
      <c r="I72" s="580"/>
    </row>
    <row r="73" spans="1:9" ht="12.75">
      <c r="A73" s="479" t="s">
        <v>992</v>
      </c>
      <c r="B73" s="580"/>
      <c r="C73" s="580"/>
      <c r="D73" s="580"/>
      <c r="E73" s="580"/>
      <c r="F73" s="580"/>
      <c r="G73" s="580"/>
      <c r="H73" s="589"/>
      <c r="I73" s="580"/>
    </row>
    <row r="74" spans="1:9" ht="12.75">
      <c r="A74" s="479"/>
      <c r="B74" s="580"/>
      <c r="C74" s="580"/>
      <c r="D74" s="580"/>
      <c r="E74" s="580"/>
      <c r="F74" s="580"/>
      <c r="G74" s="580"/>
      <c r="H74" s="589"/>
      <c r="I74" s="580"/>
    </row>
    <row r="75" spans="1:9" ht="12.75">
      <c r="A75" s="554">
        <v>6</v>
      </c>
      <c r="B75" s="580"/>
      <c r="C75" s="580"/>
      <c r="D75" s="580"/>
      <c r="E75" s="580"/>
      <c r="F75" s="580"/>
      <c r="G75" s="580"/>
      <c r="H75" s="589"/>
      <c r="I75" s="580"/>
    </row>
  </sheetData>
  <sheetProtection/>
  <mergeCells count="22">
    <mergeCell ref="A2:G2"/>
    <mergeCell ref="A20:F20"/>
    <mergeCell ref="A21:F21"/>
    <mergeCell ref="A15:G15"/>
    <mergeCell ref="A18:F18"/>
    <mergeCell ref="A7:G7"/>
    <mergeCell ref="A10:G10"/>
    <mergeCell ref="A17:G17"/>
    <mergeCell ref="A3:G4"/>
    <mergeCell ref="A23:G23"/>
    <mergeCell ref="A25:F25"/>
    <mergeCell ref="A22:F22"/>
    <mergeCell ref="A12:G12"/>
    <mergeCell ref="A13:G13"/>
    <mergeCell ref="A56:G56"/>
    <mergeCell ref="A62:G62"/>
    <mergeCell ref="A36:G36"/>
    <mergeCell ref="A27:G27"/>
    <mergeCell ref="A40:G40"/>
    <mergeCell ref="A44:G44"/>
    <mergeCell ref="A48:G48"/>
    <mergeCell ref="A52:G52"/>
  </mergeCells>
  <printOptions/>
  <pageMargins left="1.0236220472440944" right="0.7874015748031497" top="1.1811023622047245"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Portafolio de Valores S.A.E.C.A.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mariano</dc:creator>
  <cp:keywords/>
  <dc:description/>
  <cp:lastModifiedBy>Fernando</cp:lastModifiedBy>
  <cp:lastPrinted>2020-05-11T20:40:58Z</cp:lastPrinted>
  <dcterms:created xsi:type="dcterms:W3CDTF">2007-02-28T18:50:38Z</dcterms:created>
  <dcterms:modified xsi:type="dcterms:W3CDTF">2020-08-14T17:57:59Z</dcterms:modified>
  <cp:category/>
  <cp:version/>
  <cp:contentType/>
  <cp:contentStatus/>
</cp:coreProperties>
</file>