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ivotCache/pivotCacheRecords1.xml" ContentType="application/vnd.openxmlformats-officedocument.spreadsheetml.pivotCacheRecord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C:\Users\MAP\Desktop\BACKUP RCBSA ESCRITORIO MPRONO\ESCRITORIO MP\REGIONAL CASA DE BOLSA\CIERRE MES\2020\MAR20\INFORMES TRIMESTRALES CNV BVPASA\"/>
    </mc:Choice>
  </mc:AlternateContent>
  <xr:revisionPtr revIDLastSave="0" documentId="13_ncr:1_{A2CE8AB7-F817-4F38-9412-860EBB6FDD57}" xr6:coauthVersionLast="41" xr6:coauthVersionMax="44" xr10:uidLastSave="{00000000-0000-0000-0000-000000000000}"/>
  <bookViews>
    <workbookView xWindow="-120" yWindow="-120" windowWidth="20730" windowHeight="11160" tabRatio="954" firstSheet="2" activeTab="2" xr2:uid="{00000000-000D-0000-FFFF-FFFF00000000}"/>
  </bookViews>
  <sheets>
    <sheet name="Clasificación" sheetId="1" state="hidden" r:id="rId1"/>
    <sheet name="BG" sheetId="2" state="hidden" r:id="rId2"/>
    <sheet name="Balance General" sheetId="3" r:id="rId3"/>
    <sheet name="Estado de Resultados" sheetId="4" r:id="rId4"/>
    <sheet name="Flujo de Efectivo" sheetId="5" r:id="rId5"/>
    <sheet name="CA EF" sheetId="6" state="hidden" r:id="rId6"/>
    <sheet name="Patrimonio Neto" sheetId="7" r:id="rId7"/>
    <sheet name="Notas Contables I" sheetId="8" r:id="rId8"/>
    <sheet name="Notas Contables II" sheetId="9" r:id="rId9"/>
  </sheets>
  <externalReferences>
    <externalReference r:id="rId10"/>
  </externalReferences>
  <definedNames>
    <definedName name="\a" localSheetId="7">#REF!</definedName>
    <definedName name="\a" localSheetId="8">#REF!</definedName>
    <definedName name="\a">#REF!</definedName>
    <definedName name="_____DAT23" localSheetId="7">#REF!</definedName>
    <definedName name="_____DAT23" localSheetId="8">#REF!</definedName>
    <definedName name="_____DAT23">#REF!</definedName>
    <definedName name="_____DAT24" localSheetId="7">#REF!</definedName>
    <definedName name="_____DAT24" localSheetId="8">#REF!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6">#REF!</definedName>
    <definedName name="__DAT23">#REF!</definedName>
    <definedName name="__DAT24" localSheetId="6">#REF!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6">#REF!</definedName>
    <definedName name="_DAT13">#REF!</definedName>
    <definedName name="_DAT14" localSheetId="6">#REF!</definedName>
    <definedName name="_DAT14">#REF!</definedName>
    <definedName name="_DAT15">#REF!</definedName>
    <definedName name="_DAT16">#REF!</definedName>
    <definedName name="_DAT17" localSheetId="6">#REF!</definedName>
    <definedName name="_DAT17">#REF!</definedName>
    <definedName name="_DAT18" localSheetId="6">#REF!</definedName>
    <definedName name="_DAT18">#REF!</definedName>
    <definedName name="_DAT19" localSheetId="6">#REF!</definedName>
    <definedName name="_DAT19">#REF!</definedName>
    <definedName name="_DAT2">#REF!</definedName>
    <definedName name="_DAT20" localSheetId="6">#REF!</definedName>
    <definedName name="_DAT20">#REF!</definedName>
    <definedName name="_DAT22" localSheetId="6">#REF!</definedName>
    <definedName name="_DAT22">#REF!</definedName>
    <definedName name="_DAT23" localSheetId="6">#REF!</definedName>
    <definedName name="_DAT23">#REF!</definedName>
    <definedName name="_DAT24" localSheetId="6">#REF!</definedName>
    <definedName name="_DAT24">#REF!</definedName>
    <definedName name="_DAT3" localSheetId="6">#REF!</definedName>
    <definedName name="_DAT3">#REF!</definedName>
    <definedName name="_DAT4" localSheetId="6">#REF!</definedName>
    <definedName name="_DAT4">#REF!</definedName>
    <definedName name="_DAT5" localSheetId="6">#REF!</definedName>
    <definedName name="_DAT5">#REF!</definedName>
    <definedName name="_DAT6">#REF!</definedName>
    <definedName name="_DAT7">#REF!</definedName>
    <definedName name="_DAT8">#REF!</definedName>
    <definedName name="_xlnm._FilterDatabase" localSheetId="1" hidden="1">BG!$B$5:$G$165</definedName>
    <definedName name="_xlnm._FilterDatabase" localSheetId="0" hidden="1">Clasificación!$A$4:$J$480</definedName>
    <definedName name="_Key1" localSheetId="6" hidden="1">#REF!</definedName>
    <definedName name="_Key1" hidden="1">#REF!</definedName>
    <definedName name="_Key2" localSheetId="6" hidden="1">#REF!</definedName>
    <definedName name="_Key2" hidden="1">#REF!</definedName>
    <definedName name="_Order1" hidden="1">255</definedName>
    <definedName name="_Order2" hidden="1">255</definedName>
    <definedName name="_Parse_In" localSheetId="6" hidden="1">#REF!</definedName>
    <definedName name="_Parse_In" hidden="1">#REF!</definedName>
    <definedName name="_Parse_Out" localSheetId="6" hidden="1">#REF!</definedName>
    <definedName name="_Parse_Out" hidden="1">#REF!</definedName>
    <definedName name="_RSE1">#REF!</definedName>
    <definedName name="_RSE2">#REF!</definedName>
    <definedName name="_TPy530231">#REF!</definedName>
    <definedName name="a" localSheetId="3"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8" hidden="1">{#N/A,#N/A,FALSE,"Aging Summary";#N/A,#N/A,FALSE,"Ratio Analysis";#N/A,#N/A,FALSE,"Test 120 Day Accts";#N/A,#N/A,FALSE,"Tickmarks"}</definedName>
    <definedName name="A" localSheetId="6">#REF!</definedName>
    <definedName name="a" hidden="1">{#N/A,#N/A,FALSE,"Aging Summary";#N/A,#N/A,FALSE,"Ratio Analysis";#N/A,#N/A,FALSE,"Test 120 Day Accts";#N/A,#N/A,FALSE,"Tickmarks"}</definedName>
    <definedName name="A_impresión_IM" localSheetId="6">#REF!</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6">#REF!</definedName>
    <definedName name="ADV_PROM">#REF!</definedName>
    <definedName name="APSUMMARY">#REF!</definedName>
    <definedName name="AR_Balance">#REF!</definedName>
    <definedName name="ARA_Threshold">#REF!</definedName>
    <definedName name="_xlnm.Print_Area" localSheetId="2">'Balance General'!$A$1:$G$88</definedName>
    <definedName name="_xlnm.Print_Area" localSheetId="3">'Estado de Resultados'!$A$1:$G$89</definedName>
    <definedName name="_xlnm.Print_Area" localSheetId="4">'Flujo de Efectivo'!$A$1:$F$56</definedName>
    <definedName name="_xlnm.Print_Area" localSheetId="7">'Notas Contables I'!$A$1:$L$90</definedName>
    <definedName name="_xlnm.Print_Area" localSheetId="8">'Notas Contables II'!$A$1:$I$445</definedName>
    <definedName name="_xlnm.Print_Area" localSheetId="6">'Patrimonio Neto'!$A$1:$K$25</definedName>
    <definedName name="Area_de_impresión2" localSheetId="7">#REF!</definedName>
    <definedName name="Area_de_impresión2" localSheetId="8">#REF!</definedName>
    <definedName name="Area_de_impresión2" localSheetId="6">#REF!</definedName>
    <definedName name="Area_de_impresión2">#REF!</definedName>
    <definedName name="Area_de_impresión3" localSheetId="6">#REF!</definedName>
    <definedName name="Area_de_impresión3">#REF!</definedName>
    <definedName name="ARGENTINA" localSheetId="6">#REF!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6" hidden="1">#REF!</definedName>
    <definedName name="AS2StaticLS" hidden="1">#REF!</definedName>
    <definedName name="AS2SyncStepLS" hidden="1">0</definedName>
    <definedName name="AS2TickmarkLS" localSheetId="6" hidden="1">#REF!</definedName>
    <definedName name="AS2TickmarkLS" hidden="1">#REF!</definedName>
    <definedName name="AS2VersionLS" hidden="1">300</definedName>
    <definedName name="assssssssssssssssssssssssssssssssssssssssss" hidden="1">#REF!</definedName>
    <definedName name="B" localSheetId="6">#REF!</definedName>
    <definedName name="B">#REF!</definedName>
    <definedName name="_xlnm.Database" localSheetId="6">#REF!</definedName>
    <definedName name="_xlnm.Database">#REF!</definedName>
    <definedName name="basemeta" localSheetId="6">#REF!</definedName>
    <definedName name="basemeta">#REF!</definedName>
    <definedName name="basenueva" localSheetId="6">#REF!</definedName>
    <definedName name="basenueva">#REF!</definedName>
    <definedName name="BB">#REF!</definedName>
    <definedName name="BCDE" localSheetId="4" hidden="1">{#N/A,#N/A,FALSE,"Aging Summary";#N/A,#N/A,FALSE,"Ratio Analysis";#N/A,#N/A,FALSE,"Test 120 Day Accts";#N/A,#N/A,FALSE,"Tickmarks"}</definedName>
    <definedName name="BCDE" localSheetId="7" hidden="1">{#N/A,#N/A,FALSE,"Aging Summary";#N/A,#N/A,FALSE,"Ratio Analysis";#N/A,#N/A,FALSE,"Test 120 Day Accts";#N/A,#N/A,FALSE,"Tickmarks"}</definedName>
    <definedName name="BCDE" localSheetId="8" hidden="1">{#N/A,#N/A,FALSE,"Aging Summary";#N/A,#N/A,FALSE,"Ratio Analysis";#N/A,#N/A,FALSE,"Test 120 Day Accts";#N/A,#N/A,FALSE,"Tickmarks"}</definedName>
    <definedName name="BCDE" localSheetId="6"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6">#REF!</definedName>
    <definedName name="BRASIL">#REF!</definedName>
    <definedName name="bsusocomb1">#REF!</definedName>
    <definedName name="bsusonorte1">#REF!</definedName>
    <definedName name="bsusosur1">#REF!</definedName>
    <definedName name="BuiltIn_Print_Area" localSheetId="6">#REF!</definedName>
    <definedName name="BuiltIn_Print_Area">#REF!</definedName>
    <definedName name="BuiltIn_Print_Area___0___0___0___0___0" localSheetId="6">#REF!</definedName>
    <definedName name="BuiltIn_Print_Area___0___0___0___0___0">#REF!</definedName>
    <definedName name="BuiltIn_Print_Area___0___0___0___0___0___0___0___0" localSheetId="6">#REF!</definedName>
    <definedName name="BuiltIn_Print_Area___0___0___0___0___0___0___0___0">#REF!</definedName>
    <definedName name="canal" localSheetId="6">#REF!</definedName>
    <definedName name="canal">#REF!</definedName>
    <definedName name="Capitali">#REF!</definedName>
    <definedName name="CC" localSheetId="6">#REF!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6">#REF!</definedName>
    <definedName name="chart1">#REF!</definedName>
    <definedName name="cliente" localSheetId="6">#REF!</definedName>
    <definedName name="cliente">#REF!</definedName>
    <definedName name="cliente2" localSheetId="6">#REF!</definedName>
    <definedName name="cliente2">#REF!</definedName>
    <definedName name="Clientes" localSheetId="6">#REF!</definedName>
    <definedName name="Clientes">#REF!</definedName>
    <definedName name="Clients_Population_Total" localSheetId="6">#REF!</definedName>
    <definedName name="Clients_Population_Total">#REF!</definedName>
    <definedName name="cndsuuuuuuuuuuuuuuuuuuuuuuuuuuuuuuuuuuuuuuuuuuuuuuuuuuuuu" hidden="1">#REF!</definedName>
    <definedName name="co" localSheetId="6">#REF!</definedName>
    <definedName name="co">#REF!</definedName>
    <definedName name="COMPAÑIAS" localSheetId="6">#REF!</definedName>
    <definedName name="COMPAÑIAS">#REF!</definedName>
    <definedName name="Compilacion">#REF!</definedName>
    <definedName name="complacu" localSheetId="6">#REF!</definedName>
    <definedName name="complacu">#REF!</definedName>
    <definedName name="complemes" localSheetId="6">#REF!</definedName>
    <definedName name="complemes">#REF!</definedName>
    <definedName name="Computed_Sample_Population_Total" localSheetId="6">#REF!</definedName>
    <definedName name="Computed_Sample_Population_Total">#REF!</definedName>
    <definedName name="COST_MP" localSheetId="6">#REF!</definedName>
    <definedName name="COST_MP">#REF!</definedName>
    <definedName name="crin0010">#REF!</definedName>
    <definedName name="Customer">#REF!</definedName>
    <definedName name="customerld">#REF!</definedName>
    <definedName name="CustomerPCS">#REF!</definedName>
    <definedName name="CY_Accounts_Receivable" localSheetId="6">#REF!</definedName>
    <definedName name="CY_Administration" localSheetId="6">#REF!</definedName>
    <definedName name="CY_Administration">#REF!</definedName>
    <definedName name="CY_Cash" localSheetId="6">#REF!</definedName>
    <definedName name="CY_Cash_Div_Dec" localSheetId="6">#REF!</definedName>
    <definedName name="CY_CASH_DIVIDENDS_DECLARED__per_common_share" localSheetId="6">#REF!</definedName>
    <definedName name="CY_Common_Equity" localSheetId="6">#REF!</definedName>
    <definedName name="CY_Cost_of_Sales" localSheetId="6">#REF!</definedName>
    <definedName name="CY_Current_Liabilities" localSheetId="6">#REF!</definedName>
    <definedName name="CY_Depreciation" localSheetId="6">#REF!</definedName>
    <definedName name="CY_Disc._Ops." localSheetId="6">#REF!</definedName>
    <definedName name="CY_Disc_mnth">#REF!</definedName>
    <definedName name="CY_Disc_pd">#REF!</definedName>
    <definedName name="CY_Discounts">#REF!</definedName>
    <definedName name="CY_Earnings_per_share" localSheetId="6">#REF!</definedName>
    <definedName name="CY_Extraord." localSheetId="6">#REF!</definedName>
    <definedName name="CY_Gross_Profit" localSheetId="6">#REF!</definedName>
    <definedName name="CY_INC_AFT_TAX" localSheetId="6">#REF!</definedName>
    <definedName name="CY_INC_BEF_EXTRAORD" localSheetId="6">#REF!</definedName>
    <definedName name="CY_Inc_Bef_Tax" localSheetId="6">#REF!</definedName>
    <definedName name="CY_Intangible_Assets" localSheetId="6">#REF!</definedName>
    <definedName name="CY_Intangible_Assets">#REF!</definedName>
    <definedName name="CY_Interest_Expense" localSheetId="6">#REF!</definedName>
    <definedName name="CY_Inventory" localSheetId="6">#REF!</definedName>
    <definedName name="CY_LIABIL_EQUITY" localSheetId="6">#REF!</definedName>
    <definedName name="CY_LIABIL_EQUITY">#REF!</definedName>
    <definedName name="CY_Long_term_Debt__excl_Dfd_Taxes" localSheetId="6">#REF!</definedName>
    <definedName name="CY_LT_Debt" localSheetId="6">#REF!</definedName>
    <definedName name="CY_Market_Value_of_Equity" localSheetId="6">#REF!</definedName>
    <definedName name="CY_Marketable_Sec" localSheetId="6">#REF!</definedName>
    <definedName name="CY_Marketable_Sec">#REF!</definedName>
    <definedName name="CY_NET_INCOME" localSheetId="6">#REF!</definedName>
    <definedName name="CY_NET_PROFIT">#REF!</definedName>
    <definedName name="CY_Net_Revenue" localSheetId="6">#REF!</definedName>
    <definedName name="CY_Operating_Income" localSheetId="6">#REF!</definedName>
    <definedName name="CY_Operating_Income">#REF!</definedName>
    <definedName name="CY_Other" localSheetId="6">#REF!</definedName>
    <definedName name="CY_Other">#REF!</definedName>
    <definedName name="CY_Other_Curr_Assets" localSheetId="6">#REF!</definedName>
    <definedName name="CY_Other_Curr_Assets">#REF!</definedName>
    <definedName name="CY_Other_LT_Assets" localSheetId="6">#REF!</definedName>
    <definedName name="CY_Other_LT_Assets">#REF!</definedName>
    <definedName name="CY_Other_LT_Liabilities" localSheetId="6">#REF!</definedName>
    <definedName name="CY_Other_LT_Liabilities">#REF!</definedName>
    <definedName name="CY_Preferred_Stock" localSheetId="6">#REF!</definedName>
    <definedName name="CY_Preferred_Stock">#REF!</definedName>
    <definedName name="CY_QUICK_ASSETS" localSheetId="6">#REF!</definedName>
    <definedName name="CY_Ret_mnth">#REF!</definedName>
    <definedName name="CY_Ret_pd">#REF!</definedName>
    <definedName name="CY_Retained_Earnings" localSheetId="6">#REF!</definedName>
    <definedName name="CY_Retained_Earnings">#REF!</definedName>
    <definedName name="CY_Returns">#REF!</definedName>
    <definedName name="CY_Selling" localSheetId="6">#REF!</definedName>
    <definedName name="CY_Selling">#REF!</definedName>
    <definedName name="CY_Tangible_Assets" localSheetId="6">#REF!</definedName>
    <definedName name="CY_Tangible_Assets">#REF!</definedName>
    <definedName name="CY_Tangible_Net_Worth" localSheetId="6">#REF!</definedName>
    <definedName name="CY_Taxes" localSheetId="6">#REF!</definedName>
    <definedName name="CY_TOTAL_ASSETS" localSheetId="6">#REF!</definedName>
    <definedName name="CY_TOTAL_CURR_ASSETS" localSheetId="6">#REF!</definedName>
    <definedName name="CY_TOTAL_DEBT" localSheetId="6">#REF!</definedName>
    <definedName name="CY_TOTAL_EQUITY" localSheetId="6">#REF!</definedName>
    <definedName name="CY_Trade_Payables" localSheetId="6">#REF!</definedName>
    <definedName name="CY_Weighted_Average" localSheetId="6">#REF!</definedName>
    <definedName name="CY_Working_Capital" localSheetId="6">#REF!</definedName>
    <definedName name="CY_Year_Income_Statement" localSheetId="6">#REF!</definedName>
    <definedName name="da" localSheetId="3" hidden="1">{#N/A,#N/A,FALSE,"Aging Summary";#N/A,#N/A,FALSE,"Ratio Analysis";#N/A,#N/A,FALSE,"Test 120 Day Accts";#N/A,#N/A,FALSE,"Tickmarks"}</definedName>
    <definedName name="da" localSheetId="4"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8" hidden="1">{#N/A,#N/A,FALSE,"Aging Summary";#N/A,#N/A,FALSE,"Ratio Analysis";#N/A,#N/A,FALSE,"Test 120 Day Accts";#N/A,#N/A,FALSE,"Tickmarks"}</definedName>
    <definedName name="da" localSheetId="6" hidden="1">{#N/A,#N/A,FALSE,"Aging Summary";#N/A,#N/A,FALSE,"Ratio Analysis";#N/A,#N/A,FALSE,"Test 120 Day Accts";#N/A,#N/A,FALSE,"Tickmarks"}</definedName>
    <definedName name="da" hidden="1">{#N/A,#N/A,FALSE,"Aging Summary";#N/A,#N/A,FALSE,"Ratio Analysis";#N/A,#N/A,FALSE,"Test 120 Day Accts";#N/A,#N/A,FALSE,"Tickmarks"}</definedName>
    <definedName name="DAFDFAD" localSheetId="3" hidden="1">{#N/A,#N/A,FALSE,"VOL"}</definedName>
    <definedName name="DAFDFAD" localSheetId="4" hidden="1">{#N/A,#N/A,FALSE,"VOL"}</definedName>
    <definedName name="DAFDFAD" localSheetId="7" hidden="1">{#N/A,#N/A,FALSE,"VOL"}</definedName>
    <definedName name="DAFDFAD" localSheetId="8" hidden="1">{#N/A,#N/A,FALSE,"VOL"}</definedName>
    <definedName name="DAFDFAD" localSheetId="6" hidden="1">{#N/A,#N/A,FALSE,"VOL"}</definedName>
    <definedName name="DAFDFAD" hidden="1">{#N/A,#N/A,FALSE,"VOL"}</definedName>
    <definedName name="DASA" localSheetId="6">#REF!</definedName>
    <definedName name="DASA">#REF!</definedName>
    <definedName name="data" localSheetId="6">#REF!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6">#REF!</definedName>
    <definedName name="datos">#REF!</definedName>
    <definedName name="Definición">#REF!</definedName>
    <definedName name="desc" localSheetId="6">#REF!</definedName>
    <definedName name="desc">#REF!</definedName>
    <definedName name="detaacu" localSheetId="6">#REF!</definedName>
    <definedName name="detaacu">#REF!</definedName>
    <definedName name="detames" localSheetId="6">#REF!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6">#REF!</definedName>
    <definedName name="Dist">#REF!</definedName>
    <definedName name="distribuidores" localSheetId="6">#REF!</definedName>
    <definedName name="distribuidores">#REF!</definedName>
    <definedName name="Dollar_Threshold" localSheetId="6">#REF!</definedName>
    <definedName name="Dollar_Threshold">#REF!</definedName>
    <definedName name="dtt" hidden="1">#REF!</definedName>
    <definedName name="Edesa" localSheetId="6">#REF!</definedName>
    <definedName name="Edesa">#REF!</definedName>
    <definedName name="Enriputo" localSheetId="6">#REF!</definedName>
    <definedName name="Enriputo">#REF!</definedName>
    <definedName name="eoafh">#REF!</definedName>
    <definedName name="eoafn">#REF!</definedName>
    <definedName name="eoafs">#REF!</definedName>
    <definedName name="est" localSheetId="6">#REF!</definedName>
    <definedName name="est">#REF!</definedName>
    <definedName name="ESTBF" localSheetId="6">#REF!</definedName>
    <definedName name="ESTBF">#REF!</definedName>
    <definedName name="ESTIMADO" localSheetId="6">#REF!</definedName>
    <definedName name="ESTIMADO">#REF!</definedName>
    <definedName name="EV__LASTREFTIME__" hidden="1">38972.3597337963</definedName>
    <definedName name="EX" localSheetId="6">#REF!</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6">#REF!</definedName>
    <definedName name="GASTOS">#REF!</definedName>
    <definedName name="grandes3">#REF!</definedName>
    <definedName name="histor" localSheetId="6">#REF!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6">#REF!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3" hidden="1">{#N/A,#N/A,FALSE,"VOL"}</definedName>
    <definedName name="liq" localSheetId="4" hidden="1">{#N/A,#N/A,FALSE,"VOL"}</definedName>
    <definedName name="liq" localSheetId="7" hidden="1">{#N/A,#N/A,FALSE,"VOL"}</definedName>
    <definedName name="liq" localSheetId="8" hidden="1">{#N/A,#N/A,FALSE,"VOL"}</definedName>
    <definedName name="liq" localSheetId="6" hidden="1">{#N/A,#N/A,FALSE,"VOL"}</definedName>
    <definedName name="liq" hidden="1">{#N/A,#N/A,FALSE,"VOL"}</definedName>
    <definedName name="listasuper" localSheetId="6">#REF!</definedName>
    <definedName name="listasuper">#REF!</definedName>
    <definedName name="Maintenance">#REF!</definedName>
    <definedName name="maintenanceld">#REF!</definedName>
    <definedName name="MaintenancePCS">#REF!</definedName>
    <definedName name="marca" localSheetId="6">#REF!</definedName>
    <definedName name="marca">#REF!</definedName>
    <definedName name="Marcas" localSheetId="6">#REF!</definedName>
    <definedName name="Marcas">#REF!</definedName>
    <definedName name="Minimis">#REF!</definedName>
    <definedName name="MKT">#REF!</definedName>
    <definedName name="mktld">#REF!</definedName>
    <definedName name="MKTPCS">#REF!</definedName>
    <definedName name="MP" localSheetId="6">#REF!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4" hidden="1">{#N/A,#N/A,FALSE,"Aging Summary";#N/A,#N/A,FALSE,"Ratio Analysis";#N/A,#N/A,FALSE,"Test 120 Day Accts";#N/A,#N/A,FALSE,"Tickmarks"}</definedName>
    <definedName name="new" localSheetId="7" hidden="1">{#N/A,#N/A,FALSE,"Aging Summary";#N/A,#N/A,FALSE,"Ratio Analysis";#N/A,#N/A,FALSE,"Test 120 Day Accts";#N/A,#N/A,FALSE,"Tickmarks"}</definedName>
    <definedName name="new" localSheetId="8" hidden="1">{#N/A,#N/A,FALSE,"Aging Summary";#N/A,#N/A,FALSE,"Ratio Analysis";#N/A,#N/A,FALSE,"Test 120 Day Accts";#N/A,#N/A,FALSE,"Tickmarks"}</definedName>
    <definedName name="new" localSheetId="6"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7" hidden="1">#REF!</definedName>
    <definedName name="ngughuiyhuhhhhhhhhhhhhhhhhhh" localSheetId="8" hidden="1">#REF!</definedName>
    <definedName name="ngughuiyhuhhhhhhhhhhhhhhhhhh" hidden="1">#REF!</definedName>
    <definedName name="njkhoikh" localSheetId="7" hidden="1">#REF!</definedName>
    <definedName name="njkhoikh" localSheetId="8" hidden="1">#REF!</definedName>
    <definedName name="njkhoikh" hidden="1">#REF!</definedName>
    <definedName name="nmm" localSheetId="3" hidden="1">{#N/A,#N/A,FALSE,"VOL"}</definedName>
    <definedName name="nmm" localSheetId="4" hidden="1">{#N/A,#N/A,FALSE,"VOL"}</definedName>
    <definedName name="nmm" localSheetId="7" hidden="1">{#N/A,#N/A,FALSE,"VOL"}</definedName>
    <definedName name="nmm" localSheetId="8" hidden="1">{#N/A,#N/A,FALSE,"VOL"}</definedName>
    <definedName name="nmm" localSheetId="6" hidden="1">{#N/A,#N/A,FALSE,"VOL"}</definedName>
    <definedName name="nmm" hidden="1">{#N/A,#N/A,FALSE,"VOL"}</definedName>
    <definedName name="NO" localSheetId="3" hidden="1">{#N/A,#N/A,FALSE,"VOL"}</definedName>
    <definedName name="NO" localSheetId="4" hidden="1">{#N/A,#N/A,FALSE,"VOL"}</definedName>
    <definedName name="NO" localSheetId="7" hidden="1">{#N/A,#N/A,FALSE,"VOL"}</definedName>
    <definedName name="NO" localSheetId="8" hidden="1">{#N/A,#N/A,FALSE,"VOL"}</definedName>
    <definedName name="NO" localSheetId="6" hidden="1">{#N/A,#N/A,FALSE,"VOL"}</definedName>
    <definedName name="NO" hidden="1">{#N/A,#N/A,FALSE,"VOL"}</definedName>
    <definedName name="NonTop_Stratum_Value" localSheetId="6">#REF!</definedName>
    <definedName name="NonTop_Stratum_Value">#REF!</definedName>
    <definedName name="Number_of_Selections">#REF!</definedName>
    <definedName name="Numof_Selections2">#REF!</definedName>
    <definedName name="ñfdsl" localSheetId="7">#REF!</definedName>
    <definedName name="ñfdsl" localSheetId="8">#REF!</definedName>
    <definedName name="ñfdsl">#REF!</definedName>
    <definedName name="ññ" localSheetId="7">#REF!</definedName>
    <definedName name="ññ" localSheetId="8">#REF!</definedName>
    <definedName name="ññ">#REF!</definedName>
    <definedName name="OLE_LINK1" localSheetId="8">'Notas Contables II'!$B$11</definedName>
    <definedName name="OPPROD" localSheetId="7">#REF!</definedName>
    <definedName name="OPPROD" localSheetId="8">#REF!</definedName>
    <definedName name="OPPROD" localSheetId="6">#REF!</definedName>
    <definedName name="OPPROD">#REF!</definedName>
    <definedName name="opt" localSheetId="7">#REF!</definedName>
    <definedName name="opt" localSheetId="8">#REF!</definedName>
    <definedName name="opt">#REF!</definedName>
    <definedName name="optr">#REF!</definedName>
    <definedName name="Others">#REF!</definedName>
    <definedName name="othersld">#REF!</definedName>
    <definedName name="OthersPCS">#REF!</definedName>
    <definedName name="PARAGUAY" localSheetId="6">#REF!</definedName>
    <definedName name="PARAGUAY">#REF!</definedName>
    <definedName name="participa" localSheetId="6">#REF!</definedName>
    <definedName name="participa">#REF!</definedName>
    <definedName name="Partidas_seleccionadas_test_de_">#REF!</definedName>
    <definedName name="Partidas_Selecionadas">#REF!</definedName>
    <definedName name="Percent_Threshold" localSheetId="6">#REF!</definedName>
    <definedName name="Percent_Threshold">#REF!</definedName>
    <definedName name="PL_Dollar_Threshold" localSheetId="6">#REF!</definedName>
    <definedName name="PL_Dollar_Threshold">#REF!</definedName>
    <definedName name="PL_Percent_Threshold" localSheetId="6">#REF!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6">#REF!</definedName>
    <definedName name="POLYAR">#REF!</definedName>
    <definedName name="potir">#REF!</definedName>
    <definedName name="ppc" localSheetId="6">#REF!</definedName>
    <definedName name="ppc">#REF!</definedName>
    <definedName name="pr" localSheetId="6">#REF!</definedName>
    <definedName name="pr">#REF!</definedName>
    <definedName name="previs">#REF!</definedName>
    <definedName name="PS_Test_de_Gastos" localSheetId="7">#REF!</definedName>
    <definedName name="PS_Test_de_Gastos" localSheetId="8">#REF!</definedName>
    <definedName name="PS_Test_de_Gastos">#REF!</definedName>
    <definedName name="PY_Accounts_Receivable" localSheetId="6">#REF!</definedName>
    <definedName name="PY_Administration" localSheetId="6">#REF!</definedName>
    <definedName name="PY_Administration">#REF!</definedName>
    <definedName name="PY_Cash" localSheetId="6">#REF!</definedName>
    <definedName name="PY_Cash_Div_Dec" localSheetId="6">#REF!</definedName>
    <definedName name="PY_CASH_DIVIDENDS_DECLARED__per_common_share" localSheetId="6">#REF!</definedName>
    <definedName name="PY_Common_Equity" localSheetId="6">#REF!</definedName>
    <definedName name="PY_Cost_of_Sales" localSheetId="6">#REF!</definedName>
    <definedName name="PY_Current_Liabilities" localSheetId="6">#REF!</definedName>
    <definedName name="PY_Depreciation" localSheetId="6">#REF!</definedName>
    <definedName name="PY_Disc._Ops." localSheetId="6">#REF!</definedName>
    <definedName name="PY_Disc_allow">#REF!</definedName>
    <definedName name="PY_Disc_mnth">#REF!</definedName>
    <definedName name="PY_Disc_pd">#REF!</definedName>
    <definedName name="PY_Discounts">#REF!</definedName>
    <definedName name="PY_Earnings_per_share" localSheetId="6">#REF!</definedName>
    <definedName name="PY_Extraord." localSheetId="6">#REF!</definedName>
    <definedName name="PY_Gross_Profit" localSheetId="6">#REF!</definedName>
    <definedName name="PY_INC_AFT_TAX" localSheetId="6">#REF!</definedName>
    <definedName name="PY_INC_BEF_EXTRAORD" localSheetId="6">#REF!</definedName>
    <definedName name="PY_Inc_Bef_Tax" localSheetId="6">#REF!</definedName>
    <definedName name="PY_Intangible_Assets" localSheetId="6">#REF!</definedName>
    <definedName name="PY_Intangible_Assets">#REF!</definedName>
    <definedName name="PY_Interest_Expense" localSheetId="6">#REF!</definedName>
    <definedName name="PY_Inventory" localSheetId="6">#REF!</definedName>
    <definedName name="PY_LIABIL_EQUITY" localSheetId="6">#REF!</definedName>
    <definedName name="PY_LIABIL_EQUITY">#REF!</definedName>
    <definedName name="PY_Long_term_Debt__excl_Dfd_Taxes" localSheetId="6">#REF!</definedName>
    <definedName name="PY_LT_Debt" localSheetId="6">#REF!</definedName>
    <definedName name="PY_Market_Value_of_Equity" localSheetId="6">#REF!</definedName>
    <definedName name="PY_Marketable_Sec" localSheetId="6">#REF!</definedName>
    <definedName name="PY_Marketable_Sec">#REF!</definedName>
    <definedName name="PY_NET_INCOME" localSheetId="6">#REF!</definedName>
    <definedName name="PY_NET_PROFIT">#REF!</definedName>
    <definedName name="PY_Net_Revenue" localSheetId="6">#REF!</definedName>
    <definedName name="PY_Operating_Inc" localSheetId="6">#REF!</definedName>
    <definedName name="PY_Operating_Inc">#REF!</definedName>
    <definedName name="PY_Operating_Income" localSheetId="6">#REF!</definedName>
    <definedName name="PY_Operating_Income">#REF!</definedName>
    <definedName name="PY_Other_Curr_Assets" localSheetId="6">#REF!</definedName>
    <definedName name="PY_Other_Curr_Assets">#REF!</definedName>
    <definedName name="PY_Other_Exp" localSheetId="6">#REF!</definedName>
    <definedName name="PY_Other_Exp">#REF!</definedName>
    <definedName name="PY_Other_LT_Assets" localSheetId="6">#REF!</definedName>
    <definedName name="PY_Other_LT_Assets">#REF!</definedName>
    <definedName name="PY_Other_LT_Liabilities" localSheetId="6">#REF!</definedName>
    <definedName name="PY_Other_LT_Liabilities">#REF!</definedName>
    <definedName name="PY_Preferred_Stock" localSheetId="6">#REF!</definedName>
    <definedName name="PY_Preferred_Stock">#REF!</definedName>
    <definedName name="PY_QUICK_ASSETS" localSheetId="6">#REF!</definedName>
    <definedName name="PY_Ret_allow">#REF!</definedName>
    <definedName name="PY_Ret_mnth">#REF!</definedName>
    <definedName name="PY_Ret_pd">#REF!</definedName>
    <definedName name="PY_Retained_Earnings" localSheetId="6">#REF!</definedName>
    <definedName name="PY_Retained_Earnings">#REF!</definedName>
    <definedName name="PY_Returns">#REF!</definedName>
    <definedName name="PY_Selling" localSheetId="6">#REF!</definedName>
    <definedName name="PY_Selling">#REF!</definedName>
    <definedName name="PY_Tangible_Assets" localSheetId="6">#REF!</definedName>
    <definedName name="PY_Tangible_Assets">#REF!</definedName>
    <definedName name="PY_Tangible_Net_Worth" localSheetId="6">#REF!</definedName>
    <definedName name="PY_Taxes" localSheetId="6">#REF!</definedName>
    <definedName name="PY_TOTAL_ASSETS" localSheetId="6">#REF!</definedName>
    <definedName name="PY_TOTAL_CURR_ASSETS" localSheetId="6">#REF!</definedName>
    <definedName name="PY_TOTAL_DEBT" localSheetId="6">#REF!</definedName>
    <definedName name="PY_TOTAL_EQUITY" localSheetId="6">#REF!</definedName>
    <definedName name="PY_Trade_Payables" localSheetId="6">#REF!</definedName>
    <definedName name="PY_Weighted_Average" localSheetId="6">#REF!</definedName>
    <definedName name="PY_Working_Capital" localSheetId="6">#REF!</definedName>
    <definedName name="PY_Year_Income_Statement" localSheetId="6">#REF!</definedName>
    <definedName name="PY2_Accounts_Receivable" localSheetId="6">#REF!</definedName>
    <definedName name="PY2_Administration" localSheetId="6">#REF!</definedName>
    <definedName name="PY2_Cash" localSheetId="6">#REF!</definedName>
    <definedName name="PY2_Cash_Div_Dec" localSheetId="6">#REF!</definedName>
    <definedName name="PY2_CASH_DIVIDENDS_DECLARED__per_common_share" localSheetId="6">#REF!</definedName>
    <definedName name="PY2_Common_Equity" localSheetId="6">#REF!</definedName>
    <definedName name="PY2_Cost_of_Sales" localSheetId="6">#REF!</definedName>
    <definedName name="PY2_Current_Liabilities" localSheetId="6">#REF!</definedName>
    <definedName name="PY2_Depreciation" localSheetId="6">#REF!</definedName>
    <definedName name="PY2_Disc._Ops." localSheetId="6">#REF!</definedName>
    <definedName name="PY2_Earnings_per_share" localSheetId="6">#REF!</definedName>
    <definedName name="PY2_Extraord." localSheetId="6">#REF!</definedName>
    <definedName name="PY2_Gross_Profit" localSheetId="6">#REF!</definedName>
    <definedName name="PY2_INC_AFT_TAX" localSheetId="6">#REF!</definedName>
    <definedName name="PY2_INC_BEF_EXTRAORD" localSheetId="6">#REF!</definedName>
    <definedName name="PY2_Inc_Bef_Tax" localSheetId="6">#REF!</definedName>
    <definedName name="PY2_Intangible_Assets" localSheetId="6">#REF!</definedName>
    <definedName name="PY2_Interest_Expense" localSheetId="6">#REF!</definedName>
    <definedName name="PY2_Inventory" localSheetId="6">#REF!</definedName>
    <definedName name="PY2_LIABIL_EQUITY" localSheetId="6">#REF!</definedName>
    <definedName name="PY2_Long_term_Debt__excl_Dfd_Taxes" localSheetId="6">#REF!</definedName>
    <definedName name="PY2_LT_Debt" localSheetId="6">#REF!</definedName>
    <definedName name="PY2_Market_Value_of_Equity" localSheetId="6">#REF!</definedName>
    <definedName name="PY2_Marketable_Sec" localSheetId="6">#REF!</definedName>
    <definedName name="PY2_NET_INCOME" localSheetId="6">#REF!</definedName>
    <definedName name="PY2_Net_Revenue" localSheetId="6">#REF!</definedName>
    <definedName name="PY2_Operating_Inc" localSheetId="6">#REF!</definedName>
    <definedName name="PY2_Operating_Income" localSheetId="6">#REF!</definedName>
    <definedName name="PY2_Other_Curr_Assets" localSheetId="6">#REF!</definedName>
    <definedName name="PY2_Other_Exp." localSheetId="6">#REF!</definedName>
    <definedName name="PY2_Other_LT_Assets" localSheetId="6">#REF!</definedName>
    <definedName name="PY2_Other_LT_Liabilities" localSheetId="6">#REF!</definedName>
    <definedName name="PY2_Preferred_Stock" localSheetId="6">#REF!</definedName>
    <definedName name="PY2_QUICK_ASSETS" localSheetId="6">#REF!</definedName>
    <definedName name="PY2_Retained_Earnings" localSheetId="6">#REF!</definedName>
    <definedName name="PY2_Selling" localSheetId="6">#REF!</definedName>
    <definedName name="PY2_Tangible_Assets" localSheetId="6">#REF!</definedName>
    <definedName name="PY2_Tangible_Net_Worth" localSheetId="6">#REF!</definedName>
    <definedName name="PY2_Taxes" localSheetId="6">#REF!</definedName>
    <definedName name="PY2_TOTAL_ASSETS" localSheetId="6">#REF!</definedName>
    <definedName name="PY2_TOTAL_CURR_ASSETS" localSheetId="6">#REF!</definedName>
    <definedName name="PY2_TOTAL_DEBT" localSheetId="6">#REF!</definedName>
    <definedName name="PY2_TOTAL_EQUITY" localSheetId="6">#REF!</definedName>
    <definedName name="PY2_Trade_Payables" localSheetId="6">#REF!</definedName>
    <definedName name="PY2_Weighted_Average" localSheetId="6">#REF!</definedName>
    <definedName name="PY2_Working_Capital" localSheetId="6">#REF!</definedName>
    <definedName name="PY2_Year_Income_Statement" localSheetId="6">#REF!</definedName>
    <definedName name="PY3_Accounts_Receivable" localSheetId="6">#REF!</definedName>
    <definedName name="PY3_Administration" localSheetId="6">#REF!</definedName>
    <definedName name="PY3_Cash" localSheetId="6">#REF!</definedName>
    <definedName name="PY3_Common_Equity" localSheetId="6">#REF!</definedName>
    <definedName name="PY3_Cost_of_Sales" localSheetId="6">#REF!</definedName>
    <definedName name="PY3_Current_Liabilities" localSheetId="6">#REF!</definedName>
    <definedName name="PY3_Depreciation" localSheetId="6">#REF!</definedName>
    <definedName name="PY3_Disc._Ops." localSheetId="6">#REF!</definedName>
    <definedName name="PY3_Extraord." localSheetId="6">#REF!</definedName>
    <definedName name="PY3_Gross_Profit" localSheetId="6">#REF!</definedName>
    <definedName name="PY3_INC_AFT_TAX" localSheetId="6">#REF!</definedName>
    <definedName name="PY3_INC_BEF_EXTRAORD" localSheetId="6">#REF!</definedName>
    <definedName name="PY3_Inc_Bef_Tax" localSheetId="6">#REF!</definedName>
    <definedName name="PY3_Intangible_Assets" localSheetId="6">#REF!</definedName>
    <definedName name="PY3_Intangible_Assets">#REF!</definedName>
    <definedName name="PY3_Interest_Expense" localSheetId="6">#REF!</definedName>
    <definedName name="PY3_Inventory" localSheetId="6">#REF!</definedName>
    <definedName name="PY3_LIABIL_EQUITY" localSheetId="6">#REF!</definedName>
    <definedName name="PY3_Long_term_Debt__excl_Dfd_Taxes" localSheetId="6">#REF!</definedName>
    <definedName name="PY3_Marketable_Sec" localSheetId="6">#REF!</definedName>
    <definedName name="PY3_Marketable_Sec">#REF!</definedName>
    <definedName name="PY3_NET_INCOME" localSheetId="6">#REF!</definedName>
    <definedName name="PY3_Net_Revenue" localSheetId="6">#REF!</definedName>
    <definedName name="PY3_Operating_Inc" localSheetId="6">#REF!</definedName>
    <definedName name="PY3_Other_Curr_Assets" localSheetId="6">#REF!</definedName>
    <definedName name="PY3_Other_Curr_Assets">#REF!</definedName>
    <definedName name="PY3_Other_Exp." localSheetId="6">#REF!</definedName>
    <definedName name="PY3_Other_LT_Assets" localSheetId="6">#REF!</definedName>
    <definedName name="PY3_Other_LT_Assets">#REF!</definedName>
    <definedName name="PY3_Other_LT_Liabilities" localSheetId="6">#REF!</definedName>
    <definedName name="PY3_Other_LT_Liabilities">#REF!</definedName>
    <definedName name="PY3_Preferred_Stock" localSheetId="6">#REF!</definedName>
    <definedName name="PY3_Preferred_Stock">#REF!</definedName>
    <definedName name="PY3_QUICK_ASSETS" localSheetId="6">#REF!</definedName>
    <definedName name="PY3_Retained_Earnings" localSheetId="6">#REF!</definedName>
    <definedName name="PY3_Retained_Earnings">#REF!</definedName>
    <definedName name="PY3_Selling" localSheetId="6">#REF!</definedName>
    <definedName name="PY3_Tangible_Assets" localSheetId="6">#REF!</definedName>
    <definedName name="PY3_Tangible_Assets">#REF!</definedName>
    <definedName name="PY3_Taxes" localSheetId="6">#REF!</definedName>
    <definedName name="PY3_TOTAL_ASSETS" localSheetId="6">#REF!</definedName>
    <definedName name="PY3_TOTAL_CURR_ASSETS" localSheetId="6">#REF!</definedName>
    <definedName name="PY3_TOTAL_DEBT" localSheetId="6">#REF!</definedName>
    <definedName name="PY3_TOTAL_EQUITY" localSheetId="6">#REF!</definedName>
    <definedName name="PY3_Trade_Payables" localSheetId="6">#REF!</definedName>
    <definedName name="PY3_Year_Income_Statement" localSheetId="6">#REF!</definedName>
    <definedName name="PY4_Accounts_Receivable" localSheetId="6">#REF!</definedName>
    <definedName name="PY4_Administration" localSheetId="6">#REF!</definedName>
    <definedName name="PY4_Cash" localSheetId="6">#REF!</definedName>
    <definedName name="PY4_Common_Equity" localSheetId="6">#REF!</definedName>
    <definedName name="PY4_Cost_of_Sales" localSheetId="6">#REF!</definedName>
    <definedName name="PY4_Current_Liabilities" localSheetId="6">#REF!</definedName>
    <definedName name="PY4_Depreciation" localSheetId="6">#REF!</definedName>
    <definedName name="PY4_Disc._Ops." localSheetId="6">#REF!</definedName>
    <definedName name="PY4_Extraord." localSheetId="6">#REF!</definedName>
    <definedName name="PY4_Gross_Profit" localSheetId="6">#REF!</definedName>
    <definedName name="PY4_INC_AFT_TAX" localSheetId="6">#REF!</definedName>
    <definedName name="PY4_INC_BEF_EXTRAORD" localSheetId="6">#REF!</definedName>
    <definedName name="PY4_Inc_Bef_Tax" localSheetId="6">#REF!</definedName>
    <definedName name="PY4_Intangible_Assets" localSheetId="6">#REF!</definedName>
    <definedName name="PY4_Intangible_Assets">#REF!</definedName>
    <definedName name="PY4_Interest_Expense" localSheetId="6">#REF!</definedName>
    <definedName name="PY4_Inventory" localSheetId="6">#REF!</definedName>
    <definedName name="PY4_LIABIL_EQUITY" localSheetId="6">#REF!</definedName>
    <definedName name="PY4_Long_term_Debt__excl_Dfd_Taxes" localSheetId="6">#REF!</definedName>
    <definedName name="PY4_Marketable_Sec" localSheetId="6">#REF!</definedName>
    <definedName name="PY4_Marketable_Sec">#REF!</definedName>
    <definedName name="PY4_NET_INCOME" localSheetId="6">#REF!</definedName>
    <definedName name="PY4_Net_Revenue" localSheetId="6">#REF!</definedName>
    <definedName name="PY4_Operating_Inc" localSheetId="6">#REF!</definedName>
    <definedName name="PY4_Other_Cur_Assets" localSheetId="6">#REF!</definedName>
    <definedName name="PY4_Other_Cur_Assets">#REF!</definedName>
    <definedName name="PY4_Other_Exp." localSheetId="6">#REF!</definedName>
    <definedName name="PY4_Other_LT_Assets" localSheetId="6">#REF!</definedName>
    <definedName name="PY4_Other_LT_Assets">#REF!</definedName>
    <definedName name="PY4_Other_LT_Liabilities" localSheetId="6">#REF!</definedName>
    <definedName name="PY4_Other_LT_Liabilities">#REF!</definedName>
    <definedName name="PY4_Preferred_Stock" localSheetId="6">#REF!</definedName>
    <definedName name="PY4_Preferred_Stock">#REF!</definedName>
    <definedName name="PY4_QUICK_ASSETS" localSheetId="6">#REF!</definedName>
    <definedName name="PY4_Retained_Earnings" localSheetId="6">#REF!</definedName>
    <definedName name="PY4_Retained_Earnings">#REF!</definedName>
    <definedName name="PY4_Selling" localSheetId="6">#REF!</definedName>
    <definedName name="PY4_Tangible_Assets" localSheetId="6">#REF!</definedName>
    <definedName name="PY4_Tangible_Assets">#REF!</definedName>
    <definedName name="PY4_Taxes" localSheetId="6">#REF!</definedName>
    <definedName name="PY4_TOTAL_ASSETS" localSheetId="6">#REF!</definedName>
    <definedName name="PY4_TOTAL_CURR_ASSETS" localSheetId="6">#REF!</definedName>
    <definedName name="PY4_TOTAL_DEBT" localSheetId="6">#REF!</definedName>
    <definedName name="PY4_TOTAL_EQUITY" localSheetId="6">#REF!</definedName>
    <definedName name="PY4_Trade_Payables" localSheetId="6">#REF!</definedName>
    <definedName name="PY4_Year_Income_Statement" localSheetId="6">#REF!</definedName>
    <definedName name="PY5_Accounts_Receivable" localSheetId="6">#REF!</definedName>
    <definedName name="PY5_Accounts_Receivable">#REF!</definedName>
    <definedName name="PY5_Administration" localSheetId="6">#REF!</definedName>
    <definedName name="PY5_Cash" localSheetId="6">#REF!</definedName>
    <definedName name="PY5_Common_Equity" localSheetId="6">#REF!</definedName>
    <definedName name="PY5_Cost_of_Sales" localSheetId="6">#REF!</definedName>
    <definedName name="PY5_Current_Liabilities" localSheetId="6">#REF!</definedName>
    <definedName name="PY5_Depreciation" localSheetId="6">#REF!</definedName>
    <definedName name="PY5_Disc._Ops." localSheetId="6">#REF!</definedName>
    <definedName name="PY5_Extraord." localSheetId="6">#REF!</definedName>
    <definedName name="PY5_Gross_Profit" localSheetId="6">#REF!</definedName>
    <definedName name="PY5_INC_AFT_TAX" localSheetId="6">#REF!</definedName>
    <definedName name="PY5_INC_BEF_EXTRAORD" localSheetId="6">#REF!</definedName>
    <definedName name="PY5_Inc_Bef_Tax" localSheetId="6">#REF!</definedName>
    <definedName name="PY5_Intangible_Assets" localSheetId="6">#REF!</definedName>
    <definedName name="PY5_Intangible_Assets">#REF!</definedName>
    <definedName name="PY5_Interest_Expense" localSheetId="6">#REF!</definedName>
    <definedName name="PY5_Inventory" localSheetId="6">#REF!</definedName>
    <definedName name="PY5_Inventory">#REF!</definedName>
    <definedName name="PY5_LIABIL_EQUITY" localSheetId="6">#REF!</definedName>
    <definedName name="PY5_Long_term_Debt__excl_Dfd_Taxes" localSheetId="6">#REF!</definedName>
    <definedName name="PY5_Marketable_Sec" localSheetId="6">#REF!</definedName>
    <definedName name="PY5_Marketable_Sec">#REF!</definedName>
    <definedName name="PY5_NET_INCOME" localSheetId="6">#REF!</definedName>
    <definedName name="PY5_Net_Revenue" localSheetId="6">#REF!</definedName>
    <definedName name="PY5_Operating_Inc" localSheetId="6">#REF!</definedName>
    <definedName name="PY5_Other_Curr_Assets" localSheetId="6">#REF!</definedName>
    <definedName name="PY5_Other_Curr_Assets">#REF!</definedName>
    <definedName name="PY5_Other_Exp." localSheetId="6">#REF!</definedName>
    <definedName name="PY5_Other_LT_Assets" localSheetId="6">#REF!</definedName>
    <definedName name="PY5_Other_LT_Assets">#REF!</definedName>
    <definedName name="PY5_Other_LT_Liabilities" localSheetId="6">#REF!</definedName>
    <definedName name="PY5_Other_LT_Liabilities">#REF!</definedName>
    <definedName name="PY5_Preferred_Stock" localSheetId="6">#REF!</definedName>
    <definedName name="PY5_Preferred_Stock">#REF!</definedName>
    <definedName name="PY5_QUICK_ASSETS" localSheetId="6">#REF!</definedName>
    <definedName name="PY5_Retained_Earnings" localSheetId="6">#REF!</definedName>
    <definedName name="PY5_Retained_Earnings">#REF!</definedName>
    <definedName name="PY5_Selling" localSheetId="6">#REF!</definedName>
    <definedName name="PY5_Tangible_Assets" localSheetId="6">#REF!</definedName>
    <definedName name="PY5_Tangible_Assets">#REF!</definedName>
    <definedName name="PY5_Taxes" localSheetId="6">#REF!</definedName>
    <definedName name="PY5_TOTAL_ASSETS" localSheetId="6">#REF!</definedName>
    <definedName name="PY5_TOTAL_CURR_ASSETS" localSheetId="6">#REF!</definedName>
    <definedName name="PY5_TOTAL_DEBT" localSheetId="6">#REF!</definedName>
    <definedName name="PY5_TOTAL_EQUITY" localSheetId="6">#REF!</definedName>
    <definedName name="PY5_Trade_Payables" localSheetId="6">#REF!</definedName>
    <definedName name="PY5_Year_Income_Statement" localSheetId="6">#REF!</definedName>
    <definedName name="QGPL_CLTESLB">#REF!</definedName>
    <definedName name="quarter" localSheetId="6">#REF!</definedName>
    <definedName name="quarter">#REF!</definedName>
    <definedName name="R_Factor" localSheetId="6">#REF!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6" hidden="1">1</definedName>
    <definedName name="SAPBEXrevision" hidden="1">3</definedName>
    <definedName name="SAPBEXsysID" hidden="1">"PLW"</definedName>
    <definedName name="SAPBEXwbID" localSheetId="6" hidden="1">"0B3C5WPQ1PKHTD1CRY997L2MI"</definedName>
    <definedName name="SAPBEXwbID" hidden="1">"14RHU0IXG8KL7C7PJMON454VM"</definedName>
    <definedName name="sdfnlsd" hidden="1">#REF!</definedName>
    <definedName name="sectores">#REF!</definedName>
    <definedName name="sedal" localSheetId="6">#REF!</definedName>
    <definedName name="sedal">#REF!</definedName>
    <definedName name="Selection_Remainder" localSheetId="6">#REF!</definedName>
    <definedName name="Selection_Remainder">#REF!</definedName>
    <definedName name="sku" localSheetId="6">#REF!</definedName>
    <definedName name="sku">#REF!</definedName>
    <definedName name="skus" localSheetId="6">#REF!</definedName>
    <definedName name="skus">#REF!</definedName>
    <definedName name="Starting_Point" localSheetId="6">#REF!</definedName>
    <definedName name="Starting_Point">#REF!</definedName>
    <definedName name="STKDIARIO" localSheetId="6">#REF!</definedName>
    <definedName name="STKDIARIO">#REF!</definedName>
    <definedName name="STKDIARIOPX01" localSheetId="6">#REF!</definedName>
    <definedName name="STKDIARIOPX01">#REF!</definedName>
    <definedName name="STKDIARIOPX04" localSheetId="6">#REF!</definedName>
    <definedName name="STKDIARIOPX04">#REF!</definedName>
    <definedName name="Suma_de_ABR_U_3">#REF!</definedName>
    <definedName name="SUMMARY" localSheetId="6">#REF!</definedName>
    <definedName name="SUMMARY">#REF!</definedName>
    <definedName name="super" localSheetId="6">#REF!</definedName>
    <definedName name="super">#REF!</definedName>
    <definedName name="tablasun" localSheetId="6">#REF!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6">#REF!</definedName>
    <definedName name="TEST0">#REF!</definedName>
    <definedName name="TEST1" localSheetId="6">#REF!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6">#REF!</definedName>
    <definedName name="TESTKEYS">#REF!</definedName>
    <definedName name="TextRefCopy1">#REF!</definedName>
    <definedName name="TextRefCopy10" localSheetId="6">#REF!</definedName>
    <definedName name="TextRefCopy10">#REF!</definedName>
    <definedName name="TextRefCopy100" localSheetId="6">#REF!</definedName>
    <definedName name="TextRefCopy100">#REF!</definedName>
    <definedName name="TextRefCopy102" localSheetId="6">#REF!</definedName>
    <definedName name="TextRefCopy102">#REF!</definedName>
    <definedName name="TextRefCopy103" localSheetId="6">#REF!</definedName>
    <definedName name="TextRefCopy103">#REF!</definedName>
    <definedName name="TextRefCopy104" localSheetId="6">#REF!</definedName>
    <definedName name="TextRefCopy104">#REF!</definedName>
    <definedName name="TextRefCopy105" localSheetId="6">#REF!</definedName>
    <definedName name="TextRefCopy105">#REF!</definedName>
    <definedName name="TextRefCopy107" localSheetId="6">#REF!</definedName>
    <definedName name="TextRefCopy107">#REF!</definedName>
    <definedName name="TextRefCopy108" localSheetId="6">#REF!</definedName>
    <definedName name="TextRefCopy108">#REF!</definedName>
    <definedName name="TextRefCopy109" localSheetId="6">#REF!</definedName>
    <definedName name="TextRefCopy109">#REF!</definedName>
    <definedName name="TextRefCopy11" localSheetId="6">#REF!</definedName>
    <definedName name="TextRefCopy111">#REF!</definedName>
    <definedName name="TextRefCopy112" localSheetId="6">#REF!</definedName>
    <definedName name="TextRefCopy112">#REF!</definedName>
    <definedName name="TextRefCopy113" localSheetId="6">#REF!</definedName>
    <definedName name="TextRefCopy113">#REF!</definedName>
    <definedName name="TextRefCopy114">#REF!</definedName>
    <definedName name="TextRefCopy116" localSheetId="6">#REF!</definedName>
    <definedName name="TextRefCopy116">#REF!</definedName>
    <definedName name="TextRefCopy118" localSheetId="6">#REF!</definedName>
    <definedName name="TextRefCopy118">#REF!</definedName>
    <definedName name="TextRefCopy119" localSheetId="6">#REF!</definedName>
    <definedName name="TextRefCopy119">#REF!</definedName>
    <definedName name="TextRefCopy12" localSheetId="6">#REF!</definedName>
    <definedName name="TextRefCopy120" localSheetId="6">#REF!</definedName>
    <definedName name="TextRefCopy120">#REF!</definedName>
    <definedName name="TextRefCopy121" localSheetId="6">#REF!</definedName>
    <definedName name="TextRefCopy121">#REF!</definedName>
    <definedName name="TextRefCopy122">#REF!</definedName>
    <definedName name="TextRefCopy123">#REF!</definedName>
    <definedName name="TextRefCopy127" localSheetId="6">#REF!</definedName>
    <definedName name="TextRefCopy127">#REF!</definedName>
    <definedName name="TextRefCopy13" localSheetId="6">#REF!</definedName>
    <definedName name="TextRefCopy14" localSheetId="6">#REF!</definedName>
    <definedName name="TextRefCopy15" localSheetId="6">#REF!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6">#REF!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6">#REF!</definedName>
    <definedName name="TextRefCopy4">#REF!</definedName>
    <definedName name="TextRefCopy41">#REF!</definedName>
    <definedName name="TextRefCopy42" localSheetId="6">#REF!</definedName>
    <definedName name="TextRefCopy42">#REF!</definedName>
    <definedName name="TextRefCopy43" localSheetId="6">#REF!</definedName>
    <definedName name="TextRefCopy44" localSheetId="6">#REF!</definedName>
    <definedName name="TextRefCopy44">#REF!</definedName>
    <definedName name="TextRefCopy46">#REF!</definedName>
    <definedName name="TextRefCopy53" localSheetId="6">#REF!</definedName>
    <definedName name="TextRefCopy53">#REF!</definedName>
    <definedName name="TextRefCopy54" localSheetId="6">#REF!</definedName>
    <definedName name="TextRefCopy54">#REF!</definedName>
    <definedName name="TextRefCopy55" localSheetId="6">#REF!</definedName>
    <definedName name="TextRefCopy55">#REF!</definedName>
    <definedName name="TextRefCopy56" localSheetId="6">#REF!</definedName>
    <definedName name="TextRefCopy56">#REF!</definedName>
    <definedName name="TextRefCopy6">#REF!</definedName>
    <definedName name="TextRefCopy63" localSheetId="6">#REF!</definedName>
    <definedName name="TextRefCopy63">#REF!</definedName>
    <definedName name="TextRefCopy65" localSheetId="6">#REF!</definedName>
    <definedName name="TextRefCopy65">#REF!</definedName>
    <definedName name="TextRefCopy66" localSheetId="6">#REF!</definedName>
    <definedName name="TextRefCopy66">#REF!</definedName>
    <definedName name="TextRefCopy67" localSheetId="6">#REF!</definedName>
    <definedName name="TextRefCopy67">#REF!</definedName>
    <definedName name="TextRefCopy68" localSheetId="6">#REF!</definedName>
    <definedName name="TextRefCopy68">#REF!</definedName>
    <definedName name="TextRefCopy7" localSheetId="6">#REF!</definedName>
    <definedName name="TextRefCopy7">#REF!</definedName>
    <definedName name="TextRefCopy70" localSheetId="6">#REF!</definedName>
    <definedName name="TextRefCopy70">#REF!</definedName>
    <definedName name="TextRefCopy71" localSheetId="6">#REF!</definedName>
    <definedName name="TextRefCopy71">#REF!</definedName>
    <definedName name="TextRefCopy73" localSheetId="6">#REF!</definedName>
    <definedName name="TextRefCopy73">#REF!</definedName>
    <definedName name="TextRefCopy75" localSheetId="6">#REF!</definedName>
    <definedName name="TextRefCopy75">#REF!</definedName>
    <definedName name="TextRefCopy77" localSheetId="6">#REF!</definedName>
    <definedName name="TextRefCopy77">#REF!</definedName>
    <definedName name="TextRefCopy79" localSheetId="6">#REF!</definedName>
    <definedName name="TextRefCopy79">#REF!</definedName>
    <definedName name="TextRefCopy8" localSheetId="6">#REF!</definedName>
    <definedName name="TextRefCopy8">#REF!</definedName>
    <definedName name="TextRefCopy80" localSheetId="6">#REF!</definedName>
    <definedName name="TextRefCopy80">#REF!</definedName>
    <definedName name="TextRefCopy82" localSheetId="6">#REF!</definedName>
    <definedName name="TextRefCopy82">#REF!</definedName>
    <definedName name="TextRefCopy85" localSheetId="6">#REF!</definedName>
    <definedName name="TextRefCopy86" localSheetId="6">#REF!</definedName>
    <definedName name="TextRefCopy88" localSheetId="6">#REF!</definedName>
    <definedName name="TextRefCopy89" localSheetId="6">#REF!</definedName>
    <definedName name="TextRefCopy90" localSheetId="6">#REF!</definedName>
    <definedName name="TextRefCopy91" localSheetId="6">#REF!</definedName>
    <definedName name="TextRefCopy92" localSheetId="6">#REF!</definedName>
    <definedName name="TextRefCopy93" localSheetId="6">#REF!</definedName>
    <definedName name="TextRefCopy97" localSheetId="6">#REF!</definedName>
    <definedName name="TextRefCopy97">#REF!</definedName>
    <definedName name="TextRefCopy98">#REF!</definedName>
    <definedName name="TextRefCopyRangeCount" localSheetId="6" hidden="1">12</definedName>
    <definedName name="TextRefCopyRangeCount" hidden="1">1</definedName>
    <definedName name="Top_Stratum_Number" localSheetId="6">#REF!</definedName>
    <definedName name="Top_Stratum_Number">#REF!</definedName>
    <definedName name="Top_Stratum_Value" localSheetId="6">#REF!</definedName>
    <definedName name="Top_Stratum_Value">#REF!</definedName>
    <definedName name="Total_Amount">#REF!</definedName>
    <definedName name="Total_Number_Selections" localSheetId="6">#REF!</definedName>
    <definedName name="Total_Number_Selections">#REF!</definedName>
    <definedName name="tp" localSheetId="6">#REF!</definedName>
    <definedName name="tp">#REF!</definedName>
    <definedName name="Unidades" localSheetId="6">#REF!</definedName>
    <definedName name="Unidades">#REF!</definedName>
    <definedName name="URUGUAY" localSheetId="6">#REF!</definedName>
    <definedName name="URUGUAY">#REF!</definedName>
    <definedName name="vencidos">#REF!</definedName>
    <definedName name="vigencia" localSheetId="6">#REF!</definedName>
    <definedName name="vigencia">#REF!</definedName>
    <definedName name="vpphold">#REF!</definedName>
    <definedName name="VTADIAR" localSheetId="6">#REF!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3" hidden="1">{#N/A,#N/A,FALSE,"VOL"}</definedName>
    <definedName name="wrn.Volumen." localSheetId="4" hidden="1">{#N/A,#N/A,FALSE,"VOL"}</definedName>
    <definedName name="wrn.Volumen." localSheetId="7" hidden="1">{#N/A,#N/A,FALSE,"VOL"}</definedName>
    <definedName name="wrn.Volumen." localSheetId="8" hidden="1">{#N/A,#N/A,FALSE,"VOL"}</definedName>
    <definedName name="wrn.Volumen." localSheetId="6" hidden="1">{#N/A,#N/A,FALSE,"VOL"}</definedName>
    <definedName name="wrn.Volumen." hidden="1">{#N/A,#N/A,FALSE,"VOL"}</definedName>
    <definedName name="xdc">#REF!</definedName>
    <definedName name="XREF_COLUMN_1" hidden="1">#REF!</definedName>
    <definedName name="XREF_COLUMN_10" hidden="1">#REF!</definedName>
    <definedName name="XREF_COLUMN_11" localSheetId="6" hidden="1">'Patrimonio Neto'!#REF!</definedName>
    <definedName name="XREF_COLUMN_12" localSheetId="6" hidden="1">'Patrimonio Neto'!#REF!</definedName>
    <definedName name="XREF_COLUMN_12" hidden="1">#REF!</definedName>
    <definedName name="XREF_COLUMN_13" localSheetId="6" hidden="1">'Patrimonio Neto'!#REF!</definedName>
    <definedName name="XREF_COLUMN_13" hidden="1">#REF!</definedName>
    <definedName name="XREF_COLUMN_14" localSheetId="6" hidden="1">'Patrimonio Neto'!$P:$P</definedName>
    <definedName name="XREF_COLUMN_14" hidden="1">#REF!</definedName>
    <definedName name="XREF_COLUMN_15" localSheetId="6" hidden="1">#REF!</definedName>
    <definedName name="XREF_COLUMN_15" hidden="1">#REF!</definedName>
    <definedName name="XREF_COLUMN_17" localSheetId="6" hidden="1">#REF!</definedName>
    <definedName name="XREF_COLUMN_17" hidden="1">#REF!</definedName>
    <definedName name="XREF_COLUMN_2" hidden="1">#REF!</definedName>
    <definedName name="XREF_COLUMN_24" hidden="1">#REF!</definedName>
    <definedName name="XREF_COLUMN_4" localSheetId="6" hidden="1">#REF!</definedName>
    <definedName name="XREF_COLUMN_5" localSheetId="6" hidden="1">'Patrimonio Neto'!$C:$C</definedName>
    <definedName name="XREF_COLUMN_7" hidden="1">#REF!</definedName>
    <definedName name="XREF_COLUMN_9" hidden="1">#REF!</definedName>
    <definedName name="XRefActiveRow" localSheetId="6" hidden="1">#REF!</definedName>
    <definedName name="XRefActiveRow" hidden="1">#REF!</definedName>
    <definedName name="XRefColumnsCount" localSheetId="6" hidden="1">14</definedName>
    <definedName name="XRefColumnsCount" hidden="1">2</definedName>
    <definedName name="XRefCopy1" localSheetId="6" hidden="1">#REF!</definedName>
    <definedName name="XRefCopy1" hidden="1">#REF!</definedName>
    <definedName name="XRefCopy10" localSheetId="6" hidden="1">#REF!</definedName>
    <definedName name="XRefCopy100" localSheetId="6" hidden="1">#REF!</definedName>
    <definedName name="XRefCopy100" hidden="1">#REF!</definedName>
    <definedName name="XRefCopy100Row" localSheetId="6" hidden="1">#REF!</definedName>
    <definedName name="XRefCopy100Row" hidden="1">#REF!</definedName>
    <definedName name="XRefCopy101" localSheetId="6" hidden="1">#REF!</definedName>
    <definedName name="XRefCopy101" hidden="1">#REF!</definedName>
    <definedName name="XRefCopy101Row" localSheetId="6" hidden="1">#REF!</definedName>
    <definedName name="XRefCopy101Row" hidden="1">#REF!</definedName>
    <definedName name="XRefCopy102" localSheetId="6" hidden="1">#REF!</definedName>
    <definedName name="XRefCopy102" hidden="1">#REF!</definedName>
    <definedName name="XRefCopy102Row" localSheetId="6" hidden="1">#REF!</definedName>
    <definedName name="XRefCopy102Row" hidden="1">#REF!</definedName>
    <definedName name="XRefCopy103" localSheetId="6" hidden="1">#REF!</definedName>
    <definedName name="XRefCopy103" hidden="1">#REF!</definedName>
    <definedName name="XRefCopy103Row" localSheetId="6" hidden="1">#REF!</definedName>
    <definedName name="XRefCopy103Row" hidden="1">#REF!</definedName>
    <definedName name="XRefCopy104" localSheetId="6" hidden="1">#REF!</definedName>
    <definedName name="XRefCopy104" hidden="1">#REF!</definedName>
    <definedName name="XRefCopy104Row" localSheetId="6" hidden="1">#REF!</definedName>
    <definedName name="XRefCopy104Row" hidden="1">#REF!</definedName>
    <definedName name="XRefCopy105" hidden="1">#REF!</definedName>
    <definedName name="XRefCopy105Row" localSheetId="6" hidden="1">#REF!</definedName>
    <definedName name="XRefCopy105Row" hidden="1">#REF!</definedName>
    <definedName name="XRefCopy106" hidden="1">#REF!</definedName>
    <definedName name="XRefCopy106Row" localSheetId="6" hidden="1">#REF!</definedName>
    <definedName name="XRefCopy106Row" hidden="1">#REF!</definedName>
    <definedName name="XRefCopy107" hidden="1">#REF!</definedName>
    <definedName name="XRefCopy107Row" localSheetId="6" hidden="1">#REF!</definedName>
    <definedName name="XRefCopy107Row" hidden="1">#REF!</definedName>
    <definedName name="XRefCopy108" hidden="1">#REF!</definedName>
    <definedName name="XRefCopy108Row" localSheetId="6" hidden="1">#REF!</definedName>
    <definedName name="XRefCopy108Row" hidden="1">#REF!</definedName>
    <definedName name="XRefCopy109" hidden="1">#REF!</definedName>
    <definedName name="XRefCopy109Row" localSheetId="6" hidden="1">#REF!</definedName>
    <definedName name="XRefCopy109Row" hidden="1">#REF!</definedName>
    <definedName name="XRefCopy10Row" localSheetId="6" hidden="1">#REF!</definedName>
    <definedName name="XRefCopy10Row" hidden="1">#REF!</definedName>
    <definedName name="XRefCopy11" localSheetId="6" hidden="1">#REF!</definedName>
    <definedName name="XRefCopy110Row" localSheetId="6" hidden="1">#REF!</definedName>
    <definedName name="XRefCopy110Row" hidden="1">#REF!</definedName>
    <definedName name="XRefCopy111Row" localSheetId="6" hidden="1">#REF!</definedName>
    <definedName name="XRefCopy111Row" hidden="1">#REF!</definedName>
    <definedName name="XRefCopy112" hidden="1">#REF!</definedName>
    <definedName name="XRefCopy112Row" localSheetId="6" hidden="1">#REF!</definedName>
    <definedName name="XRefCopy112Row" hidden="1">#REF!</definedName>
    <definedName name="XRefCopy113" hidden="1">#REF!</definedName>
    <definedName name="XRefCopy113Row" localSheetId="6" hidden="1">#REF!</definedName>
    <definedName name="XRefCopy113Row" hidden="1">#REF!</definedName>
    <definedName name="XRefCopy114" hidden="1">#REF!</definedName>
    <definedName name="XRefCopy114Row" localSheetId="6" hidden="1">#REF!</definedName>
    <definedName name="XRefCopy114Row" hidden="1">#REF!</definedName>
    <definedName name="XRefCopy115" hidden="1">#REF!</definedName>
    <definedName name="XRefCopy115Row" localSheetId="6" hidden="1">#REF!</definedName>
    <definedName name="XRefCopy115Row" hidden="1">#REF!</definedName>
    <definedName name="XRefCopy116" hidden="1">#REF!</definedName>
    <definedName name="XRefCopy116Row" localSheetId="6" hidden="1">#REF!</definedName>
    <definedName name="XRefCopy116Row" hidden="1">#REF!</definedName>
    <definedName name="XRefCopy117" hidden="1">#REF!</definedName>
    <definedName name="XRefCopy117Row" localSheetId="6" hidden="1">#REF!</definedName>
    <definedName name="XRefCopy117Row" hidden="1">#REF!</definedName>
    <definedName name="XRefCopy118" localSheetId="6" hidden="1">#REF!</definedName>
    <definedName name="XRefCopy118" hidden="1">#REF!</definedName>
    <definedName name="XRefCopy118Row" localSheetId="6" hidden="1">#REF!</definedName>
    <definedName name="XRefCopy118Row" hidden="1">#REF!</definedName>
    <definedName name="XRefCopy119" localSheetId="6" hidden="1">#REF!</definedName>
    <definedName name="XRefCopy119" hidden="1">#REF!</definedName>
    <definedName name="XRefCopy119Row" localSheetId="6" hidden="1">#REF!</definedName>
    <definedName name="XRefCopy119Row" hidden="1">#REF!</definedName>
    <definedName name="XRefCopy11Row" localSheetId="6" hidden="1">#REF!</definedName>
    <definedName name="XRefCopy11Row" hidden="1">#REF!</definedName>
    <definedName name="XRefCopy12" hidden="1">#REF!</definedName>
    <definedName name="XRefCopy120" localSheetId="6" hidden="1">#REF!</definedName>
    <definedName name="XRefCopy120" hidden="1">#REF!</definedName>
    <definedName name="XRefCopy120Row" localSheetId="6" hidden="1">#REF!</definedName>
    <definedName name="XRefCopy120Row" hidden="1">#REF!</definedName>
    <definedName name="XRefCopy121" localSheetId="6" hidden="1">#REF!</definedName>
    <definedName name="XRefCopy121" hidden="1">#REF!</definedName>
    <definedName name="XRefCopy121Row" localSheetId="6" hidden="1">#REF!</definedName>
    <definedName name="XRefCopy121Row" hidden="1">#REF!</definedName>
    <definedName name="XRefCopy122" localSheetId="6" hidden="1">#REF!</definedName>
    <definedName name="XRefCopy122" hidden="1">#REF!</definedName>
    <definedName name="XRefCopy122Row" localSheetId="6" hidden="1">#REF!</definedName>
    <definedName name="XRefCopy122Row" hidden="1">#REF!</definedName>
    <definedName name="XRefCopy123" hidden="1">#REF!</definedName>
    <definedName name="XRefCopy123Row" localSheetId="6" hidden="1">#REF!</definedName>
    <definedName name="XRefCopy123Row" hidden="1">#REF!</definedName>
    <definedName name="XRefCopy124" hidden="1">#REF!</definedName>
    <definedName name="XRefCopy124Row" localSheetId="6" hidden="1">#REF!</definedName>
    <definedName name="XRefCopy124Row" hidden="1">#REF!</definedName>
    <definedName name="XRefCopy125" hidden="1">#REF!</definedName>
    <definedName name="XRefCopy125Row" localSheetId="6" hidden="1">#REF!</definedName>
    <definedName name="XRefCopy125Row" hidden="1">#REF!</definedName>
    <definedName name="XRefCopy126" hidden="1">#REF!</definedName>
    <definedName name="XRefCopy126Row" localSheetId="6" hidden="1">#REF!</definedName>
    <definedName name="XRefCopy126Row" hidden="1">#REF!</definedName>
    <definedName name="XRefCopy127" hidden="1">#REF!</definedName>
    <definedName name="XRefCopy127Row" localSheetId="6" hidden="1">#REF!</definedName>
    <definedName name="XRefCopy127Row" hidden="1">#REF!</definedName>
    <definedName name="XRefCopy128" hidden="1">#REF!</definedName>
    <definedName name="XRefCopy129" hidden="1">#REF!</definedName>
    <definedName name="XRefCopy129Row" localSheetId="6" hidden="1">#REF!</definedName>
    <definedName name="XRefCopy129Row" hidden="1">#REF!</definedName>
    <definedName name="XRefCopy12Row" localSheetId="6" hidden="1">#REF!</definedName>
    <definedName name="XRefCopy12Row" hidden="1">#REF!</definedName>
    <definedName name="XRefCopy13" localSheetId="6" hidden="1">#REF!</definedName>
    <definedName name="XRefCopy130" hidden="1">#REF!</definedName>
    <definedName name="XRefCopy130Row" localSheetId="6" hidden="1">#REF!</definedName>
    <definedName name="XRefCopy130Row" hidden="1">#REF!</definedName>
    <definedName name="XRefCopy131" hidden="1">#REF!</definedName>
    <definedName name="XRefCopy131Row" localSheetId="6" hidden="1">#REF!</definedName>
    <definedName name="XRefCopy131Row" hidden="1">#REF!</definedName>
    <definedName name="XRefCopy132" localSheetId="6" hidden="1">#REF!</definedName>
    <definedName name="XRefCopy132" hidden="1">#REF!</definedName>
    <definedName name="XRefCopy132Row" localSheetId="6" hidden="1">#REF!</definedName>
    <definedName name="XRefCopy132Row" hidden="1">#REF!</definedName>
    <definedName name="XRefCopy133" localSheetId="6" hidden="1">#REF!</definedName>
    <definedName name="XRefCopy133" hidden="1">#REF!</definedName>
    <definedName name="XRefCopy133Row" localSheetId="6" hidden="1">#REF!</definedName>
    <definedName name="XRefCopy133Row" hidden="1">#REF!</definedName>
    <definedName name="XRefCopy134" hidden="1">#REF!</definedName>
    <definedName name="XRefCopy134Row" localSheetId="6" hidden="1">#REF!</definedName>
    <definedName name="XRefCopy134Row" hidden="1">#REF!</definedName>
    <definedName name="XRefCopy135" hidden="1">#REF!</definedName>
    <definedName name="XRefCopy135Row" localSheetId="6" hidden="1">#REF!</definedName>
    <definedName name="XRefCopy135Row" hidden="1">#REF!</definedName>
    <definedName name="XRefCopy136" hidden="1">#REF!</definedName>
    <definedName name="XRefCopy136Row" localSheetId="6" hidden="1">#REF!</definedName>
    <definedName name="XRefCopy136Row" hidden="1">#REF!</definedName>
    <definedName name="XRefCopy137" hidden="1">#REF!</definedName>
    <definedName name="XRefCopy137Row" localSheetId="6" hidden="1">#REF!</definedName>
    <definedName name="XRefCopy137Row" hidden="1">#REF!</definedName>
    <definedName name="XRefCopy138" hidden="1">#REF!</definedName>
    <definedName name="XRefCopy138Row" localSheetId="6" hidden="1">#REF!</definedName>
    <definedName name="XRefCopy138Row" hidden="1">#REF!</definedName>
    <definedName name="XRefCopy139" hidden="1">#REF!</definedName>
    <definedName name="XRefCopy139Row" localSheetId="6" hidden="1">#REF!</definedName>
    <definedName name="XRefCopy139Row" hidden="1">#REF!</definedName>
    <definedName name="XRefCopy13Row" localSheetId="6" hidden="1">#REF!</definedName>
    <definedName name="XRefCopy13Row" hidden="1">#REF!</definedName>
    <definedName name="XRefCopy140" hidden="1">#REF!</definedName>
    <definedName name="XRefCopy140Row" localSheetId="6" hidden="1">#REF!</definedName>
    <definedName name="XRefCopy140Row" hidden="1">#REF!</definedName>
    <definedName name="XRefCopy141Row" localSheetId="6" hidden="1">#REF!</definedName>
    <definedName name="XRefCopy141Row" hidden="1">#REF!</definedName>
    <definedName name="XRefCopy142" localSheetId="6" hidden="1">#REF!</definedName>
    <definedName name="XRefCopy142Row" localSheetId="6" hidden="1">#REF!</definedName>
    <definedName name="XRefCopy142Row" hidden="1">#REF!</definedName>
    <definedName name="XRefCopy143" localSheetId="6" hidden="1">#REF!</definedName>
    <definedName name="XRefCopy143Row" localSheetId="6" hidden="1">#REF!</definedName>
    <definedName name="XRefCopy143Row" hidden="1">#REF!</definedName>
    <definedName name="XRefCopy144Row" localSheetId="6" hidden="1">#REF!</definedName>
    <definedName name="XRefCopy144Row" hidden="1">#REF!</definedName>
    <definedName name="XRefCopy145Row" localSheetId="6" hidden="1">#REF!</definedName>
    <definedName name="XRefCopy145Row" hidden="1">#REF!</definedName>
    <definedName name="XRefCopy146" localSheetId="6" hidden="1">#REF!</definedName>
    <definedName name="XRefCopy146Row" localSheetId="6" hidden="1">#REF!</definedName>
    <definedName name="XRefCopy146Row" hidden="1">#REF!</definedName>
    <definedName name="XRefCopy147" localSheetId="6" hidden="1">#REF!</definedName>
    <definedName name="XRefCopy147Row" localSheetId="6" hidden="1">#REF!</definedName>
    <definedName name="XRefCopy147Row" hidden="1">#REF!</definedName>
    <definedName name="XRefCopy148" localSheetId="6" hidden="1">#REF!</definedName>
    <definedName name="XRefCopy148Row" localSheetId="6" hidden="1">#REF!</definedName>
    <definedName name="XRefCopy148Row" hidden="1">#REF!</definedName>
    <definedName name="XRefCopy149" localSheetId="6" hidden="1">#REF!</definedName>
    <definedName name="XRefCopy149" hidden="1">#REF!</definedName>
    <definedName name="XRefCopy149Row" localSheetId="6" hidden="1">#REF!</definedName>
    <definedName name="XRefCopy149Row" hidden="1">#REF!</definedName>
    <definedName name="XRefCopy14Row" hidden="1">#REF!</definedName>
    <definedName name="XRefCopy150" localSheetId="6" hidden="1">#REF!</definedName>
    <definedName name="XRefCopy150" hidden="1">#REF!</definedName>
    <definedName name="XRefCopy150Row" localSheetId="6" hidden="1">#REF!</definedName>
    <definedName name="XRefCopy150Row" hidden="1">#REF!</definedName>
    <definedName name="XRefCopy151" localSheetId="6" hidden="1">#REF!</definedName>
    <definedName name="XRefCopy151" hidden="1">#REF!</definedName>
    <definedName name="XRefCopy151Row" localSheetId="6" hidden="1">#REF!</definedName>
    <definedName name="XRefCopy151Row" hidden="1">#REF!</definedName>
    <definedName name="XRefCopy152" localSheetId="6" hidden="1">#REF!</definedName>
    <definedName name="XRefCopy152" hidden="1">#REF!</definedName>
    <definedName name="XRefCopy152Row" localSheetId="6" hidden="1">#REF!</definedName>
    <definedName name="XRefCopy152Row" hidden="1">#REF!</definedName>
    <definedName name="XRefCopy153" localSheetId="6" hidden="1">#REF!</definedName>
    <definedName name="XRefCopy153" hidden="1">#REF!</definedName>
    <definedName name="XRefCopy153Row" localSheetId="6" hidden="1">#REF!</definedName>
    <definedName name="XRefCopy153Row" hidden="1">#REF!</definedName>
    <definedName name="XRefCopy154" localSheetId="6" hidden="1">#REF!</definedName>
    <definedName name="XRefCopy154" hidden="1">#REF!</definedName>
    <definedName name="XRefCopy154Row" localSheetId="6" hidden="1">#REF!</definedName>
    <definedName name="XRefCopy154Row" hidden="1">#REF!</definedName>
    <definedName name="XRefCopy155" localSheetId="6" hidden="1">#REF!</definedName>
    <definedName name="XRefCopy155" hidden="1">#REF!</definedName>
    <definedName name="XRefCopy155Row" localSheetId="6" hidden="1">#REF!</definedName>
    <definedName name="XRefCopy155Row" hidden="1">#REF!</definedName>
    <definedName name="XRefCopy156" localSheetId="6" hidden="1">#REF!</definedName>
    <definedName name="XRefCopy156" hidden="1">#REF!</definedName>
    <definedName name="XRefCopy156Row" localSheetId="6" hidden="1">#REF!</definedName>
    <definedName name="XRefCopy156Row" hidden="1">#REF!</definedName>
    <definedName name="XRefCopy157" localSheetId="6" hidden="1">#REF!</definedName>
    <definedName name="XRefCopy157" hidden="1">#REF!</definedName>
    <definedName name="XRefCopy157Row" localSheetId="6" hidden="1">#REF!</definedName>
    <definedName name="XRefCopy157Row" hidden="1">#REF!</definedName>
    <definedName name="XRefCopy158" localSheetId="6" hidden="1">#REF!</definedName>
    <definedName name="XRefCopy158" hidden="1">#REF!</definedName>
    <definedName name="XRefCopy158Row" localSheetId="6" hidden="1">#REF!</definedName>
    <definedName name="XRefCopy158Row" hidden="1">#REF!</definedName>
    <definedName name="XRefCopy159" localSheetId="6" hidden="1">#REF!</definedName>
    <definedName name="XRefCopy159" hidden="1">#REF!</definedName>
    <definedName name="XRefCopy159Row" localSheetId="6" hidden="1">#REF!</definedName>
    <definedName name="XRefCopy159Row" hidden="1">#REF!</definedName>
    <definedName name="XRefCopy15Row" localSheetId="6" hidden="1">#REF!</definedName>
    <definedName name="XRefCopy160" localSheetId="6" hidden="1">#REF!</definedName>
    <definedName name="XRefCopy160" hidden="1">#REF!</definedName>
    <definedName name="XRefCopy160Row" localSheetId="6" hidden="1">#REF!</definedName>
    <definedName name="XRefCopy160Row" hidden="1">#REF!</definedName>
    <definedName name="XRefCopy161" localSheetId="6" hidden="1">#REF!</definedName>
    <definedName name="XRefCopy161" hidden="1">#REF!</definedName>
    <definedName name="XRefCopy161Row" localSheetId="6" hidden="1">#REF!</definedName>
    <definedName name="XRefCopy161Row" hidden="1">#REF!</definedName>
    <definedName name="XRefCopy162" localSheetId="6" hidden="1">#REF!</definedName>
    <definedName name="XRefCopy162" hidden="1">#REF!</definedName>
    <definedName name="XRefCopy162Row" localSheetId="6" hidden="1">#REF!</definedName>
    <definedName name="XRefCopy162Row" hidden="1">#REF!</definedName>
    <definedName name="XRefCopy163" localSheetId="6" hidden="1">#REF!</definedName>
    <definedName name="XRefCopy163" hidden="1">#REF!</definedName>
    <definedName name="XRefCopy163Row" localSheetId="6" hidden="1">#REF!</definedName>
    <definedName name="XRefCopy163Row" hidden="1">#REF!</definedName>
    <definedName name="XRefCopy164" localSheetId="6" hidden="1">#REF!</definedName>
    <definedName name="XRefCopy164" hidden="1">#REF!</definedName>
    <definedName name="XRefCopy164Row" localSheetId="6" hidden="1">#REF!</definedName>
    <definedName name="XRefCopy164Row" hidden="1">#REF!</definedName>
    <definedName name="XRefCopy165" localSheetId="6" hidden="1">#REF!</definedName>
    <definedName name="XRefCopy165" hidden="1">#REF!</definedName>
    <definedName name="XRefCopy165Row" hidden="1">#REF!</definedName>
    <definedName name="XRefCopy166" localSheetId="6" hidden="1">#REF!</definedName>
    <definedName name="XRefCopy166" hidden="1">#REF!</definedName>
    <definedName name="XRefCopy166Row" hidden="1">#REF!</definedName>
    <definedName name="XRefCopy167" localSheetId="6"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6"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6"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6"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6" hidden="1">#REF!</definedName>
    <definedName name="XRefCopy19Row" hidden="1">#REF!</definedName>
    <definedName name="XRefCopy1Row" localSheetId="6" hidden="1">#REF!</definedName>
    <definedName name="XRefCopy1Row" hidden="1">#REF!</definedName>
    <definedName name="XRefCopy2" localSheetId="6" hidden="1">#REF!</definedName>
    <definedName name="XRefCopy2" hidden="1">#REF!</definedName>
    <definedName name="XRefCopy20" localSheetId="6"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6"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6"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6"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6"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6"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6"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6"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6"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6"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6" hidden="1">#REF!</definedName>
    <definedName name="XRefCopy29Row" hidden="1">#REF!</definedName>
    <definedName name="XRefCopy2Row" localSheetId="6" hidden="1">#REF!</definedName>
    <definedName name="XRefCopy2Row" hidden="1">#REF!</definedName>
    <definedName name="XRefCopy30Row" localSheetId="6" hidden="1">#REF!</definedName>
    <definedName name="XRefCopy30Row" hidden="1">#REF!</definedName>
    <definedName name="XRefCopy31Row" localSheetId="6" hidden="1">#REF!</definedName>
    <definedName name="XRefCopy31Row" hidden="1">#REF!</definedName>
    <definedName name="XRefCopy32Row" localSheetId="6" hidden="1">#REF!</definedName>
    <definedName name="XRefCopy32Row" hidden="1">#REF!</definedName>
    <definedName name="XRefCopy33Row" localSheetId="6" hidden="1">#REF!</definedName>
    <definedName name="XRefCopy33Row" hidden="1">#REF!</definedName>
    <definedName name="XRefCopy34Row" localSheetId="6" hidden="1">#REF!</definedName>
    <definedName name="XRefCopy34Row" hidden="1">#REF!</definedName>
    <definedName name="XRefCopy35Row" localSheetId="6" hidden="1">#REF!</definedName>
    <definedName name="XRefCopy35Row" hidden="1">#REF!</definedName>
    <definedName name="XRefCopy36Row" localSheetId="6" hidden="1">#REF!</definedName>
    <definedName name="XRefCopy36Row" hidden="1">#REF!</definedName>
    <definedName name="XRefCopy37Row" localSheetId="6" hidden="1">#REF!</definedName>
    <definedName name="XRefCopy37Row" hidden="1">#REF!</definedName>
    <definedName name="XRefCopy38Row" localSheetId="6" hidden="1">#REF!</definedName>
    <definedName name="XRefCopy38Row" hidden="1">#REF!</definedName>
    <definedName name="XRefCopy39Row" localSheetId="6" hidden="1">#REF!</definedName>
    <definedName name="XRefCopy39Row" hidden="1">#REF!</definedName>
    <definedName name="XRefCopy3Row" localSheetId="6" hidden="1">#REF!</definedName>
    <definedName name="XRefCopy40Row" localSheetId="6" hidden="1">#REF!</definedName>
    <definedName name="XRefCopy40Row" hidden="1">#REF!</definedName>
    <definedName name="XRefCopy41Row" localSheetId="6" hidden="1">#REF!</definedName>
    <definedName name="XRefCopy41Row" hidden="1">#REF!</definedName>
    <definedName name="XRefCopy42Row" localSheetId="6" hidden="1">#REF!</definedName>
    <definedName name="XRefCopy42Row" hidden="1">#REF!</definedName>
    <definedName name="XRefCopy43Row" localSheetId="6" hidden="1">#REF!</definedName>
    <definedName name="XRefCopy43Row" hidden="1">#REF!</definedName>
    <definedName name="XRefCopy44Row" localSheetId="6" hidden="1">#REF!</definedName>
    <definedName name="XRefCopy44Row" hidden="1">#REF!</definedName>
    <definedName name="XRefCopy45Row" localSheetId="6" hidden="1">#REF!</definedName>
    <definedName name="XRefCopy45Row" hidden="1">#REF!</definedName>
    <definedName name="XRefCopy46Row" localSheetId="6" hidden="1">#REF!</definedName>
    <definedName name="XRefCopy46Row" hidden="1">#REF!</definedName>
    <definedName name="XRefCopy47Row" localSheetId="6" hidden="1">#REF!</definedName>
    <definedName name="XRefCopy47Row" hidden="1">#REF!</definedName>
    <definedName name="XRefCopy48Row" localSheetId="6" hidden="1">#REF!</definedName>
    <definedName name="XRefCopy48Row" hidden="1">#REF!</definedName>
    <definedName name="XRefCopy49Row" localSheetId="6" hidden="1">#REF!</definedName>
    <definedName name="XRefCopy49Row" hidden="1">#REF!</definedName>
    <definedName name="XRefCopy4Row" localSheetId="6" hidden="1">#REF!</definedName>
    <definedName name="XRefCopy50Row" localSheetId="6" hidden="1">#REF!</definedName>
    <definedName name="XRefCopy50Row" hidden="1">#REF!</definedName>
    <definedName name="XRefCopy51Row" localSheetId="6" hidden="1">#REF!</definedName>
    <definedName name="XRefCopy51Row" hidden="1">#REF!</definedName>
    <definedName name="XRefCopy52Row" localSheetId="6" hidden="1">#REF!</definedName>
    <definedName name="XRefCopy52Row" hidden="1">#REF!</definedName>
    <definedName name="XRefCopy53" localSheetId="6" hidden="1">#REF!</definedName>
    <definedName name="XRefCopy53" hidden="1">#REF!</definedName>
    <definedName name="XRefCopy53Row" localSheetId="6" hidden="1">#REF!</definedName>
    <definedName name="XRefCopy53Row" hidden="1">#REF!</definedName>
    <definedName name="XRefCopy54" hidden="1">#REF!</definedName>
    <definedName name="XRefCopy54Row" localSheetId="6" hidden="1">#REF!</definedName>
    <definedName name="XRefCopy54Row" hidden="1">#REF!</definedName>
    <definedName name="XRefCopy55" hidden="1">#REF!</definedName>
    <definedName name="XRefCopy55Row" localSheetId="6" hidden="1">#REF!</definedName>
    <definedName name="XRefCopy55Row" hidden="1">#REF!</definedName>
    <definedName name="XRefCopy56" hidden="1">#REF!</definedName>
    <definedName name="XRefCopy56Row" localSheetId="6" hidden="1">#REF!</definedName>
    <definedName name="XRefCopy56Row" hidden="1">#REF!</definedName>
    <definedName name="XRefCopy57" hidden="1">#REF!</definedName>
    <definedName name="XRefCopy57Row" localSheetId="6" hidden="1">#REF!</definedName>
    <definedName name="XRefCopy57Row" hidden="1">#REF!</definedName>
    <definedName name="XRefCopy58" hidden="1">#REF!</definedName>
    <definedName name="XRefCopy58Row" localSheetId="6" hidden="1">#REF!</definedName>
    <definedName name="XRefCopy58Row" hidden="1">#REF!</definedName>
    <definedName name="XRefCopy59" hidden="1">#REF!</definedName>
    <definedName name="XRefCopy59Row" localSheetId="6" hidden="1">#REF!</definedName>
    <definedName name="XRefCopy59Row" hidden="1">#REF!</definedName>
    <definedName name="XRefCopy60" hidden="1">#REF!</definedName>
    <definedName name="XRefCopy60Row" localSheetId="6" hidden="1">#REF!</definedName>
    <definedName name="XRefCopy60Row" hidden="1">#REF!</definedName>
    <definedName name="XRefCopy61" hidden="1">#REF!</definedName>
    <definedName name="XRefCopy61Row" localSheetId="6" hidden="1">#REF!</definedName>
    <definedName name="XRefCopy61Row" hidden="1">#REF!</definedName>
    <definedName name="XRefCopy62" hidden="1">#REF!</definedName>
    <definedName name="XRefCopy62Row" localSheetId="6" hidden="1">#REF!</definedName>
    <definedName name="XRefCopy62Row" hidden="1">#REF!</definedName>
    <definedName name="XRefCopy63" hidden="1">#REF!</definedName>
    <definedName name="XRefCopy63Row" localSheetId="6" hidden="1">#REF!</definedName>
    <definedName name="XRefCopy63Row" hidden="1">#REF!</definedName>
    <definedName name="XRefCopy64" hidden="1">#REF!</definedName>
    <definedName name="XRefCopy64Row" localSheetId="6" hidden="1">#REF!</definedName>
    <definedName name="XRefCopy64Row" hidden="1">#REF!</definedName>
    <definedName name="XRefCopy65" hidden="1">#REF!</definedName>
    <definedName name="XRefCopy65Row" localSheetId="6" hidden="1">#REF!</definedName>
    <definedName name="XRefCopy65Row" hidden="1">#REF!</definedName>
    <definedName name="XRefCopy66" hidden="1">#REF!</definedName>
    <definedName name="XRefCopy66Row" localSheetId="6" hidden="1">#REF!</definedName>
    <definedName name="XRefCopy66Row" hidden="1">#REF!</definedName>
    <definedName name="XRefCopy67" hidden="1">#REF!</definedName>
    <definedName name="XRefCopy67Row" localSheetId="6" hidden="1">#REF!</definedName>
    <definedName name="XRefCopy67Row" hidden="1">#REF!</definedName>
    <definedName name="XRefCopy68" hidden="1">#REF!</definedName>
    <definedName name="XRefCopy68Row" localSheetId="6" hidden="1">#REF!</definedName>
    <definedName name="XRefCopy68Row" hidden="1">#REF!</definedName>
    <definedName name="XRefCopy69" hidden="1">#REF!</definedName>
    <definedName name="XRefCopy69Row" localSheetId="6" hidden="1">#REF!</definedName>
    <definedName name="XRefCopy69Row" hidden="1">#REF!</definedName>
    <definedName name="XRefCopy7" localSheetId="6" hidden="1">'Patrimonio Neto'!#REF!</definedName>
    <definedName name="XRefCopy70" hidden="1">#REF!</definedName>
    <definedName name="XRefCopy70Row" localSheetId="6" hidden="1">#REF!</definedName>
    <definedName name="XRefCopy70Row" hidden="1">#REF!</definedName>
    <definedName name="XRefCopy71" hidden="1">#REF!</definedName>
    <definedName name="XRefCopy71Row" localSheetId="6" hidden="1">#REF!</definedName>
    <definedName name="XRefCopy71Row" hidden="1">#REF!</definedName>
    <definedName name="XRefCopy72" hidden="1">#REF!</definedName>
    <definedName name="XRefCopy72Row" localSheetId="6" hidden="1">#REF!</definedName>
    <definedName name="XRefCopy72Row" hidden="1">#REF!</definedName>
    <definedName name="XRefCopy73" hidden="1">#REF!</definedName>
    <definedName name="XRefCopy73Row" localSheetId="6" hidden="1">#REF!</definedName>
    <definedName name="XRefCopy73Row" hidden="1">#REF!</definedName>
    <definedName name="XRefCopy74" hidden="1">#REF!</definedName>
    <definedName name="XRefCopy74Row" localSheetId="6" hidden="1">#REF!</definedName>
    <definedName name="XRefCopy74Row" hidden="1">#REF!</definedName>
    <definedName name="XRefCopy75" localSheetId="6" hidden="1">'Patrimonio Neto'!#REF!</definedName>
    <definedName name="XRefCopy75" hidden="1">#REF!</definedName>
    <definedName name="XRefCopy75Row" localSheetId="6" hidden="1">#REF!</definedName>
    <definedName name="XRefCopy75Row" hidden="1">#REF!</definedName>
    <definedName name="XRefCopy76" localSheetId="6" hidden="1">'Patrimonio Neto'!#REF!</definedName>
    <definedName name="XRefCopy76" hidden="1">#REF!</definedName>
    <definedName name="XRefCopy76Row" localSheetId="6" hidden="1">#REF!</definedName>
    <definedName name="XRefCopy76Row" hidden="1">#REF!</definedName>
    <definedName name="XRefCopy77" hidden="1">#REF!</definedName>
    <definedName name="XRefCopy77Row" localSheetId="6" hidden="1">#REF!</definedName>
    <definedName name="XRefCopy77Row" hidden="1">#REF!</definedName>
    <definedName name="XRefCopy78" hidden="1">#REF!</definedName>
    <definedName name="XRefCopy78Row" localSheetId="6" hidden="1">#REF!</definedName>
    <definedName name="XRefCopy78Row" hidden="1">#REF!</definedName>
    <definedName name="XRefCopy79" hidden="1">#REF!</definedName>
    <definedName name="XRefCopy79Row" localSheetId="6" hidden="1">#REF!</definedName>
    <definedName name="XRefCopy79Row" hidden="1">#REF!</definedName>
    <definedName name="XRefCopy7Row" localSheetId="6" hidden="1">#REF!</definedName>
    <definedName name="XRefCopy7Row" hidden="1">#REF!</definedName>
    <definedName name="XRefCopy8" localSheetId="6" hidden="1">'Patrimonio Neto'!#REF!</definedName>
    <definedName name="XRefCopy80Row" localSheetId="6" hidden="1">#REF!</definedName>
    <definedName name="XRefCopy80Row" hidden="1">#REF!</definedName>
    <definedName name="XRefCopy81Row" localSheetId="6" hidden="1">#REF!</definedName>
    <definedName name="XRefCopy81Row" hidden="1">#REF!</definedName>
    <definedName name="XRefCopy82Row" localSheetId="6" hidden="1">#REF!</definedName>
    <definedName name="XRefCopy82Row" hidden="1">#REF!</definedName>
    <definedName name="XRefCopy83Row" localSheetId="6" hidden="1">#REF!</definedName>
    <definedName name="XRefCopy83Row" hidden="1">#REF!</definedName>
    <definedName name="XRefCopy84Row" localSheetId="6" hidden="1">#REF!</definedName>
    <definedName name="XRefCopy84Row" hidden="1">#REF!</definedName>
    <definedName name="XRefCopy85" hidden="1">#REF!</definedName>
    <definedName name="XRefCopy85Row" localSheetId="6" hidden="1">#REF!</definedName>
    <definedName name="XRefCopy85Row" hidden="1">#REF!</definedName>
    <definedName name="XRefCopy86" hidden="1">#REF!</definedName>
    <definedName name="XRefCopy86Row" localSheetId="6" hidden="1">#REF!</definedName>
    <definedName name="XRefCopy86Row" hidden="1">#REF!</definedName>
    <definedName name="XRefCopy87" hidden="1">#REF!</definedName>
    <definedName name="XRefCopy87Row" localSheetId="6" hidden="1">#REF!</definedName>
    <definedName name="XRefCopy87Row" hidden="1">#REF!</definedName>
    <definedName name="XRefCopy88" hidden="1">#REF!</definedName>
    <definedName name="XRefCopy88Row" localSheetId="6" hidden="1">#REF!</definedName>
    <definedName name="XRefCopy88Row" hidden="1">#REF!</definedName>
    <definedName name="XRefCopy89" hidden="1">#REF!</definedName>
    <definedName name="XRefCopy89Row" localSheetId="6" hidden="1">#REF!</definedName>
    <definedName name="XRefCopy89Row" hidden="1">#REF!</definedName>
    <definedName name="XRefCopy8Row" localSheetId="6" hidden="1">#REF!</definedName>
    <definedName name="XRefCopy8Row" hidden="1">#REF!</definedName>
    <definedName name="XRefCopy9" localSheetId="6" hidden="1">'Patrimonio Neto'!#REF!</definedName>
    <definedName name="XRefCopy90" hidden="1">#REF!</definedName>
    <definedName name="XRefCopy90Row" localSheetId="6" hidden="1">#REF!</definedName>
    <definedName name="XRefCopy90Row" hidden="1">#REF!</definedName>
    <definedName name="XRefCopy91" hidden="1">#REF!</definedName>
    <definedName name="XRefCopy91Row" localSheetId="6" hidden="1">#REF!</definedName>
    <definedName name="XRefCopy91Row" hidden="1">#REF!</definedName>
    <definedName name="XRefCopy92" localSheetId="6" hidden="1">#REF!</definedName>
    <definedName name="XRefCopy92" hidden="1">#REF!</definedName>
    <definedName name="XRefCopy92Row" localSheetId="6" hidden="1">#REF!</definedName>
    <definedName name="XRefCopy92Row" hidden="1">#REF!</definedName>
    <definedName name="XRefCopy93" localSheetId="6" hidden="1">#REF!</definedName>
    <definedName name="XRefCopy93" hidden="1">#REF!</definedName>
    <definedName name="XRefCopy93Row" localSheetId="6" hidden="1">#REF!</definedName>
    <definedName name="XRefCopy93Row" hidden="1">#REF!</definedName>
    <definedName name="XRefCopy94" localSheetId="6" hidden="1">#REF!</definedName>
    <definedName name="XRefCopy94" hidden="1">#REF!</definedName>
    <definedName name="XRefCopy94Row" localSheetId="6" hidden="1">#REF!</definedName>
    <definedName name="XRefCopy94Row" hidden="1">#REF!</definedName>
    <definedName name="XRefCopy95" hidden="1">#REF!</definedName>
    <definedName name="XRefCopy95Row" localSheetId="6" hidden="1">#REF!</definedName>
    <definedName name="XRefCopy95Row" hidden="1">#REF!</definedName>
    <definedName name="XRefCopy96" hidden="1">#REF!</definedName>
    <definedName name="XRefCopy96Row" localSheetId="6" hidden="1">#REF!</definedName>
    <definedName name="XRefCopy96Row" hidden="1">#REF!</definedName>
    <definedName name="XRefCopy97" hidden="1">#REF!</definedName>
    <definedName name="XRefCopy97Row" localSheetId="6" hidden="1">#REF!</definedName>
    <definedName name="XRefCopy97Row" hidden="1">#REF!</definedName>
    <definedName name="XRefCopy98" hidden="1">#REF!</definedName>
    <definedName name="XRefCopy98Row" localSheetId="6" hidden="1">#REF!</definedName>
    <definedName name="XRefCopy98Row" hidden="1">#REF!</definedName>
    <definedName name="XRefCopy99" hidden="1">#REF!</definedName>
    <definedName name="XRefCopy99Row" localSheetId="6" hidden="1">#REF!</definedName>
    <definedName name="XRefCopy99Row" hidden="1">#REF!</definedName>
    <definedName name="XRefCopy9Row" localSheetId="6" hidden="1">#REF!</definedName>
    <definedName name="XRefCopy9Row" hidden="1">#REF!</definedName>
    <definedName name="XRefCopyRangeCount" localSheetId="6" hidden="1">76</definedName>
    <definedName name="XRefCopyRangeCount" hidden="1">4</definedName>
    <definedName name="XRefPaste1" hidden="1">#REF!</definedName>
    <definedName name="XRefPaste10" hidden="1">#REF!</definedName>
    <definedName name="XRefPaste100" localSheetId="6" hidden="1">#REF!</definedName>
    <definedName name="XRefPaste100" hidden="1">#REF!</definedName>
    <definedName name="XRefPaste100Row" localSheetId="6" hidden="1">#REF!</definedName>
    <definedName name="XRefPaste100Row" hidden="1">#REF!</definedName>
    <definedName name="XRefPaste101" localSheetId="6" hidden="1">#REF!</definedName>
    <definedName name="XRefPaste101" hidden="1">#REF!</definedName>
    <definedName name="XRefPaste101Row" localSheetId="6" hidden="1">#REF!</definedName>
    <definedName name="XRefPaste101Row" hidden="1">#REF!</definedName>
    <definedName name="XRefPaste102" localSheetId="6" hidden="1">#REF!</definedName>
    <definedName name="XRefPaste102" hidden="1">#REF!</definedName>
    <definedName name="XRefPaste102Row" localSheetId="6" hidden="1">#REF!</definedName>
    <definedName name="XRefPaste102Row" hidden="1">#REF!</definedName>
    <definedName name="XRefPaste103" localSheetId="6" hidden="1">#REF!</definedName>
    <definedName name="XRefPaste103" hidden="1">#REF!</definedName>
    <definedName name="XRefPaste103Row" localSheetId="6" hidden="1">#REF!</definedName>
    <definedName name="XRefPaste103Row" hidden="1">#REF!</definedName>
    <definedName name="XRefPaste104" localSheetId="6" hidden="1">#REF!</definedName>
    <definedName name="XRefPaste104" hidden="1">#REF!</definedName>
    <definedName name="XRefPaste104Row" localSheetId="6" hidden="1">#REF!</definedName>
    <definedName name="XRefPaste104Row" hidden="1">#REF!</definedName>
    <definedName name="XRefPaste105" localSheetId="6" hidden="1">#REF!</definedName>
    <definedName name="XRefPaste105" hidden="1">#REF!</definedName>
    <definedName name="XRefPaste105Row" localSheetId="6" hidden="1">#REF!</definedName>
    <definedName name="XRefPaste105Row" hidden="1">#REF!</definedName>
    <definedName name="XRefPaste106" localSheetId="6" hidden="1">#REF!</definedName>
    <definedName name="XRefPaste106" hidden="1">#REF!</definedName>
    <definedName name="XRefPaste106Row" localSheetId="6" hidden="1">#REF!</definedName>
    <definedName name="XRefPaste106Row" hidden="1">#REF!</definedName>
    <definedName name="XRefPaste107" localSheetId="6" hidden="1">#REF!</definedName>
    <definedName name="XRefPaste107" hidden="1">#REF!</definedName>
    <definedName name="XRefPaste107Row" localSheetId="6" hidden="1">#REF!</definedName>
    <definedName name="XRefPaste107Row" hidden="1">#REF!</definedName>
    <definedName name="XRefPaste108" localSheetId="6" hidden="1">#REF!</definedName>
    <definedName name="XRefPaste108" hidden="1">#REF!</definedName>
    <definedName name="XRefPaste108Row" localSheetId="6" hidden="1">#REF!</definedName>
    <definedName name="XRefPaste108Row" hidden="1">#REF!</definedName>
    <definedName name="XRefPaste109" localSheetId="6" hidden="1">#REF!</definedName>
    <definedName name="XRefPaste109" hidden="1">#REF!</definedName>
    <definedName name="XRefPaste109Row" localSheetId="6" hidden="1">#REF!</definedName>
    <definedName name="XRefPaste109Row" hidden="1">#REF!</definedName>
    <definedName name="XRefPaste10Row" localSheetId="6" hidden="1">#REF!</definedName>
    <definedName name="XRefPaste10Row" hidden="1">#REF!</definedName>
    <definedName name="XRefPaste11" hidden="1">#REF!</definedName>
    <definedName name="XRefPaste110" localSheetId="6" hidden="1">#REF!</definedName>
    <definedName name="XRefPaste110" hidden="1">#REF!</definedName>
    <definedName name="XRefPaste110Row" localSheetId="6" hidden="1">#REF!</definedName>
    <definedName name="XRefPaste110Row" hidden="1">#REF!</definedName>
    <definedName name="XRefPaste111" localSheetId="6" hidden="1">#REF!</definedName>
    <definedName name="XRefPaste111" hidden="1">#REF!</definedName>
    <definedName name="XRefPaste111Row" localSheetId="6" hidden="1">#REF!</definedName>
    <definedName name="XRefPaste111Row" hidden="1">#REF!</definedName>
    <definedName name="XRefPaste112" localSheetId="6" hidden="1">#REF!</definedName>
    <definedName name="XRefPaste112" hidden="1">#REF!</definedName>
    <definedName name="XRefPaste112Row" localSheetId="6" hidden="1">#REF!</definedName>
    <definedName name="XRefPaste112Row" hidden="1">#REF!</definedName>
    <definedName name="XRefPaste113" localSheetId="6" hidden="1">#REF!</definedName>
    <definedName name="XRefPaste113" hidden="1">#REF!</definedName>
    <definedName name="XRefPaste113Row" localSheetId="6" hidden="1">#REF!</definedName>
    <definedName name="XRefPaste113Row" hidden="1">#REF!</definedName>
    <definedName name="XRefPaste114" localSheetId="6" hidden="1">#REF!</definedName>
    <definedName name="XRefPaste114" hidden="1">#REF!</definedName>
    <definedName name="XRefPaste114Row" localSheetId="6" hidden="1">#REF!</definedName>
    <definedName name="XRefPaste114Row" hidden="1">#REF!</definedName>
    <definedName name="XRefPaste115" localSheetId="6" hidden="1">#REF!</definedName>
    <definedName name="XRefPaste115" hidden="1">#REF!</definedName>
    <definedName name="XRefPaste115Row" localSheetId="6" hidden="1">#REF!</definedName>
    <definedName name="XRefPaste115Row" hidden="1">#REF!</definedName>
    <definedName name="XRefPaste116" localSheetId="6" hidden="1">#REF!</definedName>
    <definedName name="XRefPaste116" hidden="1">#REF!</definedName>
    <definedName name="XRefPaste116Row" localSheetId="6" hidden="1">#REF!</definedName>
    <definedName name="XRefPaste116Row" hidden="1">#REF!</definedName>
    <definedName name="XRefPaste117" localSheetId="6" hidden="1">#REF!</definedName>
    <definedName name="XRefPaste117" hidden="1">#REF!</definedName>
    <definedName name="XRefPaste117Row" localSheetId="6" hidden="1">#REF!</definedName>
    <definedName name="XRefPaste117Row" hidden="1">#REF!</definedName>
    <definedName name="XRefPaste118" localSheetId="6" hidden="1">#REF!</definedName>
    <definedName name="XRefPaste118" hidden="1">#REF!</definedName>
    <definedName name="XRefPaste118Row" localSheetId="6" hidden="1">#REF!</definedName>
    <definedName name="XRefPaste118Row" hidden="1">#REF!</definedName>
    <definedName name="XRefPaste119" localSheetId="6" hidden="1">#REF!</definedName>
    <definedName name="XRefPaste119" hidden="1">#REF!</definedName>
    <definedName name="XRefPaste119Row" localSheetId="6" hidden="1">#REF!</definedName>
    <definedName name="XRefPaste119Row" hidden="1">#REF!</definedName>
    <definedName name="XRefPaste11Row" localSheetId="6" hidden="1">#REF!</definedName>
    <definedName name="XRefPaste11Row" hidden="1">#REF!</definedName>
    <definedName name="XRefPaste12" localSheetId="6" hidden="1">#REF!</definedName>
    <definedName name="XRefPaste12" hidden="1">#REF!</definedName>
    <definedName name="XRefPaste120" localSheetId="6" hidden="1">#REF!</definedName>
    <definedName name="XRefPaste120" hidden="1">#REF!</definedName>
    <definedName name="XRefPaste120Row" localSheetId="6" hidden="1">#REF!</definedName>
    <definedName name="XRefPaste120Row" hidden="1">#REF!</definedName>
    <definedName name="XRefPaste121" localSheetId="6" hidden="1">#REF!</definedName>
    <definedName name="XRefPaste121" hidden="1">#REF!</definedName>
    <definedName name="XRefPaste121Row" localSheetId="6" hidden="1">#REF!</definedName>
    <definedName name="XRefPaste121Row" hidden="1">#REF!</definedName>
    <definedName name="XRefPaste122" localSheetId="6" hidden="1">#REF!</definedName>
    <definedName name="XRefPaste122" hidden="1">#REF!</definedName>
    <definedName name="XRefPaste122Row" localSheetId="6" hidden="1">#REF!</definedName>
    <definedName name="XRefPaste122Row" hidden="1">#REF!</definedName>
    <definedName name="XRefPaste123" localSheetId="6" hidden="1">#REF!</definedName>
    <definedName name="XRefPaste123" hidden="1">#REF!</definedName>
    <definedName name="XRefPaste123Row" localSheetId="6" hidden="1">#REF!</definedName>
    <definedName name="XRefPaste123Row" hidden="1">#REF!</definedName>
    <definedName name="XRefPaste124" localSheetId="6" hidden="1">#REF!</definedName>
    <definedName name="XRefPaste124" hidden="1">#REF!</definedName>
    <definedName name="XRefPaste124Row" localSheetId="6" hidden="1">#REF!</definedName>
    <definedName name="XRefPaste124Row" hidden="1">#REF!</definedName>
    <definedName name="XRefPaste125" localSheetId="6" hidden="1">#REF!</definedName>
    <definedName name="XRefPaste125" hidden="1">#REF!</definedName>
    <definedName name="XRefPaste125Row" localSheetId="6" hidden="1">#REF!</definedName>
    <definedName name="XRefPaste125Row" hidden="1">#REF!</definedName>
    <definedName name="XRefPaste126" localSheetId="6" hidden="1">#REF!</definedName>
    <definedName name="XRefPaste126" hidden="1">#REF!</definedName>
    <definedName name="XRefPaste126Row" localSheetId="6" hidden="1">#REF!</definedName>
    <definedName name="XRefPaste126Row" hidden="1">#REF!</definedName>
    <definedName name="XRefPaste127" localSheetId="6" hidden="1">#REF!</definedName>
    <definedName name="XRefPaste127" hidden="1">#REF!</definedName>
    <definedName name="XRefPaste127Row" localSheetId="6" hidden="1">#REF!</definedName>
    <definedName name="XRefPaste127Row" hidden="1">#REF!</definedName>
    <definedName name="XRefPaste128" localSheetId="6" hidden="1">#REF!</definedName>
    <definedName name="XRefPaste128" hidden="1">#REF!</definedName>
    <definedName name="XRefPaste128Row" localSheetId="6" hidden="1">#REF!</definedName>
    <definedName name="XRefPaste128Row" hidden="1">#REF!</definedName>
    <definedName name="XRefPaste129" localSheetId="6" hidden="1">#REF!</definedName>
    <definedName name="XRefPaste129" hidden="1">#REF!</definedName>
    <definedName name="XRefPaste129Row" localSheetId="6" hidden="1">#REF!</definedName>
    <definedName name="XRefPaste129Row" hidden="1">#REF!</definedName>
    <definedName name="XRefPaste12Row" localSheetId="6" hidden="1">#REF!</definedName>
    <definedName name="XRefPaste12Row" hidden="1">#REF!</definedName>
    <definedName name="XRefPaste130" localSheetId="6" hidden="1">#REF!</definedName>
    <definedName name="XRefPaste130" hidden="1">#REF!</definedName>
    <definedName name="XRefPaste130Row" localSheetId="6" hidden="1">#REF!</definedName>
    <definedName name="XRefPaste130Row" hidden="1">#REF!</definedName>
    <definedName name="XRefPaste131" localSheetId="6" hidden="1">#REF!</definedName>
    <definedName name="XRefPaste131" hidden="1">#REF!</definedName>
    <definedName name="XRefPaste131Row" localSheetId="6" hidden="1">#REF!</definedName>
    <definedName name="XRefPaste131Row" hidden="1">#REF!</definedName>
    <definedName name="XRefPaste132" localSheetId="6" hidden="1">#REF!</definedName>
    <definedName name="XRefPaste132" hidden="1">#REF!</definedName>
    <definedName name="XRefPaste132Row" localSheetId="6" hidden="1">#REF!</definedName>
    <definedName name="XRefPaste132Row" hidden="1">#REF!</definedName>
    <definedName name="XRefPaste133" localSheetId="6" hidden="1">#REF!</definedName>
    <definedName name="XRefPaste133" hidden="1">#REF!</definedName>
    <definedName name="XRefPaste133Row" localSheetId="6" hidden="1">#REF!</definedName>
    <definedName name="XRefPaste133Row" hidden="1">#REF!</definedName>
    <definedName name="XRefPaste134" localSheetId="6" hidden="1">#REF!</definedName>
    <definedName name="XRefPaste134" hidden="1">#REF!</definedName>
    <definedName name="XRefPaste134Row" localSheetId="6" hidden="1">#REF!</definedName>
    <definedName name="XRefPaste134Row" hidden="1">#REF!</definedName>
    <definedName name="XRefPaste135" localSheetId="6" hidden="1">#REF!</definedName>
    <definedName name="XRefPaste135" hidden="1">#REF!</definedName>
    <definedName name="XRefPaste135Row" localSheetId="6" hidden="1">#REF!</definedName>
    <definedName name="XRefPaste135Row" hidden="1">#REF!</definedName>
    <definedName name="XRefPaste136" localSheetId="6" hidden="1">#REF!</definedName>
    <definedName name="XRefPaste136" hidden="1">#REF!</definedName>
    <definedName name="XRefPaste136Row" localSheetId="6" hidden="1">#REF!</definedName>
    <definedName name="XRefPaste136Row" hidden="1">#REF!</definedName>
    <definedName name="XRefPaste137" localSheetId="6" hidden="1">#REF!</definedName>
    <definedName name="XRefPaste137" hidden="1">#REF!</definedName>
    <definedName name="XRefPaste137Row" localSheetId="6" hidden="1">#REF!</definedName>
    <definedName name="XRefPaste137Row" hidden="1">#REF!</definedName>
    <definedName name="XRefPaste138" localSheetId="6" hidden="1">#REF!</definedName>
    <definedName name="XRefPaste138" hidden="1">#REF!</definedName>
    <definedName name="XRefPaste138Row" localSheetId="6" hidden="1">#REF!</definedName>
    <definedName name="XRefPaste138Row" hidden="1">#REF!</definedName>
    <definedName name="XRefPaste139" localSheetId="6" hidden="1">#REF!</definedName>
    <definedName name="XRefPaste139" hidden="1">#REF!</definedName>
    <definedName name="XRefPaste139Row" localSheetId="6" hidden="1">#REF!</definedName>
    <definedName name="XRefPaste139Row" hidden="1">#REF!</definedName>
    <definedName name="XRefPaste13Row" localSheetId="6" hidden="1">#REF!</definedName>
    <definedName name="XRefPaste13Row" hidden="1">#REF!</definedName>
    <definedName name="XRefPaste14" localSheetId="6" hidden="1">#REF!</definedName>
    <definedName name="XRefPaste140" localSheetId="6" hidden="1">#REF!</definedName>
    <definedName name="XRefPaste140" hidden="1">#REF!</definedName>
    <definedName name="XRefPaste140Row" localSheetId="6" hidden="1">#REF!</definedName>
    <definedName name="XRefPaste140Row" hidden="1">#REF!</definedName>
    <definedName name="XRefPaste141" localSheetId="6" hidden="1">#REF!</definedName>
    <definedName name="XRefPaste141" hidden="1">#REF!</definedName>
    <definedName name="XRefPaste141Row" localSheetId="6" hidden="1">#REF!</definedName>
    <definedName name="XRefPaste141Row" hidden="1">#REF!</definedName>
    <definedName name="XRefPaste142" localSheetId="6" hidden="1">#REF!</definedName>
    <definedName name="XRefPaste142" hidden="1">#REF!</definedName>
    <definedName name="XRefPaste142Row" localSheetId="6" hidden="1">#REF!</definedName>
    <definedName name="XRefPaste142Row" hidden="1">#REF!</definedName>
    <definedName name="XRefPaste143" localSheetId="6" hidden="1">#REF!</definedName>
    <definedName name="XRefPaste143" hidden="1">#REF!</definedName>
    <definedName name="XRefPaste143Row" localSheetId="6" hidden="1">#REF!</definedName>
    <definedName name="XRefPaste143Row" hidden="1">#REF!</definedName>
    <definedName name="XRefPaste144" localSheetId="6" hidden="1">#REF!</definedName>
    <definedName name="XRefPaste144" hidden="1">#REF!</definedName>
    <definedName name="XRefPaste144Row" localSheetId="6" hidden="1">#REF!</definedName>
    <definedName name="XRefPaste144Row" hidden="1">#REF!</definedName>
    <definedName name="XRefPaste145" localSheetId="6" hidden="1">#REF!</definedName>
    <definedName name="XRefPaste145" hidden="1">#REF!</definedName>
    <definedName name="XRefPaste145Row" localSheetId="6" hidden="1">#REF!</definedName>
    <definedName name="XRefPaste145Row" hidden="1">#REF!</definedName>
    <definedName name="XRefPaste146" localSheetId="6" hidden="1">#REF!</definedName>
    <definedName name="XRefPaste146" hidden="1">#REF!</definedName>
    <definedName name="XRefPaste146Row" localSheetId="6" hidden="1">#REF!</definedName>
    <definedName name="XRefPaste146Row" hidden="1">#REF!</definedName>
    <definedName name="XRefPaste147" localSheetId="6" hidden="1">#REF!</definedName>
    <definedName name="XRefPaste147" hidden="1">#REF!</definedName>
    <definedName name="XRefPaste147Row" localSheetId="6" hidden="1">#REF!</definedName>
    <definedName name="XRefPaste147Row" hidden="1">#REF!</definedName>
    <definedName name="XRefPaste148" localSheetId="6" hidden="1">#REF!</definedName>
    <definedName name="XRefPaste148" hidden="1">#REF!</definedName>
    <definedName name="XRefPaste148Row" localSheetId="6" hidden="1">#REF!</definedName>
    <definedName name="XRefPaste148Row" hidden="1">#REF!</definedName>
    <definedName name="XRefPaste14Row" localSheetId="6" hidden="1">#REF!</definedName>
    <definedName name="XRefPaste14Row" hidden="1">#REF!</definedName>
    <definedName name="XRefPaste15" hidden="1">#REF!</definedName>
    <definedName name="XRefPaste15Row" localSheetId="6" hidden="1">#REF!</definedName>
    <definedName name="XRefPaste15Row" hidden="1">#REF!</definedName>
    <definedName name="XRefPaste16" hidden="1">#REF!</definedName>
    <definedName name="XRefPaste16Row" localSheetId="6" hidden="1">#REF!</definedName>
    <definedName name="XRefPaste17" hidden="1">#REF!</definedName>
    <definedName name="XRefPaste17Row" localSheetId="6" hidden="1">#REF!</definedName>
    <definedName name="XRefPaste17Row" hidden="1">#REF!</definedName>
    <definedName name="XRefPaste18" localSheetId="6" hidden="1">'Patrimonio Neto'!#REF!</definedName>
    <definedName name="XRefPaste18" hidden="1">#REF!</definedName>
    <definedName name="XRefPaste18Row" localSheetId="6" hidden="1">#REF!</definedName>
    <definedName name="XRefPaste18Row" hidden="1">#REF!</definedName>
    <definedName name="XRefPaste19" localSheetId="6" hidden="1">#REF!</definedName>
    <definedName name="XRefPaste19" hidden="1">#REF!</definedName>
    <definedName name="XRefPaste19Row" localSheetId="6" hidden="1">#REF!</definedName>
    <definedName name="XRefPaste19Row" hidden="1">#REF!</definedName>
    <definedName name="XRefPaste1Row" localSheetId="6" hidden="1">#REF!</definedName>
    <definedName name="XRefPaste1Row" hidden="1">#REF!</definedName>
    <definedName name="XRefPaste20" localSheetId="6" hidden="1">#REF!</definedName>
    <definedName name="XRefPaste20" hidden="1">#REF!</definedName>
    <definedName name="XRefPaste20Row" localSheetId="6" hidden="1">#REF!</definedName>
    <definedName name="XRefPaste21" localSheetId="6" hidden="1">#REF!</definedName>
    <definedName name="XRefPaste21" hidden="1">#REF!</definedName>
    <definedName name="XRefPaste21Row" localSheetId="6" hidden="1">#REF!</definedName>
    <definedName name="XRefPaste21Row" hidden="1">#REF!</definedName>
    <definedName name="XRefPaste22" localSheetId="6" hidden="1">#REF!</definedName>
    <definedName name="XRefPaste22" hidden="1">#REF!</definedName>
    <definedName name="XRefPaste22Row" localSheetId="6" hidden="1">#REF!</definedName>
    <definedName name="XRefPaste23" localSheetId="6" hidden="1">#REF!</definedName>
    <definedName name="XRefPaste23" hidden="1">#REF!</definedName>
    <definedName name="XRefPaste23Row" localSheetId="6" hidden="1">#REF!</definedName>
    <definedName name="XRefPaste24" localSheetId="6" hidden="1">#REF!</definedName>
    <definedName name="XRefPaste24" hidden="1">#REF!</definedName>
    <definedName name="XRefPaste24Row" localSheetId="6" hidden="1">#REF!</definedName>
    <definedName name="XRefPaste24Row" hidden="1">#REF!</definedName>
    <definedName name="XRefPaste25" localSheetId="6" hidden="1">#REF!</definedName>
    <definedName name="XRefPaste25" hidden="1">#REF!</definedName>
    <definedName name="XRefPaste25Row" localSheetId="6" hidden="1">#REF!</definedName>
    <definedName name="XRefPaste25Row" hidden="1">#REF!</definedName>
    <definedName name="XRefPaste26" localSheetId="6" hidden="1">#REF!</definedName>
    <definedName name="XRefPaste26" hidden="1">#REF!</definedName>
    <definedName name="XRefPaste26Row" localSheetId="6" hidden="1">#REF!</definedName>
    <definedName name="XRefPaste26Row" hidden="1">#REF!</definedName>
    <definedName name="XRefPaste27" localSheetId="6" hidden="1">#REF!</definedName>
    <definedName name="XRefPaste27" hidden="1">#REF!</definedName>
    <definedName name="XRefPaste27Row" localSheetId="6" hidden="1">#REF!</definedName>
    <definedName name="XRefPaste27Row" hidden="1">#REF!</definedName>
    <definedName name="XRefPaste28" localSheetId="6" hidden="1">#REF!</definedName>
    <definedName name="XRefPaste28" hidden="1">#REF!</definedName>
    <definedName name="XRefPaste28Row" localSheetId="6" hidden="1">#REF!</definedName>
    <definedName name="XRefPaste28Row" hidden="1">#REF!</definedName>
    <definedName name="XRefPaste29" localSheetId="6" hidden="1">#REF!</definedName>
    <definedName name="XRefPaste29" hidden="1">#REF!</definedName>
    <definedName name="XRefPaste29Row" localSheetId="6" hidden="1">#REF!</definedName>
    <definedName name="XRefPaste29Row" hidden="1">#REF!</definedName>
    <definedName name="XRefPaste2Row" localSheetId="6" hidden="1">#REF!</definedName>
    <definedName name="XRefPaste2Row" hidden="1">#REF!</definedName>
    <definedName name="XRefPaste30" localSheetId="6" hidden="1">#REF!</definedName>
    <definedName name="XRefPaste30" hidden="1">#REF!</definedName>
    <definedName name="XRefPaste30Row" localSheetId="6" hidden="1">#REF!</definedName>
    <definedName name="XRefPaste31" localSheetId="6" hidden="1">#REF!</definedName>
    <definedName name="XRefPaste31" hidden="1">#REF!</definedName>
    <definedName name="XRefPaste31Row" localSheetId="6" hidden="1">#REF!</definedName>
    <definedName name="XRefPaste32" localSheetId="6" hidden="1">#REF!</definedName>
    <definedName name="XRefPaste32" hidden="1">#REF!</definedName>
    <definedName name="XRefPaste32Row" localSheetId="6" hidden="1">#REF!</definedName>
    <definedName name="XRefPaste32Row" hidden="1">#REF!</definedName>
    <definedName name="XRefPaste33" hidden="1">#REF!</definedName>
    <definedName name="XRefPaste33Row" localSheetId="6" hidden="1">#REF!</definedName>
    <definedName name="XRefPaste33Row" hidden="1">#REF!</definedName>
    <definedName name="XRefPaste34" localSheetId="6" hidden="1">#REF!</definedName>
    <definedName name="XRefPaste34" hidden="1">#REF!</definedName>
    <definedName name="XRefPaste34Row" localSheetId="6" hidden="1">#REF!</definedName>
    <definedName name="XRefPaste34Row" hidden="1">#REF!</definedName>
    <definedName name="XRefPaste35" hidden="1">#REF!</definedName>
    <definedName name="XRefPaste35Row" localSheetId="6" hidden="1">#REF!</definedName>
    <definedName name="XRefPaste35Row" hidden="1">#REF!</definedName>
    <definedName name="XRefPaste36" localSheetId="6" hidden="1">#REF!</definedName>
    <definedName name="XRefPaste36" hidden="1">#REF!</definedName>
    <definedName name="XRefPaste36Row" localSheetId="6" hidden="1">#REF!</definedName>
    <definedName name="XRefPaste36Row" hidden="1">#REF!</definedName>
    <definedName name="XRefPaste37" localSheetId="6" hidden="1">#REF!</definedName>
    <definedName name="XRefPaste37" hidden="1">#REF!</definedName>
    <definedName name="XRefPaste37Row" localSheetId="6" hidden="1">#REF!</definedName>
    <definedName name="XRefPaste37Row" hidden="1">#REF!</definedName>
    <definedName name="XRefPaste38" localSheetId="6" hidden="1">#REF!</definedName>
    <definedName name="XRefPaste38" hidden="1">#REF!</definedName>
    <definedName name="XRefPaste38Row" localSheetId="6" hidden="1">#REF!</definedName>
    <definedName name="XRefPaste38Row" hidden="1">#REF!</definedName>
    <definedName name="XRefPaste39" localSheetId="6" hidden="1">#REF!</definedName>
    <definedName name="XRefPaste39" hidden="1">#REF!</definedName>
    <definedName name="XRefPaste39Row" localSheetId="6" hidden="1">#REF!</definedName>
    <definedName name="XRefPaste39Row" hidden="1">#REF!</definedName>
    <definedName name="XRefPaste3Row" localSheetId="6" hidden="1">#REF!</definedName>
    <definedName name="XRefPaste40" localSheetId="6" hidden="1">#REF!</definedName>
    <definedName name="XRefPaste40" hidden="1">#REF!</definedName>
    <definedName name="XRefPaste40Row" localSheetId="6" hidden="1">#REF!</definedName>
    <definedName name="XRefPaste40Row" hidden="1">#REF!</definedName>
    <definedName name="XRefPaste41" localSheetId="6" hidden="1">#REF!</definedName>
    <definedName name="XRefPaste41" hidden="1">#REF!</definedName>
    <definedName name="XRefPaste41Row" localSheetId="6" hidden="1">#REF!</definedName>
    <definedName name="XRefPaste41Row" hidden="1">#REF!</definedName>
    <definedName name="XRefPaste42" localSheetId="6" hidden="1">#REF!</definedName>
    <definedName name="XRefPaste42" hidden="1">#REF!</definedName>
    <definedName name="XRefPaste42Row" localSheetId="6" hidden="1">#REF!</definedName>
    <definedName name="XRefPaste42Row" hidden="1">#REF!</definedName>
    <definedName name="XRefPaste43" localSheetId="6" hidden="1">#REF!</definedName>
    <definedName name="XRefPaste43" hidden="1">#REF!</definedName>
    <definedName name="XRefPaste43Row" localSheetId="6" hidden="1">#REF!</definedName>
    <definedName name="XRefPaste43Row" hidden="1">#REF!</definedName>
    <definedName name="XRefPaste44" localSheetId="6" hidden="1">#REF!</definedName>
    <definedName name="XRefPaste44" hidden="1">#REF!</definedName>
    <definedName name="XRefPaste44Row" localSheetId="6" hidden="1">#REF!</definedName>
    <definedName name="XRefPaste44Row" hidden="1">#REF!</definedName>
    <definedName name="XRefPaste45" localSheetId="6" hidden="1">#REF!</definedName>
    <definedName name="XRefPaste45" hidden="1">#REF!</definedName>
    <definedName name="XRefPaste45Row" localSheetId="6" hidden="1">#REF!</definedName>
    <definedName name="XRefPaste45Row" hidden="1">#REF!</definedName>
    <definedName name="XRefPaste46" localSheetId="6" hidden="1">#REF!</definedName>
    <definedName name="XRefPaste46" hidden="1">#REF!</definedName>
    <definedName name="XRefPaste46Row" localSheetId="6" hidden="1">#REF!</definedName>
    <definedName name="XRefPaste46Row" hidden="1">#REF!</definedName>
    <definedName name="XRefPaste47" localSheetId="6" hidden="1">#REF!</definedName>
    <definedName name="XRefPaste47" hidden="1">#REF!</definedName>
    <definedName name="XRefPaste47Row" localSheetId="6" hidden="1">#REF!</definedName>
    <definedName name="XRefPaste47Row" hidden="1">#REF!</definedName>
    <definedName name="XRefPaste48" localSheetId="6" hidden="1">#REF!</definedName>
    <definedName name="XRefPaste48" hidden="1">#REF!</definedName>
    <definedName name="XRefPaste48Row" localSheetId="6" hidden="1">#REF!</definedName>
    <definedName name="XRefPaste48Row" hidden="1">#REF!</definedName>
    <definedName name="XRefPaste49" localSheetId="6" hidden="1">#REF!</definedName>
    <definedName name="XRefPaste49" hidden="1">#REF!</definedName>
    <definedName name="XRefPaste49Row" localSheetId="6" hidden="1">#REF!</definedName>
    <definedName name="XRefPaste49Row" hidden="1">#REF!</definedName>
    <definedName name="XRefPaste4Row" localSheetId="6" hidden="1">#REF!</definedName>
    <definedName name="XRefPaste4Row" hidden="1">#REF!</definedName>
    <definedName name="XRefPaste5" localSheetId="6" hidden="1">'Patrimonio Neto'!#REF!</definedName>
    <definedName name="XRefPaste50" localSheetId="6" hidden="1">#REF!</definedName>
    <definedName name="XRefPaste50" hidden="1">#REF!</definedName>
    <definedName name="XRefPaste50Row" localSheetId="6" hidden="1">#REF!</definedName>
    <definedName name="XRefPaste50Row" hidden="1">#REF!</definedName>
    <definedName name="XRefPaste51" localSheetId="6" hidden="1">#REF!</definedName>
    <definedName name="XRefPaste51" hidden="1">#REF!</definedName>
    <definedName name="XRefPaste51Row" localSheetId="6" hidden="1">#REF!</definedName>
    <definedName name="XRefPaste51Row" hidden="1">#REF!</definedName>
    <definedName name="XRefPaste52" localSheetId="6" hidden="1">#REF!</definedName>
    <definedName name="XRefPaste52" hidden="1">#REF!</definedName>
    <definedName name="XRefPaste52Row" localSheetId="6" hidden="1">#REF!</definedName>
    <definedName name="XRefPaste52Row" hidden="1">#REF!</definedName>
    <definedName name="XRefPaste53" localSheetId="6" hidden="1">#REF!</definedName>
    <definedName name="XRefPaste53" hidden="1">#REF!</definedName>
    <definedName name="XRefPaste53Row" localSheetId="6" hidden="1">#REF!</definedName>
    <definedName name="XRefPaste53Row" hidden="1">#REF!</definedName>
    <definedName name="XRefPaste54" localSheetId="6" hidden="1">#REF!</definedName>
    <definedName name="XRefPaste54" hidden="1">#REF!</definedName>
    <definedName name="XRefPaste54Row" localSheetId="6" hidden="1">#REF!</definedName>
    <definedName name="XRefPaste54Row" hidden="1">#REF!</definedName>
    <definedName name="XRefPaste55" localSheetId="6" hidden="1">#REF!</definedName>
    <definedName name="XRefPaste55" hidden="1">#REF!</definedName>
    <definedName name="XRefPaste55Row" localSheetId="6" hidden="1">#REF!</definedName>
    <definedName name="XRefPaste55Row" hidden="1">#REF!</definedName>
    <definedName name="XRefPaste56" localSheetId="6" hidden="1">#REF!</definedName>
    <definedName name="XRefPaste56" hidden="1">#REF!</definedName>
    <definedName name="XRefPaste56Row" localSheetId="6" hidden="1">#REF!</definedName>
    <definedName name="XRefPaste56Row" hidden="1">#REF!</definedName>
    <definedName name="XRefPaste57" localSheetId="6" hidden="1">#REF!</definedName>
    <definedName name="XRefPaste57" hidden="1">#REF!</definedName>
    <definedName name="XRefPaste57Row" localSheetId="6" hidden="1">#REF!</definedName>
    <definedName name="XRefPaste57Row" hidden="1">#REF!</definedName>
    <definedName name="XRefPaste58" hidden="1">#REF!</definedName>
    <definedName name="XRefPaste58Row" localSheetId="6" hidden="1">#REF!</definedName>
    <definedName name="XRefPaste58Row" hidden="1">#REF!</definedName>
    <definedName name="XRefPaste59" hidden="1">#REF!</definedName>
    <definedName name="XRefPaste59Row" localSheetId="6" hidden="1">#REF!</definedName>
    <definedName name="XRefPaste59Row" hidden="1">#REF!</definedName>
    <definedName name="XRefPaste5Row" localSheetId="6" hidden="1">#REF!</definedName>
    <definedName name="XRefPaste5Row" hidden="1">#REF!</definedName>
    <definedName name="XRefPaste6" localSheetId="6" hidden="1">#REF!</definedName>
    <definedName name="XRefPaste60" hidden="1">#REF!</definedName>
    <definedName name="XRefPaste60Row" localSheetId="6" hidden="1">#REF!</definedName>
    <definedName name="XRefPaste60Row" hidden="1">#REF!</definedName>
    <definedName name="XRefPaste61" hidden="1">#REF!</definedName>
    <definedName name="XRefPaste61Row" localSheetId="6" hidden="1">#REF!</definedName>
    <definedName name="XRefPaste61Row" hidden="1">#REF!</definedName>
    <definedName name="XRefPaste62" hidden="1">#REF!</definedName>
    <definedName name="XRefPaste62Row" localSheetId="6" hidden="1">#REF!</definedName>
    <definedName name="XRefPaste62Row" hidden="1">#REF!</definedName>
    <definedName name="XRefPaste63" hidden="1">#REF!</definedName>
    <definedName name="XRefPaste63Row" localSheetId="6" hidden="1">#REF!</definedName>
    <definedName name="XRefPaste63Row" hidden="1">#REF!</definedName>
    <definedName name="XRefPaste64" localSheetId="6" hidden="1">#REF!</definedName>
    <definedName name="XRefPaste64" hidden="1">#REF!</definedName>
    <definedName name="XRefPaste64Row" localSheetId="6" hidden="1">#REF!</definedName>
    <definedName name="XRefPaste64Row" hidden="1">#REF!</definedName>
    <definedName name="XRefPaste65" hidden="1">#REF!</definedName>
    <definedName name="XRefPaste65Row" localSheetId="6" hidden="1">#REF!</definedName>
    <definedName name="XRefPaste65Row" hidden="1">#REF!</definedName>
    <definedName name="XRefPaste66" hidden="1">#REF!</definedName>
    <definedName name="XRefPaste66Row" localSheetId="6" hidden="1">#REF!</definedName>
    <definedName name="XRefPaste66Row" hidden="1">#REF!</definedName>
    <definedName name="XRefPaste67" localSheetId="6" hidden="1">#REF!</definedName>
    <definedName name="XRefPaste67" hidden="1">#REF!</definedName>
    <definedName name="XRefPaste67Row" localSheetId="6" hidden="1">#REF!</definedName>
    <definedName name="XRefPaste67Row" hidden="1">#REF!</definedName>
    <definedName name="XRefPaste68" hidden="1">#REF!</definedName>
    <definedName name="XRefPaste68Row" localSheetId="6" hidden="1">#REF!</definedName>
    <definedName name="XRefPaste68Row" hidden="1">#REF!</definedName>
    <definedName name="XRefPaste69" hidden="1">#REF!</definedName>
    <definedName name="XRefPaste69Row" localSheetId="6" hidden="1">#REF!</definedName>
    <definedName name="XRefPaste69Row" hidden="1">#REF!</definedName>
    <definedName name="XRefPaste6Row" localSheetId="6" hidden="1">#REF!</definedName>
    <definedName name="XRefPaste6Row" hidden="1">#REF!</definedName>
    <definedName name="XRefPaste7" localSheetId="6" hidden="1">#REF!</definedName>
    <definedName name="XRefPaste7" hidden="1">#REF!</definedName>
    <definedName name="XRefPaste70" hidden="1">#REF!</definedName>
    <definedName name="XRefPaste70Row" localSheetId="6" hidden="1">#REF!</definedName>
    <definedName name="XRefPaste70Row" hidden="1">#REF!</definedName>
    <definedName name="XRefPaste71" hidden="1">#REF!</definedName>
    <definedName name="XRefPaste71Row" localSheetId="6" hidden="1">#REF!</definedName>
    <definedName name="XRefPaste71Row" hidden="1">#REF!</definedName>
    <definedName name="XRefPaste72" localSheetId="6" hidden="1">#REF!</definedName>
    <definedName name="XRefPaste72" hidden="1">#REF!</definedName>
    <definedName name="XRefPaste72Row" localSheetId="6" hidden="1">#REF!</definedName>
    <definedName name="XRefPaste72Row" hidden="1">#REF!</definedName>
    <definedName name="XRefPaste73" localSheetId="6" hidden="1">#REF!</definedName>
    <definedName name="XRefPaste73" hidden="1">#REF!</definedName>
    <definedName name="XRefPaste73Row" localSheetId="6" hidden="1">#REF!</definedName>
    <definedName name="XRefPaste73Row" hidden="1">#REF!</definedName>
    <definedName name="XRefPaste74" localSheetId="6" hidden="1">#REF!</definedName>
    <definedName name="XRefPaste74" hidden="1">#REF!</definedName>
    <definedName name="XRefPaste74Row" localSheetId="6" hidden="1">#REF!</definedName>
    <definedName name="XRefPaste74Row" hidden="1">#REF!</definedName>
    <definedName name="XRefPaste75" localSheetId="6" hidden="1">#REF!</definedName>
    <definedName name="XRefPaste75" hidden="1">#REF!</definedName>
    <definedName name="XRefPaste75Row" localSheetId="6" hidden="1">#REF!</definedName>
    <definedName name="XRefPaste75Row" hidden="1">#REF!</definedName>
    <definedName name="XRefPaste76" localSheetId="6" hidden="1">#REF!</definedName>
    <definedName name="XRefPaste76" hidden="1">#REF!</definedName>
    <definedName name="XRefPaste76Row" localSheetId="6" hidden="1">#REF!</definedName>
    <definedName name="XRefPaste76Row" hidden="1">#REF!</definedName>
    <definedName name="XRefPaste77" localSheetId="6" hidden="1">#REF!</definedName>
    <definedName name="XRefPaste77" hidden="1">#REF!</definedName>
    <definedName name="XRefPaste77Row" localSheetId="6" hidden="1">#REF!</definedName>
    <definedName name="XRefPaste77Row" hidden="1">#REF!</definedName>
    <definedName name="XRefPaste78" localSheetId="6" hidden="1">#REF!</definedName>
    <definedName name="XRefPaste78" hidden="1">#REF!</definedName>
    <definedName name="XRefPaste78Row" localSheetId="6" hidden="1">#REF!</definedName>
    <definedName name="XRefPaste78Row" hidden="1">#REF!</definedName>
    <definedName name="XRefPaste79" localSheetId="6" hidden="1">#REF!</definedName>
    <definedName name="XRefPaste79" hidden="1">#REF!</definedName>
    <definedName name="XRefPaste79Row" localSheetId="6" hidden="1">#REF!</definedName>
    <definedName name="XRefPaste79Row" hidden="1">#REF!</definedName>
    <definedName name="XRefPaste7Row" localSheetId="6" hidden="1">#REF!</definedName>
    <definedName name="XRefPaste7Row" hidden="1">#REF!</definedName>
    <definedName name="XRefPaste8" localSheetId="6" hidden="1">#REF!</definedName>
    <definedName name="XRefPaste8" hidden="1">#REF!</definedName>
    <definedName name="XRefPaste80" localSheetId="6" hidden="1">#REF!</definedName>
    <definedName name="XRefPaste80" hidden="1">#REF!</definedName>
    <definedName name="XRefPaste80Row" localSheetId="6" hidden="1">#REF!</definedName>
    <definedName name="XRefPaste80Row" hidden="1">#REF!</definedName>
    <definedName name="XRefPaste81" localSheetId="6" hidden="1">#REF!</definedName>
    <definedName name="XRefPaste81" hidden="1">#REF!</definedName>
    <definedName name="XRefPaste81Row" localSheetId="6" hidden="1">#REF!</definedName>
    <definedName name="XRefPaste81Row" hidden="1">#REF!</definedName>
    <definedName name="XRefPaste82" localSheetId="6" hidden="1">#REF!</definedName>
    <definedName name="XRefPaste82" hidden="1">#REF!</definedName>
    <definedName name="XRefPaste82Row" localSheetId="6" hidden="1">#REF!</definedName>
    <definedName name="XRefPaste82Row" hidden="1">#REF!</definedName>
    <definedName name="XRefPaste83" localSheetId="6" hidden="1">#REF!</definedName>
    <definedName name="XRefPaste83" hidden="1">#REF!</definedName>
    <definedName name="XRefPaste83Row" localSheetId="6" hidden="1">#REF!</definedName>
    <definedName name="XRefPaste83Row" hidden="1">#REF!</definedName>
    <definedName name="XRefPaste84" localSheetId="6" hidden="1">#REF!</definedName>
    <definedName name="XRefPaste84" hidden="1">#REF!</definedName>
    <definedName name="XRefPaste84Row" localSheetId="6" hidden="1">#REF!</definedName>
    <definedName name="XRefPaste84Row" hidden="1">#REF!</definedName>
    <definedName name="XRefPaste85" localSheetId="6" hidden="1">#REF!</definedName>
    <definedName name="XRefPaste85" hidden="1">#REF!</definedName>
    <definedName name="XRefPaste85Row" localSheetId="6" hidden="1">#REF!</definedName>
    <definedName name="XRefPaste85Row" hidden="1">#REF!</definedName>
    <definedName name="XRefPaste86" localSheetId="6" hidden="1">#REF!</definedName>
    <definedName name="XRefPaste86" hidden="1">#REF!</definedName>
    <definedName name="XRefPaste86Row" localSheetId="6" hidden="1">#REF!</definedName>
    <definedName name="XRefPaste86Row" hidden="1">#REF!</definedName>
    <definedName name="XRefPaste87" localSheetId="6" hidden="1">#REF!</definedName>
    <definedName name="XRefPaste87" hidden="1">#REF!</definedName>
    <definedName name="XRefPaste87Row" localSheetId="6" hidden="1">#REF!</definedName>
    <definedName name="XRefPaste87Row" hidden="1">#REF!</definedName>
    <definedName name="XRefPaste88" localSheetId="6" hidden="1">#REF!</definedName>
    <definedName name="XRefPaste88" hidden="1">#REF!</definedName>
    <definedName name="XRefPaste88Row" localSheetId="6" hidden="1">#REF!</definedName>
    <definedName name="XRefPaste88Row" hidden="1">#REF!</definedName>
    <definedName name="XRefPaste89" localSheetId="6" hidden="1">#REF!</definedName>
    <definedName name="XRefPaste89" hidden="1">#REF!</definedName>
    <definedName name="XRefPaste89Row" localSheetId="6" hidden="1">#REF!</definedName>
    <definedName name="XRefPaste89Row" hidden="1">#REF!</definedName>
    <definedName name="XRefPaste8Row" localSheetId="6" hidden="1">#REF!</definedName>
    <definedName name="XRefPaste8Row" hidden="1">#REF!</definedName>
    <definedName name="XRefPaste9" hidden="1">#REF!</definedName>
    <definedName name="XRefPaste90" localSheetId="6" hidden="1">#REF!</definedName>
    <definedName name="XRefPaste90" hidden="1">#REF!</definedName>
    <definedName name="XRefPaste90Row" localSheetId="6" hidden="1">#REF!</definedName>
    <definedName name="XRefPaste90Row" hidden="1">#REF!</definedName>
    <definedName name="XRefPaste91" localSheetId="6" hidden="1">#REF!</definedName>
    <definedName name="XRefPaste91" hidden="1">#REF!</definedName>
    <definedName name="XRefPaste91Row" localSheetId="6" hidden="1">#REF!</definedName>
    <definedName name="XRefPaste91Row" hidden="1">#REF!</definedName>
    <definedName name="XRefPaste92" localSheetId="6" hidden="1">#REF!</definedName>
    <definedName name="XRefPaste92" hidden="1">#REF!</definedName>
    <definedName name="XRefPaste92Row" localSheetId="6" hidden="1">#REF!</definedName>
    <definedName name="XRefPaste92Row" hidden="1">#REF!</definedName>
    <definedName name="XRefPaste93" localSheetId="6" hidden="1">#REF!</definedName>
    <definedName name="XRefPaste93" hidden="1">#REF!</definedName>
    <definedName name="XRefPaste93Row" localSheetId="6" hidden="1">#REF!</definedName>
    <definedName name="XRefPaste93Row" hidden="1">#REF!</definedName>
    <definedName name="XRefPaste94" localSheetId="6" hidden="1">#REF!</definedName>
    <definedName name="XRefPaste94" hidden="1">#REF!</definedName>
    <definedName name="XRefPaste94Row" localSheetId="6" hidden="1">#REF!</definedName>
    <definedName name="XRefPaste94Row" hidden="1">#REF!</definedName>
    <definedName name="XRefPaste95" localSheetId="6" hidden="1">#REF!</definedName>
    <definedName name="XRefPaste95" hidden="1">#REF!</definedName>
    <definedName name="XRefPaste95Row" localSheetId="6" hidden="1">#REF!</definedName>
    <definedName name="XRefPaste95Row" hidden="1">#REF!</definedName>
    <definedName name="XRefPaste96" localSheetId="6" hidden="1">#REF!</definedName>
    <definedName name="XRefPaste96" hidden="1">#REF!</definedName>
    <definedName name="XRefPaste96Row" localSheetId="6" hidden="1">#REF!</definedName>
    <definedName name="XRefPaste96Row" hidden="1">#REF!</definedName>
    <definedName name="XRefPaste97" localSheetId="6" hidden="1">#REF!</definedName>
    <definedName name="XRefPaste97" hidden="1">#REF!</definedName>
    <definedName name="XRefPaste97Row" localSheetId="6" hidden="1">#REF!</definedName>
    <definedName name="XRefPaste97Row" hidden="1">#REF!</definedName>
    <definedName name="XRefPaste98" localSheetId="6" hidden="1">#REF!</definedName>
    <definedName name="XRefPaste98" hidden="1">#REF!</definedName>
    <definedName name="XRefPaste98Row" localSheetId="6" hidden="1">#REF!</definedName>
    <definedName name="XRefPaste98Row" hidden="1">#REF!</definedName>
    <definedName name="XRefPaste99" localSheetId="6" hidden="1">#REF!</definedName>
    <definedName name="XRefPaste99" hidden="1">#REF!</definedName>
    <definedName name="XRefPaste99Row" localSheetId="6" hidden="1">#REF!</definedName>
    <definedName name="XRefPaste99Row" hidden="1">#REF!</definedName>
    <definedName name="XRefPaste9Row" localSheetId="6" hidden="1">#REF!</definedName>
    <definedName name="XRefPaste9Row" hidden="1">#REF!</definedName>
    <definedName name="XRefPasteRangeCount" localSheetId="6" hidden="1">6</definedName>
    <definedName name="XRefPasteRangeCount" hidden="1">1</definedName>
    <definedName name="xx">#REF!</definedName>
    <definedName name="Z_5FCC9217_B3E9_4B91_A943_5F21728EBEE9_.wvu.FilterData" localSheetId="1" hidden="1">BG!$B$5:$G$165</definedName>
    <definedName name="Z_5FCC9217_B3E9_4B91_A943_5F21728EBEE9_.wvu.FilterData" localSheetId="0" hidden="1">Clasificación!$A$4:$J$480</definedName>
    <definedName name="Z_5FCC9217_B3E9_4B91_A943_5F21728EBEE9_.wvu.PrintArea" localSheetId="2" hidden="1">'Balance General'!$A$1:$G$88</definedName>
    <definedName name="Z_5FCC9217_B3E9_4B91_A943_5F21728EBEE9_.wvu.PrintArea" localSheetId="3" hidden="1">'Estado de Resultados'!$A$1:$G$89</definedName>
    <definedName name="Z_5FCC9217_B3E9_4B91_A943_5F21728EBEE9_.wvu.PrintArea" localSheetId="4" hidden="1">'Flujo de Efectivo'!$A$1:$F$56</definedName>
    <definedName name="Z_5FCC9217_B3E9_4B91_A943_5F21728EBEE9_.wvu.PrintArea" localSheetId="7" hidden="1">'Notas Contables I'!$A$1:$L$90</definedName>
    <definedName name="Z_5FCC9217_B3E9_4B91_A943_5F21728EBEE9_.wvu.PrintArea" localSheetId="8" hidden="1">'Notas Contables II'!$A$1:$I$445</definedName>
    <definedName name="Z_5FCC9217_B3E9_4B91_A943_5F21728EBEE9_.wvu.PrintArea" localSheetId="6" hidden="1">'Patrimonio Neto'!$A$1:$K$25</definedName>
    <definedName name="Z_5FCC9217_B3E9_4B91_A943_5F21728EBEE9_.wvu.Rows" localSheetId="4" hidden="1">'Flujo de Efectivo'!$29:$29</definedName>
    <definedName name="Z_7015FC6D_0680_4B00_AA0E_B83DA1D0B666_.wvu.FilterData" localSheetId="1" hidden="1">BG!$B$5:$G$165</definedName>
    <definedName name="Z_7015FC6D_0680_4B00_AA0E_B83DA1D0B666_.wvu.FilterData" localSheetId="0" hidden="1">Clasificación!$A$4:$J$480</definedName>
    <definedName name="Z_7015FC6D_0680_4B00_AA0E_B83DA1D0B666_.wvu.PrintArea" localSheetId="2" hidden="1">'Balance General'!$A$1:$G$88</definedName>
    <definedName name="Z_7015FC6D_0680_4B00_AA0E_B83DA1D0B666_.wvu.PrintArea" localSheetId="3" hidden="1">'Estado de Resultados'!$A$1:$G$89</definedName>
    <definedName name="Z_7015FC6D_0680_4B00_AA0E_B83DA1D0B666_.wvu.PrintArea" localSheetId="4" hidden="1">'Flujo de Efectivo'!$A$1:$F$56</definedName>
    <definedName name="Z_7015FC6D_0680_4B00_AA0E_B83DA1D0B666_.wvu.PrintArea" localSheetId="7" hidden="1">'Notas Contables I'!$A$1:$L$90</definedName>
    <definedName name="Z_7015FC6D_0680_4B00_AA0E_B83DA1D0B666_.wvu.PrintArea" localSheetId="8" hidden="1">'Notas Contables II'!$A$1:$I$445</definedName>
    <definedName name="Z_7015FC6D_0680_4B00_AA0E_B83DA1D0B666_.wvu.PrintArea" localSheetId="6" hidden="1">'Patrimonio Neto'!$A$1:$K$25</definedName>
    <definedName name="Z_7015FC6D_0680_4B00_AA0E_B83DA1D0B666_.wvu.Rows" localSheetId="4" hidden="1">'Flujo de Efectivo'!$29:$29</definedName>
    <definedName name="Z_970CBB53_F4B3_462F_AEFE_2BC403F5F0AD_.wvu.PrintArea" localSheetId="7" hidden="1">'Notas Contables I'!$A$1:$L$90</definedName>
    <definedName name="Z_970CBB53_F4B3_462F_AEFE_2BC403F5F0AD_.wvu.PrintArea" localSheetId="8" hidden="1">'Notas Contables II'!$A$1:$I$445</definedName>
    <definedName name="Z_B9F63820_5C32_455A_BC9D_0BE84D6B0867_.wvu.FilterData" localSheetId="1" hidden="1">BG!$B$5:$G$165</definedName>
    <definedName name="Z_B9F63820_5C32_455A_BC9D_0BE84D6B0867_.wvu.FilterData" localSheetId="0" hidden="1">Clasificación!$A$4:$J$480</definedName>
    <definedName name="Z_B9F63820_5C32_455A_BC9D_0BE84D6B0867_.wvu.PrintArea" localSheetId="2" hidden="1">'Balance General'!$A$1:$G$88</definedName>
    <definedName name="Z_B9F63820_5C32_455A_BC9D_0BE84D6B0867_.wvu.PrintArea" localSheetId="3" hidden="1">'Estado de Resultados'!$A$1:$G$89</definedName>
    <definedName name="Z_B9F63820_5C32_455A_BC9D_0BE84D6B0867_.wvu.PrintArea" localSheetId="4" hidden="1">'Flujo de Efectivo'!$A$1:$F$56</definedName>
    <definedName name="Z_B9F63820_5C32_455A_BC9D_0BE84D6B0867_.wvu.PrintArea" localSheetId="6" hidden="1">'Patrimonio Neto'!$A$1:$K$25</definedName>
    <definedName name="Z_B9F63820_5C32_455A_BC9D_0BE84D6B0867_.wvu.Rows" localSheetId="4" hidden="1">'Flujo de Efectivo'!$29:$29</definedName>
    <definedName name="Z_F3648BCD_1CED_4BBB_AE63_37BDB925883F_.wvu.FilterData" localSheetId="1" hidden="1">BG!$B$5:$G$165</definedName>
    <definedName name="Z_F3648BCD_1CED_4BBB_AE63_37BDB925883F_.wvu.FilterData" localSheetId="0" hidden="1">Clasificación!$A$4:$J$480</definedName>
    <definedName name="Z_F3648BCD_1CED_4BBB_AE63_37BDB925883F_.wvu.PrintArea" localSheetId="2" hidden="1">'Balance General'!$A$1:$G$88</definedName>
    <definedName name="Z_F3648BCD_1CED_4BBB_AE63_37BDB925883F_.wvu.PrintArea" localSheetId="3" hidden="1">'Estado de Resultados'!$A$1:$G$89</definedName>
    <definedName name="Z_F3648BCD_1CED_4BBB_AE63_37BDB925883F_.wvu.PrintArea" localSheetId="4" hidden="1">'Flujo de Efectivo'!$A$1:$F$56</definedName>
    <definedName name="Z_F3648BCD_1CED_4BBB_AE63_37BDB925883F_.wvu.PrintArea" localSheetId="7" hidden="1">'Notas Contables I'!$A$1:$L$90</definedName>
    <definedName name="Z_F3648BCD_1CED_4BBB_AE63_37BDB925883F_.wvu.PrintArea" localSheetId="8" hidden="1">'Notas Contables II'!$A$1:$I$445</definedName>
    <definedName name="Z_F3648BCD_1CED_4BBB_AE63_37BDB925883F_.wvu.PrintArea" localSheetId="6" hidden="1">'Patrimonio Neto'!$A$1:$K$25</definedName>
    <definedName name="Z_F3648BCD_1CED_4BBB_AE63_37BDB925883F_.wvu.Rows" localSheetId="4" hidden="1">'Flujo de Efectivo'!$29:$29</definedName>
    <definedName name="zdfd" localSheetId="7" hidden="1">#REF!</definedName>
    <definedName name="zdfd" localSheetId="8" hidden="1">#REF!</definedName>
    <definedName name="zdfd" hidden="1">#REF!</definedName>
  </definedNames>
  <calcPr calcId="191029"/>
  <customWorkbookViews>
    <customWorkbookView name="Yohana Benitez - Vista personalizada" guid="{B9F63820-5C32-455A-BC9D-0BE84D6B0867}" mergeInterval="0" personalView="1" maximized="1" xWindow="-8" yWindow="-8" windowWidth="1382" windowHeight="744" tabRatio="954" activeSheetId="9"/>
    <customWorkbookView name="Alejandro Otazú - Vista personalizada" guid="{7015FC6D-0680-4B00-AA0E-B83DA1D0B666}" mergeInterval="0" personalView="1" maximized="1" xWindow="-9" yWindow="-9" windowWidth="1938" windowHeight="1048" tabRatio="954" activeSheetId="9"/>
    <customWorkbookView name="Shirley Vichini - Vista personalizada" guid="{5FCC9217-B3E9-4B91-A943-5F21728EBEE9}" mergeInterval="0" personalView="1" maximized="1" xWindow="-9" yWindow="-9" windowWidth="1938" windowHeight="1048" tabRatio="954" activeSheetId="9"/>
    <customWorkbookView name="Dahiana Sanchez - Vista personalizada" guid="{F3648BCD-1CED-4BBB-AE63-37BDB925883F}" mergeInterval="0" personalView="1" maximized="1" xWindow="-9" yWindow="-9" windowWidth="1938" windowHeight="1048" tabRatio="954" activeSheetId="9"/>
  </customWorkbookViews>
  <pivotCaches>
    <pivotCache cacheId="2"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16" i="8" l="1"/>
  <c r="C316" i="9"/>
  <c r="I12" i="7" l="1"/>
  <c r="H12" i="7"/>
  <c r="F300" i="9"/>
  <c r="F299" i="9"/>
  <c r="C301" i="9"/>
  <c r="E193" i="9" l="1"/>
  <c r="D193" i="9"/>
  <c r="C193" i="9"/>
  <c r="F191" i="9"/>
  <c r="F198" i="9"/>
  <c r="E198" i="9"/>
  <c r="D198" i="9"/>
  <c r="C198" i="9"/>
  <c r="F197" i="9"/>
  <c r="F196" i="9"/>
  <c r="F192" i="9"/>
  <c r="F190" i="9"/>
  <c r="F189" i="9"/>
  <c r="C123" i="9"/>
  <c r="C120" i="9"/>
  <c r="F193" i="9" l="1"/>
  <c r="D181" i="9" l="1"/>
  <c r="G177" i="9"/>
  <c r="G181" i="9" s="1"/>
  <c r="C181" i="9"/>
  <c r="F281" i="9"/>
  <c r="E281" i="9"/>
  <c r="D288" i="9"/>
  <c r="C288" i="9"/>
  <c r="D107" i="9"/>
  <c r="G89" i="9" l="1"/>
  <c r="C64" i="9"/>
  <c r="D48" i="9" l="1"/>
  <c r="F51" i="9"/>
  <c r="F48" i="9"/>
  <c r="F37" i="9"/>
  <c r="F35" i="9"/>
  <c r="F33" i="9"/>
  <c r="F32" i="9" l="1"/>
  <c r="F26" i="9"/>
  <c r="F25" i="9"/>
  <c r="F23" i="9"/>
  <c r="F22" i="9"/>
  <c r="F21" i="9"/>
  <c r="F20" i="9"/>
  <c r="F19" i="9"/>
  <c r="F17" i="9"/>
  <c r="C270" i="9" l="1"/>
  <c r="C228" i="9"/>
  <c r="C247" i="9"/>
  <c r="F296" i="9"/>
  <c r="F301" i="9" s="1"/>
  <c r="F297" i="9"/>
  <c r="C384" i="9" l="1"/>
  <c r="C385" i="9" s="1"/>
  <c r="C362" i="9"/>
  <c r="C336" i="9"/>
  <c r="C325" i="9"/>
  <c r="D301" i="9"/>
  <c r="C234" i="9"/>
  <c r="C237" i="9" s="1"/>
  <c r="D51" i="9"/>
  <c r="C342" i="9" l="1"/>
  <c r="D8" i="6"/>
  <c r="C48" i="6"/>
  <c r="C26" i="6"/>
  <c r="D48" i="6"/>
  <c r="E20" i="6" l="1"/>
  <c r="C8" i="6" l="1"/>
  <c r="E69" i="6" l="1"/>
  <c r="B67" i="6" l="1"/>
  <c r="B65" i="6" l="1"/>
  <c r="B61" i="6"/>
  <c r="B60" i="6"/>
  <c r="B59" i="6"/>
  <c r="B58" i="6"/>
  <c r="B56" i="6"/>
  <c r="B57" i="6" s="1"/>
  <c r="B55" i="6"/>
  <c r="B54" i="6"/>
  <c r="B53" i="6"/>
  <c r="B52" i="6"/>
  <c r="B49" i="6"/>
  <c r="B48" i="6"/>
  <c r="B44" i="6"/>
  <c r="B43" i="6" s="1"/>
  <c r="B41" i="6"/>
  <c r="B40" i="6"/>
  <c r="B36" i="6"/>
  <c r="B31" i="6"/>
  <c r="B30" i="6"/>
  <c r="B34" i="6"/>
  <c r="B32" i="6"/>
  <c r="B37" i="6"/>
  <c r="B26" i="6"/>
  <c r="B27" i="6"/>
  <c r="B25" i="6"/>
  <c r="B23" i="6"/>
  <c r="B22" i="6"/>
  <c r="B21" i="6"/>
  <c r="B19" i="6"/>
  <c r="B16" i="6"/>
  <c r="B12" i="6"/>
  <c r="B11" i="6"/>
  <c r="B10" i="6"/>
  <c r="B9" i="6"/>
  <c r="B7" i="6"/>
  <c r="B8" i="6"/>
  <c r="B6" i="6"/>
  <c r="B5" i="6" s="1"/>
  <c r="H7" i="2" l="1"/>
  <c r="I7" i="2" s="1"/>
  <c r="B29" i="6"/>
  <c r="H61" i="2" s="1"/>
  <c r="I61" i="2" s="1"/>
  <c r="B20" i="6"/>
  <c r="B69" i="6" s="1"/>
  <c r="H39" i="2" l="1"/>
  <c r="I39" i="2" s="1"/>
  <c r="F20" i="6"/>
  <c r="G55" i="2"/>
  <c r="G46" i="2"/>
  <c r="G243" i="1"/>
  <c r="G10" i="2" l="1"/>
  <c r="I487" i="1"/>
  <c r="I486" i="1"/>
  <c r="I484" i="1"/>
  <c r="I483" i="1"/>
  <c r="I482" i="1"/>
  <c r="I443" i="1"/>
  <c r="G443" i="1"/>
  <c r="I442" i="1"/>
  <c r="G442" i="1"/>
  <c r="I441" i="1"/>
  <c r="G441" i="1"/>
  <c r="I440" i="1"/>
  <c r="G440" i="1"/>
  <c r="I396" i="1"/>
  <c r="G396" i="1"/>
  <c r="I388" i="1"/>
  <c r="G388" i="1"/>
  <c r="I284" i="1"/>
  <c r="G284" i="1"/>
  <c r="I283" i="1"/>
  <c r="G283" i="1"/>
  <c r="I206" i="1"/>
  <c r="G206" i="1"/>
  <c r="I75" i="1"/>
  <c r="G75" i="1"/>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4" i="2"/>
  <c r="G53" i="2"/>
  <c r="G52" i="2"/>
  <c r="G51" i="2"/>
  <c r="G50" i="2"/>
  <c r="G49" i="2"/>
  <c r="G48" i="2"/>
  <c r="G47"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9" i="2"/>
  <c r="G8" i="2"/>
  <c r="G7" i="2"/>
  <c r="G6" i="2"/>
  <c r="G12" i="1" l="1"/>
  <c r="I282" i="1"/>
  <c r="G282" i="1"/>
  <c r="I281" i="1"/>
  <c r="G281" i="1"/>
  <c r="I245" i="1"/>
  <c r="G245" i="1"/>
  <c r="I244" i="1"/>
  <c r="G244" i="1"/>
  <c r="I243" i="1"/>
  <c r="I242" i="1"/>
  <c r="G242" i="1"/>
  <c r="I78" i="1"/>
  <c r="G78" i="1"/>
  <c r="I77" i="1"/>
  <c r="G77" i="1"/>
  <c r="I76" i="1"/>
  <c r="G76" i="1"/>
  <c r="I74" i="1"/>
  <c r="G74" i="1"/>
  <c r="I73" i="1"/>
  <c r="G73" i="1"/>
  <c r="F39" i="5" l="1"/>
  <c r="G257" i="1" l="1"/>
  <c r="F18" i="3" s="1"/>
  <c r="K13" i="7" l="1"/>
  <c r="G12" i="7"/>
  <c r="F12" i="7"/>
  <c r="E12" i="7"/>
  <c r="D12" i="7"/>
  <c r="F31" i="5" l="1"/>
  <c r="F61" i="6" l="1"/>
  <c r="K61" i="6" s="1"/>
  <c r="F60" i="6"/>
  <c r="F59" i="6"/>
  <c r="V59" i="6" s="1"/>
  <c r="F52" i="6"/>
  <c r="F68" i="6"/>
  <c r="F63" i="6"/>
  <c r="F51" i="6"/>
  <c r="W51" i="6" s="1"/>
  <c r="F50" i="6"/>
  <c r="W50" i="6" s="1"/>
  <c r="F47" i="6"/>
  <c r="W47" i="6" s="1"/>
  <c r="F46" i="6"/>
  <c r="F45" i="6"/>
  <c r="F42" i="6"/>
  <c r="F40" i="6"/>
  <c r="F38" i="6"/>
  <c r="F28" i="6"/>
  <c r="F19" i="6"/>
  <c r="F18" i="6"/>
  <c r="F17" i="6"/>
  <c r="F15" i="6"/>
  <c r="F14" i="6"/>
  <c r="F36" i="6"/>
  <c r="F35" i="6"/>
  <c r="F57" i="6"/>
  <c r="F56" i="6"/>
  <c r="F53" i="6"/>
  <c r="F65" i="6"/>
  <c r="F64" i="6"/>
  <c r="F67" i="6"/>
  <c r="F66" i="6"/>
  <c r="L66" i="6" s="1"/>
  <c r="F55" i="6"/>
  <c r="F54" i="6"/>
  <c r="F48" i="6"/>
  <c r="W48" i="6" s="1"/>
  <c r="F49" i="6"/>
  <c r="F44" i="6"/>
  <c r="F41" i="6"/>
  <c r="F37" i="6"/>
  <c r="G37" i="6" s="1"/>
  <c r="F39" i="6"/>
  <c r="M39" i="6" s="1"/>
  <c r="F32" i="6"/>
  <c r="F33" i="6"/>
  <c r="F30" i="6"/>
  <c r="F8" i="6"/>
  <c r="F27" i="6"/>
  <c r="F25" i="6"/>
  <c r="F23" i="6"/>
  <c r="F22" i="6"/>
  <c r="O22" i="6" s="1"/>
  <c r="F16" i="6"/>
  <c r="H16" i="6" s="1"/>
  <c r="F13" i="6"/>
  <c r="F12" i="6"/>
  <c r="F11" i="6"/>
  <c r="F10" i="6"/>
  <c r="F9" i="6"/>
  <c r="G9" i="6" s="1"/>
  <c r="G55" i="4"/>
  <c r="M8" i="6" l="1"/>
  <c r="W8" i="6" s="1"/>
  <c r="F6" i="6"/>
  <c r="F7" i="6"/>
  <c r="F29" i="6"/>
  <c r="W61" i="6"/>
  <c r="H49" i="6"/>
  <c r="W49" i="6" s="1"/>
  <c r="F58" i="6"/>
  <c r="F31" i="6"/>
  <c r="F24" i="6"/>
  <c r="Q53" i="6"/>
  <c r="W53" i="6" s="1"/>
  <c r="F43" i="6"/>
  <c r="F26" i="6" l="1"/>
  <c r="F73" i="4" l="1"/>
  <c r="F72" i="4"/>
  <c r="C68" i="3"/>
  <c r="I455" i="1" l="1"/>
  <c r="G455" i="1"/>
  <c r="I476" i="1"/>
  <c r="G476" i="1"/>
  <c r="I468" i="1"/>
  <c r="G468" i="1"/>
  <c r="I363" i="1"/>
  <c r="G363" i="1"/>
  <c r="I254" i="1"/>
  <c r="G254" i="1"/>
  <c r="I253" i="1"/>
  <c r="G253" i="1"/>
  <c r="I240" i="1"/>
  <c r="G240" i="1"/>
  <c r="I239" i="1"/>
  <c r="G239" i="1"/>
  <c r="G142" i="1"/>
  <c r="I150" i="1"/>
  <c r="G150" i="1"/>
  <c r="I149" i="1"/>
  <c r="G149" i="1"/>
  <c r="I148" i="1"/>
  <c r="G148" i="1"/>
  <c r="I147" i="1"/>
  <c r="G147" i="1"/>
  <c r="I146" i="1"/>
  <c r="G146" i="1"/>
  <c r="I145" i="1"/>
  <c r="G145" i="1"/>
  <c r="I144" i="1"/>
  <c r="G144" i="1"/>
  <c r="I143" i="1"/>
  <c r="G143" i="1"/>
  <c r="I142" i="1"/>
  <c r="I141" i="1"/>
  <c r="G141" i="1"/>
  <c r="I140" i="1"/>
  <c r="G140" i="1"/>
  <c r="I139" i="1"/>
  <c r="G139" i="1"/>
  <c r="I138" i="1"/>
  <c r="G138" i="1"/>
  <c r="I137" i="1"/>
  <c r="G137" i="1"/>
  <c r="I136" i="1"/>
  <c r="G136" i="1"/>
  <c r="I135" i="1"/>
  <c r="G135" i="1"/>
  <c r="I133" i="1"/>
  <c r="G133" i="1"/>
  <c r="I132" i="1"/>
  <c r="G132" i="1"/>
  <c r="I131" i="1"/>
  <c r="G131" i="1"/>
  <c r="I130" i="1"/>
  <c r="G130" i="1"/>
  <c r="I129" i="1"/>
  <c r="G129" i="1"/>
  <c r="I128" i="1"/>
  <c r="G128" i="1"/>
  <c r="I127" i="1"/>
  <c r="G127" i="1"/>
  <c r="I126" i="1"/>
  <c r="G126" i="1"/>
  <c r="I125" i="1"/>
  <c r="G125" i="1"/>
  <c r="I124" i="1"/>
  <c r="G124" i="1"/>
  <c r="I123" i="1"/>
  <c r="G123" i="1"/>
  <c r="I122" i="1"/>
  <c r="G122" i="1"/>
  <c r="I121" i="1"/>
  <c r="G121" i="1"/>
  <c r="I120" i="1"/>
  <c r="G120" i="1"/>
  <c r="I119" i="1"/>
  <c r="G119" i="1"/>
  <c r="I118" i="1"/>
  <c r="G118" i="1"/>
  <c r="I117" i="1"/>
  <c r="G117" i="1"/>
  <c r="I114" i="1"/>
  <c r="G114" i="1"/>
  <c r="I115" i="1"/>
  <c r="G115" i="1"/>
  <c r="I58" i="1"/>
  <c r="G58" i="1"/>
  <c r="I42" i="1"/>
  <c r="G42" i="1"/>
  <c r="I480" i="1"/>
  <c r="I479" i="1"/>
  <c r="I478" i="1"/>
  <c r="I477" i="1"/>
  <c r="I475" i="1"/>
  <c r="I474" i="1"/>
  <c r="I473" i="1"/>
  <c r="I472" i="1"/>
  <c r="I471" i="1"/>
  <c r="I470" i="1"/>
  <c r="I469" i="1"/>
  <c r="I467" i="1"/>
  <c r="I466" i="1"/>
  <c r="I465" i="1"/>
  <c r="I464" i="1"/>
  <c r="I463" i="1"/>
  <c r="I462" i="1"/>
  <c r="I461" i="1"/>
  <c r="I460" i="1"/>
  <c r="I459" i="1"/>
  <c r="I458" i="1"/>
  <c r="I457" i="1"/>
  <c r="I456" i="1"/>
  <c r="I454" i="1"/>
  <c r="I453" i="1"/>
  <c r="I452" i="1"/>
  <c r="I451" i="1"/>
  <c r="I450" i="1"/>
  <c r="I449" i="1"/>
  <c r="I448" i="1"/>
  <c r="I447" i="1"/>
  <c r="I446" i="1"/>
  <c r="I445" i="1"/>
  <c r="I444"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5" i="1"/>
  <c r="I394" i="1"/>
  <c r="I393" i="1"/>
  <c r="I392" i="1"/>
  <c r="I391" i="1"/>
  <c r="I390" i="1"/>
  <c r="I389" i="1"/>
  <c r="I387" i="1"/>
  <c r="I386" i="1"/>
  <c r="I385" i="1"/>
  <c r="I384" i="1"/>
  <c r="I383" i="1"/>
  <c r="I382" i="1"/>
  <c r="I381" i="1"/>
  <c r="I380" i="1"/>
  <c r="I379" i="1"/>
  <c r="I378" i="1"/>
  <c r="I377" i="1"/>
  <c r="I376" i="1"/>
  <c r="I375" i="1"/>
  <c r="I374" i="1"/>
  <c r="I373" i="1"/>
  <c r="I372" i="1"/>
  <c r="I371" i="1"/>
  <c r="I370" i="1"/>
  <c r="I369" i="1"/>
  <c r="I368" i="1"/>
  <c r="I367" i="1"/>
  <c r="I366" i="1"/>
  <c r="I365" i="1"/>
  <c r="I364"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2" i="1"/>
  <c r="I251" i="1"/>
  <c r="I250" i="1"/>
  <c r="I249" i="1"/>
  <c r="I248" i="1"/>
  <c r="I247" i="1"/>
  <c r="I246" i="1"/>
  <c r="I241"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34" i="1"/>
  <c r="I116"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2" i="1"/>
  <c r="I71" i="1"/>
  <c r="I70" i="1"/>
  <c r="I69" i="1"/>
  <c r="I68" i="1"/>
  <c r="I67" i="1"/>
  <c r="I66" i="1"/>
  <c r="I65" i="1"/>
  <c r="I64" i="1"/>
  <c r="I63" i="1"/>
  <c r="I62" i="1"/>
  <c r="I61" i="1"/>
  <c r="I60" i="1"/>
  <c r="I59" i="1"/>
  <c r="I57" i="1"/>
  <c r="I56" i="1"/>
  <c r="I55" i="1"/>
  <c r="I54" i="1"/>
  <c r="I53" i="1"/>
  <c r="I52" i="1"/>
  <c r="I51" i="1"/>
  <c r="I50" i="1"/>
  <c r="I49" i="1"/>
  <c r="I48" i="1"/>
  <c r="I47" i="1"/>
  <c r="I46" i="1"/>
  <c r="I45" i="1"/>
  <c r="I44" i="1"/>
  <c r="I43"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G480" i="1"/>
  <c r="G479" i="1"/>
  <c r="G478" i="1"/>
  <c r="G477" i="1"/>
  <c r="G475" i="1"/>
  <c r="G474" i="1"/>
  <c r="G473" i="1"/>
  <c r="G472" i="1"/>
  <c r="G471" i="1"/>
  <c r="G470" i="1"/>
  <c r="G469" i="1"/>
  <c r="G467" i="1"/>
  <c r="G466" i="1"/>
  <c r="G465" i="1"/>
  <c r="G464" i="1"/>
  <c r="G463" i="1"/>
  <c r="G462" i="1"/>
  <c r="G461" i="1"/>
  <c r="G460" i="1"/>
  <c r="G459" i="1"/>
  <c r="G458" i="1"/>
  <c r="G457" i="1"/>
  <c r="G456" i="1"/>
  <c r="G454" i="1"/>
  <c r="G453" i="1"/>
  <c r="G452" i="1"/>
  <c r="G451" i="1"/>
  <c r="F77" i="4" s="1"/>
  <c r="G450" i="1"/>
  <c r="G449" i="1"/>
  <c r="G448" i="1"/>
  <c r="G447" i="1"/>
  <c r="F57" i="4" s="1"/>
  <c r="G446" i="1"/>
  <c r="G445" i="1"/>
  <c r="G444"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5" i="1"/>
  <c r="G394" i="1"/>
  <c r="G393" i="1"/>
  <c r="G392" i="1"/>
  <c r="G391" i="1"/>
  <c r="G390" i="1"/>
  <c r="G389" i="1"/>
  <c r="G387" i="1"/>
  <c r="G386" i="1"/>
  <c r="G385" i="1"/>
  <c r="G384" i="1"/>
  <c r="G383" i="1"/>
  <c r="G382" i="1"/>
  <c r="G381" i="1"/>
  <c r="G380" i="1"/>
  <c r="G379" i="1"/>
  <c r="G378" i="1"/>
  <c r="G377" i="1"/>
  <c r="G376" i="1"/>
  <c r="G375" i="1"/>
  <c r="G374" i="1"/>
  <c r="G373" i="1"/>
  <c r="G372" i="1"/>
  <c r="G371" i="1"/>
  <c r="G370" i="1"/>
  <c r="G369" i="1"/>
  <c r="G368" i="1"/>
  <c r="G367" i="1"/>
  <c r="G366" i="1"/>
  <c r="G365" i="1"/>
  <c r="G364" i="1"/>
  <c r="G362" i="1"/>
  <c r="G361" i="1"/>
  <c r="G360" i="1"/>
  <c r="G359" i="1"/>
  <c r="G358" i="1"/>
  <c r="G357" i="1"/>
  <c r="G356" i="1"/>
  <c r="G355" i="1"/>
  <c r="G354" i="1"/>
  <c r="G353" i="1"/>
  <c r="G352" i="1"/>
  <c r="G351" i="1"/>
  <c r="G350" i="1"/>
  <c r="G349" i="1"/>
  <c r="G348" i="1"/>
  <c r="G347" i="1"/>
  <c r="G346" i="1"/>
  <c r="G345" i="1"/>
  <c r="F10" i="4" s="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0" i="1"/>
  <c r="G279" i="1"/>
  <c r="G278" i="1"/>
  <c r="G277" i="1"/>
  <c r="G276" i="1"/>
  <c r="G275" i="1"/>
  <c r="G274" i="1"/>
  <c r="G273" i="1"/>
  <c r="G272" i="1"/>
  <c r="G271" i="1"/>
  <c r="G270" i="1"/>
  <c r="G269" i="1"/>
  <c r="G268" i="1"/>
  <c r="G267" i="1"/>
  <c r="G266" i="1"/>
  <c r="G265" i="1"/>
  <c r="G264" i="1"/>
  <c r="G263" i="1"/>
  <c r="G262" i="1"/>
  <c r="G261" i="1"/>
  <c r="G260" i="1"/>
  <c r="G259" i="1"/>
  <c r="G258" i="1"/>
  <c r="G256" i="1"/>
  <c r="G255" i="1"/>
  <c r="G252" i="1"/>
  <c r="G251" i="1"/>
  <c r="G250" i="1"/>
  <c r="G249" i="1"/>
  <c r="G248" i="1"/>
  <c r="G247" i="1"/>
  <c r="G246" i="1"/>
  <c r="G241"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34" i="1"/>
  <c r="G116"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2" i="1"/>
  <c r="G71" i="1"/>
  <c r="G70" i="1"/>
  <c r="G69" i="1"/>
  <c r="G68" i="1"/>
  <c r="G67" i="1"/>
  <c r="G66" i="1"/>
  <c r="G65" i="1"/>
  <c r="G64" i="1"/>
  <c r="G63" i="1"/>
  <c r="G62" i="1"/>
  <c r="G61" i="1"/>
  <c r="G60" i="1"/>
  <c r="G59" i="1"/>
  <c r="G57" i="1"/>
  <c r="G56" i="1"/>
  <c r="G55" i="1"/>
  <c r="G54" i="1"/>
  <c r="G53" i="1"/>
  <c r="G52" i="1"/>
  <c r="G51" i="1"/>
  <c r="G50" i="1"/>
  <c r="G49" i="1"/>
  <c r="G48" i="1"/>
  <c r="G47" i="1"/>
  <c r="G46" i="1"/>
  <c r="G45" i="1"/>
  <c r="G44" i="1"/>
  <c r="G43"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1" i="1"/>
  <c r="G10" i="1"/>
  <c r="G9" i="1"/>
  <c r="G8" i="1"/>
  <c r="G7" i="1"/>
  <c r="G6" i="1"/>
  <c r="G5" i="1"/>
  <c r="C55" i="3" l="1"/>
  <c r="G487" i="1"/>
  <c r="J487" i="1" s="1"/>
  <c r="G486" i="1"/>
  <c r="J486" i="1" s="1"/>
  <c r="G484" i="1"/>
  <c r="J484" i="1" s="1"/>
  <c r="G483" i="1"/>
  <c r="J483" i="1" s="1"/>
  <c r="G482" i="1"/>
  <c r="J482" i="1" s="1"/>
  <c r="G485" i="1" l="1"/>
  <c r="D62" i="6"/>
  <c r="C34" i="6" l="1"/>
  <c r="F34" i="6" s="1"/>
  <c r="F62" i="6"/>
  <c r="D69" i="6"/>
  <c r="C69" i="6" l="1"/>
  <c r="J13" i="6"/>
  <c r="L12" i="6"/>
  <c r="L11" i="6"/>
  <c r="F21" i="6" l="1"/>
  <c r="K27" i="6"/>
  <c r="W27" i="6" s="1"/>
  <c r="K19" i="6"/>
  <c r="W19" i="6" s="1"/>
  <c r="W11" i="6"/>
  <c r="W12" i="6"/>
  <c r="W13" i="6"/>
  <c r="F69" i="6" l="1"/>
  <c r="W66" i="6"/>
  <c r="V69" i="6" l="1"/>
  <c r="E38" i="5" s="1"/>
  <c r="T69" i="6"/>
  <c r="N69" i="6"/>
  <c r="I69" i="6"/>
  <c r="W67" i="6" l="1"/>
  <c r="W46" i="6"/>
  <c r="W45" i="6"/>
  <c r="W42" i="6"/>
  <c r="W38" i="6"/>
  <c r="W35" i="6"/>
  <c r="W22" i="6"/>
  <c r="W18" i="6"/>
  <c r="W17" i="6"/>
  <c r="W16" i="6"/>
  <c r="W15" i="6"/>
  <c r="W14" i="6"/>
  <c r="G52" i="6"/>
  <c r="W52" i="6" s="1"/>
  <c r="H55" i="6"/>
  <c r="W55" i="6" s="1"/>
  <c r="W58" i="6"/>
  <c r="J40" i="6"/>
  <c r="K25" i="6"/>
  <c r="Q21" i="6"/>
  <c r="Q69" i="6" s="1"/>
  <c r="W59" i="6" l="1"/>
  <c r="K28" i="6"/>
  <c r="W28" i="6" s="1"/>
  <c r="L64" i="6"/>
  <c r="W64" i="6" s="1"/>
  <c r="H57" i="6"/>
  <c r="U60" i="6"/>
  <c r="U69" i="6" s="1"/>
  <c r="E37" i="5" s="1"/>
  <c r="H32" i="6"/>
  <c r="W32" i="6" s="1"/>
  <c r="W39" i="6"/>
  <c r="K65" i="6"/>
  <c r="W65" i="6" s="1"/>
  <c r="S33" i="6"/>
  <c r="S69" i="6" s="1"/>
  <c r="E35" i="5" s="1"/>
  <c r="L10" i="6"/>
  <c r="M30" i="6"/>
  <c r="W30" i="6" s="1"/>
  <c r="H41" i="6"/>
  <c r="W41" i="6" s="1"/>
  <c r="O23" i="6"/>
  <c r="O69" i="6" s="1"/>
  <c r="E25" i="5" s="1"/>
  <c r="J36" i="6"/>
  <c r="W36" i="6" s="1"/>
  <c r="W21" i="6"/>
  <c r="R44" i="6"/>
  <c r="R69" i="6" s="1"/>
  <c r="W40" i="6"/>
  <c r="W9" i="6"/>
  <c r="W25" i="6"/>
  <c r="W6" i="6"/>
  <c r="U70" i="6" l="1"/>
  <c r="W57" i="6"/>
  <c r="G69" i="6"/>
  <c r="E9" i="5" s="1"/>
  <c r="W44" i="6"/>
  <c r="K69" i="6"/>
  <c r="E11" i="5" s="1"/>
  <c r="W23" i="6"/>
  <c r="W33" i="6"/>
  <c r="J56" i="6"/>
  <c r="W56" i="6" s="1"/>
  <c r="P24" i="6"/>
  <c r="P69" i="6" s="1"/>
  <c r="E26" i="5" s="1"/>
  <c r="E34" i="5"/>
  <c r="E39" i="5" s="1"/>
  <c r="W60" i="6"/>
  <c r="W10" i="6"/>
  <c r="C12" i="7"/>
  <c r="B12" i="7"/>
  <c r="J69" i="6" l="1"/>
  <c r="E10" i="5" s="1"/>
  <c r="E12" i="5" s="1"/>
  <c r="W24" i="6"/>
  <c r="W71" i="6"/>
  <c r="W68" i="6"/>
  <c r="B70" i="6"/>
  <c r="M7" i="6"/>
  <c r="M69" i="6" s="1"/>
  <c r="E27" i="5" s="1"/>
  <c r="Q70" i="6" l="1"/>
  <c r="W37" i="6"/>
  <c r="H54" i="6"/>
  <c r="L34" i="6"/>
  <c r="L62" i="6"/>
  <c r="W62" i="6" s="1"/>
  <c r="V70" i="6"/>
  <c r="L63" i="6"/>
  <c r="W63" i="6" s="1"/>
  <c r="W26" i="6"/>
  <c r="F26" i="4"/>
  <c r="F25" i="4"/>
  <c r="F17" i="4"/>
  <c r="F14" i="4"/>
  <c r="F13" i="4"/>
  <c r="F9" i="4"/>
  <c r="F56" i="4"/>
  <c r="F55" i="4" l="1"/>
  <c r="H69" i="6"/>
  <c r="W54" i="6"/>
  <c r="W34" i="6"/>
  <c r="L69" i="6"/>
  <c r="W31" i="6"/>
  <c r="W7" i="6"/>
  <c r="D70" i="6"/>
  <c r="F12" i="4"/>
  <c r="F49" i="4"/>
  <c r="F65" i="4"/>
  <c r="F64" i="4"/>
  <c r="F43" i="4"/>
  <c r="F44" i="4"/>
  <c r="F46" i="4"/>
  <c r="F68" i="4"/>
  <c r="F67" i="4" s="1"/>
  <c r="F61" i="4"/>
  <c r="F62" i="4"/>
  <c r="F21" i="4"/>
  <c r="F20" i="4"/>
  <c r="F24" i="4"/>
  <c r="F27" i="4"/>
  <c r="F22" i="4"/>
  <c r="C66" i="3"/>
  <c r="C65" i="3"/>
  <c r="E16" i="5" l="1"/>
  <c r="E17" i="5" s="1"/>
  <c r="E19" i="5" s="1"/>
  <c r="L70" i="6"/>
  <c r="W70" i="6" s="1"/>
  <c r="F60" i="4"/>
  <c r="F63" i="4"/>
  <c r="F48" i="4"/>
  <c r="F38" i="4"/>
  <c r="W69" i="6"/>
  <c r="F45" i="4"/>
  <c r="F50" i="4"/>
  <c r="F47" i="4"/>
  <c r="F28" i="4"/>
  <c r="F23" i="4"/>
  <c r="F69" i="4"/>
  <c r="F18" i="4"/>
  <c r="F16" i="4" s="1"/>
  <c r="F8" i="4"/>
  <c r="C62" i="3"/>
  <c r="C64" i="3"/>
  <c r="C63" i="3"/>
  <c r="F59" i="4" l="1"/>
  <c r="F7" i="4"/>
  <c r="G63" i="4" l="1"/>
  <c r="G60" i="4"/>
  <c r="G42" i="4"/>
  <c r="G37" i="4"/>
  <c r="F14" i="3"/>
  <c r="G59" i="4" l="1"/>
  <c r="C24" i="3"/>
  <c r="F32" i="4"/>
  <c r="F40" i="4"/>
  <c r="F33" i="3"/>
  <c r="F54" i="3"/>
  <c r="F31" i="4"/>
  <c r="F15" i="3"/>
  <c r="F48" i="3"/>
  <c r="F47" i="3" s="1"/>
  <c r="F10" i="3"/>
  <c r="F35" i="3"/>
  <c r="F52" i="3"/>
  <c r="F33" i="4"/>
  <c r="F51" i="4"/>
  <c r="F41" i="3"/>
  <c r="F45" i="3"/>
  <c r="F39" i="4"/>
  <c r="F34" i="3"/>
  <c r="F42" i="3"/>
  <c r="F13" i="3"/>
  <c r="F11" i="3"/>
  <c r="F40" i="3"/>
  <c r="F44" i="3"/>
  <c r="F53" i="3"/>
  <c r="C29" i="3"/>
  <c r="C53" i="3"/>
  <c r="C33" i="3"/>
  <c r="C46" i="3"/>
  <c r="C56" i="3"/>
  <c r="C48" i="3"/>
  <c r="C52" i="3"/>
  <c r="C17" i="3"/>
  <c r="C25" i="3"/>
  <c r="C28" i="3"/>
  <c r="C43" i="3"/>
  <c r="C49" i="3"/>
  <c r="F42" i="4" l="1"/>
  <c r="F37" i="4"/>
  <c r="F30" i="4"/>
  <c r="F35" i="4" s="1"/>
  <c r="F39" i="3"/>
  <c r="F51" i="3"/>
  <c r="F53" i="4" l="1"/>
  <c r="F75" i="4" s="1"/>
  <c r="F79" i="4" s="1"/>
  <c r="H79" i="4" s="1"/>
  <c r="C15" i="3"/>
  <c r="C42" i="3"/>
  <c r="F19" i="3"/>
  <c r="F23" i="3"/>
  <c r="F24" i="3"/>
  <c r="F26" i="3"/>
  <c r="G488" i="1" l="1"/>
  <c r="F32" i="3"/>
  <c r="C12" i="3"/>
  <c r="C23" i="3"/>
  <c r="F25" i="3"/>
  <c r="C40" i="3"/>
  <c r="C26" i="3"/>
  <c r="C50" i="3"/>
  <c r="C47" i="3"/>
  <c r="C22" i="3"/>
  <c r="C16" i="3"/>
  <c r="G30" i="4"/>
  <c r="C45" i="3" l="1"/>
  <c r="C39" i="3"/>
  <c r="E30" i="5" l="1"/>
  <c r="E31" i="5" s="1"/>
  <c r="F12" i="5" l="1"/>
  <c r="F17" i="5" s="1"/>
  <c r="F19" i="5" s="1"/>
  <c r="F40" i="5" l="1"/>
  <c r="F42" i="5" s="1"/>
  <c r="E41" i="5" s="1"/>
  <c r="C64" i="7" l="1"/>
  <c r="G16" i="4"/>
  <c r="G7" i="4" s="1"/>
  <c r="G35" i="4" s="1"/>
  <c r="G53" i="4" s="1"/>
  <c r="G75" i="4" s="1"/>
  <c r="G79" i="4" l="1"/>
  <c r="C11" i="3" l="1"/>
  <c r="C10" i="3" l="1"/>
  <c r="F9" i="3"/>
  <c r="C14" i="3" l="1"/>
  <c r="C32" i="3"/>
  <c r="C60" i="3"/>
  <c r="C9" i="3" l="1"/>
  <c r="F22" i="3"/>
  <c r="C71" i="3"/>
  <c r="C21" i="3"/>
  <c r="X71" i="6" l="1"/>
  <c r="X72" i="6" s="1"/>
  <c r="C36" i="3"/>
  <c r="C72" i="3" l="1"/>
  <c r="I72" i="3" s="1"/>
  <c r="J12" i="7" l="1"/>
  <c r="F59" i="3" s="1"/>
  <c r="F17" i="3"/>
  <c r="L12" i="7" l="1"/>
  <c r="E40" i="5"/>
  <c r="E42" i="5" s="1"/>
  <c r="F36" i="3"/>
  <c r="I42" i="5" l="1"/>
  <c r="I43" i="5" s="1"/>
  <c r="F56" i="3"/>
  <c r="F72" i="3" s="1"/>
  <c r="J72" i="3" s="1"/>
</calcChain>
</file>

<file path=xl/sharedStrings.xml><?xml version="1.0" encoding="utf-8"?>
<sst xmlns="http://schemas.openxmlformats.org/spreadsheetml/2006/main" count="3464" uniqueCount="1143">
  <si>
    <t>USD</t>
  </si>
  <si>
    <t>Cuenta</t>
  </si>
  <si>
    <t>Moneda</t>
  </si>
  <si>
    <t>ACTIVO</t>
  </si>
  <si>
    <t>ACTIVO CORRIENTE</t>
  </si>
  <si>
    <t>DISPONIBILIDADES</t>
  </si>
  <si>
    <t>GS</t>
  </si>
  <si>
    <t>ACTIVO NO CORRIENTE</t>
  </si>
  <si>
    <t>PASIVO</t>
  </si>
  <si>
    <t>PASIVO CORRIENTE</t>
  </si>
  <si>
    <t>PROVISIONES</t>
  </si>
  <si>
    <t>CAPITAL</t>
  </si>
  <si>
    <t>RESERVAS</t>
  </si>
  <si>
    <t>RESULTADO DEL EJERCICIO</t>
  </si>
  <si>
    <t>INGRESOS OPERATIVOS</t>
  </si>
  <si>
    <t>GASTOS DE ADMINISTRACION</t>
  </si>
  <si>
    <t>IMPUESTO A LA RENTA</t>
  </si>
  <si>
    <t>Disponibilidades (Nota 5.d)</t>
  </si>
  <si>
    <t xml:space="preserve">Caja </t>
  </si>
  <si>
    <t>Bancos</t>
  </si>
  <si>
    <t>Deudores por intermediacion</t>
  </si>
  <si>
    <t>Cuentas por cobrar a Personas y Empresas relacionadas</t>
  </si>
  <si>
    <t>TOTAL ACTIVO CORRIENTE</t>
  </si>
  <si>
    <t>PN</t>
  </si>
  <si>
    <t>ORDEN</t>
  </si>
  <si>
    <t>PATRIMONIO NETO</t>
  </si>
  <si>
    <t>TOTAL ACTIVO NO CORRIENTE</t>
  </si>
  <si>
    <t>TOTAL ACTIVO</t>
  </si>
  <si>
    <t>Cuentas a pagar a personas y empresas relacionadas</t>
  </si>
  <si>
    <t>Otros Pasivos</t>
  </si>
  <si>
    <t>TOTAL PASIVO CORRIENTE</t>
  </si>
  <si>
    <t>TOTAL PASIVO</t>
  </si>
  <si>
    <t>TOTAL PATRIMONIO NETO (Según el Estado de Variación del Patrimonio Neto)</t>
  </si>
  <si>
    <t>TOTAL PASIVO Y PATRIMONIO NETO</t>
  </si>
  <si>
    <t>Clasificacion</t>
  </si>
  <si>
    <t>Para los EEFF</t>
  </si>
  <si>
    <t>Pasivo</t>
  </si>
  <si>
    <t>Retenciones de Impuestos</t>
  </si>
  <si>
    <t xml:space="preserve">INGRESOS OPERATIVOS </t>
  </si>
  <si>
    <t>Ingresos por venta de cartera propia</t>
  </si>
  <si>
    <t>Ingresos por administración de cartera</t>
  </si>
  <si>
    <t>Ingresos por custodia de valores</t>
  </si>
  <si>
    <t xml:space="preserve">GASTOS OPERATIVOS </t>
  </si>
  <si>
    <t>Aranceles por negociación Bolsa de Valores</t>
  </si>
  <si>
    <t>Gastos por comisiones y servicios</t>
  </si>
  <si>
    <t>RESULTADO OPERATIVO BRUTO</t>
  </si>
  <si>
    <t xml:space="preserve">GASTOS DE COMERCIALIZACIÓN </t>
  </si>
  <si>
    <t>Publicidad y propaganda</t>
  </si>
  <si>
    <t>Otros gastos de comercialización</t>
  </si>
  <si>
    <t>Folletos e impresos</t>
  </si>
  <si>
    <t xml:space="preserve">GASTOS DE ADMINISTRACIÓN </t>
  </si>
  <si>
    <t>TOTAL</t>
  </si>
  <si>
    <t>Alquileres</t>
  </si>
  <si>
    <t>Seguros</t>
  </si>
  <si>
    <t>Mantenimiento</t>
  </si>
  <si>
    <t>Gastos generales</t>
  </si>
  <si>
    <t>Impuestos, tasas y contribuciones</t>
  </si>
  <si>
    <t>RESULTADO OPERATIVO NETO</t>
  </si>
  <si>
    <t>PERDIDA/UTILIDAD ANTES DE IMPUESTO</t>
  </si>
  <si>
    <t>Síndico</t>
  </si>
  <si>
    <t>Movimientos</t>
  </si>
  <si>
    <t>Resultado del ejercicio</t>
  </si>
  <si>
    <t>FLUJO DE EFECTIVO POR ACTIVIDADES OPERATIVAS</t>
  </si>
  <si>
    <t>Efectivo pagado a empleados</t>
  </si>
  <si>
    <t>Total de Efectivo de las actividades operativas antes del cambio en los activos de operaciones</t>
  </si>
  <si>
    <t>Pagos a Proveedores</t>
  </si>
  <si>
    <t>Efectivo neto de actividades de operación</t>
  </si>
  <si>
    <t>FLUJO DE EFECTIVO POR ACTIVIDADES DE INVERSIÓN</t>
  </si>
  <si>
    <t>Compra de Propiedad, planta y Equipo</t>
  </si>
  <si>
    <t>Adquisición de Licencia Informática</t>
  </si>
  <si>
    <t>Obligaciones por administracion de cartera</t>
  </si>
  <si>
    <t>FLUJO DE EFECTIVO POR ACTIVIDADES DE FINANCIAMIENTO</t>
  </si>
  <si>
    <t xml:space="preserve">Proveniente de préstamos y otras deudas </t>
  </si>
  <si>
    <t>Efectivo neto en actividades de financiamiento</t>
  </si>
  <si>
    <t>Aumento (o disminución) neto de efectivo y sus equivalentes</t>
  </si>
  <si>
    <t>Efectivo y su equivalente al comienzo del período</t>
  </si>
  <si>
    <t>Efectivo y su equivalente al cierre del período</t>
  </si>
  <si>
    <t>Concepto</t>
  </si>
  <si>
    <t>Total</t>
  </si>
  <si>
    <t>Bonos</t>
  </si>
  <si>
    <t>CDA</t>
  </si>
  <si>
    <t>5.e.2 - Inversiones permanentes</t>
  </si>
  <si>
    <t>Acción de la Bolsa de Valores</t>
  </si>
  <si>
    <t>Cantidad</t>
  </si>
  <si>
    <t>Operaciones Pendientes de Liquidación</t>
  </si>
  <si>
    <t>Descripción</t>
  </si>
  <si>
    <t>Sobregiros Bancarios</t>
  </si>
  <si>
    <t>Licencias</t>
  </si>
  <si>
    <t>Moneda Extranjera</t>
  </si>
  <si>
    <t>Moneda Nacional</t>
  </si>
  <si>
    <t>Totales</t>
  </si>
  <si>
    <t>Intereses pagados</t>
  </si>
  <si>
    <t>Impuesto a la Renta</t>
  </si>
  <si>
    <t>Gastos Bancarios</t>
  </si>
  <si>
    <t>Recaudaciones a Depositar</t>
  </si>
  <si>
    <t>Documentos y cuentas por pagar</t>
  </si>
  <si>
    <t>Obligac. por Administración de Cartera</t>
  </si>
  <si>
    <t>Títulos de Renta Variable</t>
  </si>
  <si>
    <t>Menos: Previsión por menor valor</t>
  </si>
  <si>
    <t>Títulos de Renta Fija</t>
  </si>
  <si>
    <t>Porción circulante de prést. A largo plazo</t>
  </si>
  <si>
    <t>Impuesto a la Renta a Pagar</t>
  </si>
  <si>
    <t>IVA a Pagar</t>
  </si>
  <si>
    <t>Aportes y Retenciones a pagar</t>
  </si>
  <si>
    <t>Documentos y Cuentas por Cobrar</t>
  </si>
  <si>
    <t>Deudores Varios</t>
  </si>
  <si>
    <t>Menos: Previsión para cuentas a cobrar a personas y</t>
  </si>
  <si>
    <t>Derechos sobre títulos por Contratos de Underwriting</t>
  </si>
  <si>
    <t>Otros Activos</t>
  </si>
  <si>
    <t>Préstamos de terceros</t>
  </si>
  <si>
    <t>Deudores por Intermediación</t>
  </si>
  <si>
    <t>Créditos en Gestión de Cobro</t>
  </si>
  <si>
    <t>(Depreciación Acumulada)</t>
  </si>
  <si>
    <t>Licencia</t>
  </si>
  <si>
    <t>Marcas</t>
  </si>
  <si>
    <t>Gastos de desarrollo</t>
  </si>
  <si>
    <t>(Amortización Acumulada)</t>
  </si>
  <si>
    <t>PASIVO NO CORRIENTE</t>
  </si>
  <si>
    <t>Cuentas a Pagar</t>
  </si>
  <si>
    <t>Cuentas a pagar a personas y empresas</t>
  </si>
  <si>
    <t xml:space="preserve">Cuentas a pagar a personas y empresas </t>
  </si>
  <si>
    <t xml:space="preserve">Acreedores varios </t>
  </si>
  <si>
    <t>Préstamos en Bancos</t>
  </si>
  <si>
    <t>Previsión para indemnización</t>
  </si>
  <si>
    <t>TOTAL PASIVO NO CORRIENTE</t>
  </si>
  <si>
    <t>Cuenta de orden deudora</t>
  </si>
  <si>
    <t>Cuentas de contingencia deudora</t>
  </si>
  <si>
    <t>Cuenta de orden acreedora</t>
  </si>
  <si>
    <t>Cuentas de contingencia acreedora</t>
  </si>
  <si>
    <t>Presidente</t>
  </si>
  <si>
    <t>Comisiones por operaciones en rueda</t>
  </si>
  <si>
    <t>Comisiones por operaciones fuera de rueda</t>
  </si>
  <si>
    <t>Comisiones por contratos de colocación primaria de renta fija</t>
  </si>
  <si>
    <t>Comisiones por contratos de colocación primaria de acciones</t>
  </si>
  <si>
    <t>Comisiones por contratos de colocación primaria</t>
  </si>
  <si>
    <t>Por intermediación de acciones en rueda</t>
  </si>
  <si>
    <t>Por intermediación de renta fija en rueda</t>
  </si>
  <si>
    <t>Ingresos por asesoría financiera</t>
  </si>
  <si>
    <t>Ingresos por intereses y dividendos de cartera propia</t>
  </si>
  <si>
    <t>Ingresos por venta de cartera propia a personas y empresas relacionadas</t>
  </si>
  <si>
    <t>Servicios personales</t>
  </si>
  <si>
    <t>Previsión, amortización y depreciaciones</t>
  </si>
  <si>
    <t>Multas</t>
  </si>
  <si>
    <t>Intereses cobrados</t>
  </si>
  <si>
    <t>Diferencias de cambio</t>
  </si>
  <si>
    <t>Suscripto</t>
  </si>
  <si>
    <t>A Integrar</t>
  </si>
  <si>
    <t>Integrado</t>
  </si>
  <si>
    <t>Legal</t>
  </si>
  <si>
    <t>Facultativa</t>
  </si>
  <si>
    <t>Revalúo</t>
  </si>
  <si>
    <t>RESULTADOS</t>
  </si>
  <si>
    <t>Acumulados</t>
  </si>
  <si>
    <t>Del Ejercicio</t>
  </si>
  <si>
    <t>Movimientos Subsecuentes</t>
  </si>
  <si>
    <t>Transf. a dividendos a pagar</t>
  </si>
  <si>
    <t>REGIONAL CASA DE BOLSA SOCIEDAD ANÓNIMA</t>
  </si>
  <si>
    <t>ESTADO DE VARIACIÓN DE PATRIMONIO NETO</t>
  </si>
  <si>
    <t>Ingreso de efectivo por comisiones y otros</t>
  </si>
  <si>
    <t>Efectivo generado (usado) por otras actividades</t>
  </si>
  <si>
    <t>(Aumento) Disminución en los activos de operación</t>
  </si>
  <si>
    <t>Fondos colocados a corto plazo</t>
  </si>
  <si>
    <t>Aumento (Disminución) en los pasivos operativos</t>
  </si>
  <si>
    <t>Efectivo neto de actividades de operación antes de impuestos</t>
  </si>
  <si>
    <t>Inversiones en otras empresas</t>
  </si>
  <si>
    <t>Inversiones temporarias</t>
  </si>
  <si>
    <t>Fondos con destino especial</t>
  </si>
  <si>
    <t>Adquisición de Acciones y Títulos de Deuda (Cartera Propia)</t>
  </si>
  <si>
    <t>Intereses percibidos</t>
  </si>
  <si>
    <t>Dividendos percibidos</t>
  </si>
  <si>
    <t>Efectivo neto (o usado) en actividades de inversión</t>
  </si>
  <si>
    <t>Aportes de Capital</t>
  </si>
  <si>
    <t>Dividendos Pagados</t>
  </si>
  <si>
    <t>Caja</t>
  </si>
  <si>
    <t>Caja Chica</t>
  </si>
  <si>
    <t>Bancos Moneda Local</t>
  </si>
  <si>
    <t>Certificados Bancarios y Otros Similares</t>
  </si>
  <si>
    <t>Depósitos en Instituciones Financieras</t>
  </si>
  <si>
    <t>Fondos para Propósitos Especiales</t>
  </si>
  <si>
    <t>Disponible Sujeto a Restricción</t>
  </si>
  <si>
    <t>Bancos Moneda Extranjera</t>
  </si>
  <si>
    <t>INVERSIONES TEMPORALES</t>
  </si>
  <si>
    <t>Instrumentos Financieros Representativos</t>
  </si>
  <si>
    <t>Valores Emitidos o Garantizados por el E</t>
  </si>
  <si>
    <t>Certificados de Absorción Monetaria</t>
  </si>
  <si>
    <t>Valores Emitidos por Empresas del Sistem</t>
  </si>
  <si>
    <t>Papeles comerciales</t>
  </si>
  <si>
    <t>Pagarés</t>
  </si>
  <si>
    <t>Letras</t>
  </si>
  <si>
    <t>Cédulas hipotecarias</t>
  </si>
  <si>
    <t>Certificados de Deposito de Ahorro USD</t>
  </si>
  <si>
    <t>Certificados Provisionales</t>
  </si>
  <si>
    <t>Acciones de Empresas</t>
  </si>
  <si>
    <t>Fondos Mutuos</t>
  </si>
  <si>
    <t>Fondos de Inversión</t>
  </si>
  <si>
    <t>Otros Títulos Representativos de Derecho</t>
  </si>
  <si>
    <t>Instrumentos Financieros Cedidos</t>
  </si>
  <si>
    <t>Instrumentos Financieros Cedidos en Prés</t>
  </si>
  <si>
    <t>Instrumentos Financieros Cedidos en Gara</t>
  </si>
  <si>
    <t>Instrumentos Financieros Sujetos a Restr</t>
  </si>
  <si>
    <t>CRÉDITOS</t>
  </si>
  <si>
    <t>Operaciones Bursátiles</t>
  </si>
  <si>
    <t>Operaciones Extrabursátiles</t>
  </si>
  <si>
    <t>Servicios</t>
  </si>
  <si>
    <t>Administración de Cartera</t>
  </si>
  <si>
    <t>Custodia de Valores</t>
  </si>
  <si>
    <t>Colocación de Emisiones Primarias</t>
  </si>
  <si>
    <t>Asesorías</t>
  </si>
  <si>
    <t>Representante de Obligacionistas</t>
  </si>
  <si>
    <t>Documentos de Intermediación de Valores</t>
  </si>
  <si>
    <t>Clientes</t>
  </si>
  <si>
    <t>Bolsa de Valores</t>
  </si>
  <si>
    <t>Compensación de Operaciones Bursátiles</t>
  </si>
  <si>
    <t>Liquidación por Operaciones Bursátiles</t>
  </si>
  <si>
    <t>Operaciones Extrabursàtiles</t>
  </si>
  <si>
    <t>Documentos de Operaciones Propias</t>
  </si>
  <si>
    <t>Anticipos Recibidos</t>
  </si>
  <si>
    <t>Préstamo a Clientes</t>
  </si>
  <si>
    <t>Intereses a Cobrar s/ Inst. Financieras</t>
  </si>
  <si>
    <t>Documentos Descontados</t>
  </si>
  <si>
    <t>Cheques Devueltos</t>
  </si>
  <si>
    <t>Cuentas de Dudoso Recaudo</t>
  </si>
  <si>
    <t>Directores</t>
  </si>
  <si>
    <t>Accionistas</t>
  </si>
  <si>
    <t>Préstamos</t>
  </si>
  <si>
    <t>Empresas vinculadas</t>
  </si>
  <si>
    <t>Matriz</t>
  </si>
  <si>
    <t>Filial</t>
  </si>
  <si>
    <t>Afiliadas</t>
  </si>
  <si>
    <t>Sucursales</t>
  </si>
  <si>
    <t>OTROS CRÉDITOS</t>
  </si>
  <si>
    <t>Préstamos al Personal</t>
  </si>
  <si>
    <t>Por Instrumentos Financieros</t>
  </si>
  <si>
    <t>Por Venta de Propiedades y Equipo</t>
  </si>
  <si>
    <t>Operaciones de Reporto</t>
  </si>
  <si>
    <t>Intereses</t>
  </si>
  <si>
    <t>Dividendos</t>
  </si>
  <si>
    <t>Multas y Sanciones</t>
  </si>
  <si>
    <t>Depósitos en garantía</t>
  </si>
  <si>
    <t>Reclamaciones a Terceros</t>
  </si>
  <si>
    <t>IVA Crédito Fiscal</t>
  </si>
  <si>
    <t>Anticipos al Personal</t>
  </si>
  <si>
    <t>Retencion IVA</t>
  </si>
  <si>
    <t>Seguro de Vida y Médico</t>
  </si>
  <si>
    <t>Seguro vehicular</t>
  </si>
  <si>
    <t>Seguro Contra Daños</t>
  </si>
  <si>
    <t>Adelanto de Remuneraciones</t>
  </si>
  <si>
    <t>Honorarios Profesionales y Servicios</t>
  </si>
  <si>
    <t>Primas de Instrumentos Financieros Deriv</t>
  </si>
  <si>
    <t>Gastos por Liquidar</t>
  </si>
  <si>
    <t>Impuestos Municipales</t>
  </si>
  <si>
    <t>Comision Nacional de Bancos y Seguros</t>
  </si>
  <si>
    <t>INVERSIONES PERMANENTES</t>
  </si>
  <si>
    <t>Acciones Represent.de Capital Social</t>
  </si>
  <si>
    <t>Acciones - BVPASA</t>
  </si>
  <si>
    <t>Terrenos</t>
  </si>
  <si>
    <t>Urbanos</t>
  </si>
  <si>
    <t>Rurales</t>
  </si>
  <si>
    <t>Edificios y Otras Construcciones</t>
  </si>
  <si>
    <t>Deprec. Acum. Edificios y construcciones</t>
  </si>
  <si>
    <t>Instalaciones</t>
  </si>
  <si>
    <t>Instalaciones en Propiedades Propias</t>
  </si>
  <si>
    <t>Instalaciones en Propiedades Alquiladas</t>
  </si>
  <si>
    <t>Deprec. Acum. Instalaciones</t>
  </si>
  <si>
    <t>Construcciones u Obras en Proceso</t>
  </si>
  <si>
    <t>Urbanización y Mejoras de Terrenos</t>
  </si>
  <si>
    <t>Construcciones en Proceso</t>
  </si>
  <si>
    <t>Muebles y Enseres</t>
  </si>
  <si>
    <t>Deprec. Acum. Muebles y Enseres</t>
  </si>
  <si>
    <t>Equipo de Cómputo</t>
  </si>
  <si>
    <t>Deprec. Acum. Equipos de Computo</t>
  </si>
  <si>
    <t>Vehículos</t>
  </si>
  <si>
    <t>Deprec. Acum. Vehiculos</t>
  </si>
  <si>
    <t>Propiedades y Equipo Adquiridos por Arre</t>
  </si>
  <si>
    <t>Propiedad y Equipo Arrendado</t>
  </si>
  <si>
    <t>Deprec. Acum. Propiedades y equipo adqui</t>
  </si>
  <si>
    <t>Licencias y Franquicias</t>
  </si>
  <si>
    <t>Crédito Mercantil</t>
  </si>
  <si>
    <t>Bienes de Arte y Cultura</t>
  </si>
  <si>
    <t>Obras de Arte</t>
  </si>
  <si>
    <t>Biblioteca</t>
  </si>
  <si>
    <t>Otros</t>
  </si>
  <si>
    <t>Diversos</t>
  </si>
  <si>
    <t>Bienes Entregados en Usufructo</t>
  </si>
  <si>
    <t xml:space="preserve">Bienes Recibidos en Pago (Adjudicados y </t>
  </si>
  <si>
    <t>Bienes Recibidos en Pago</t>
  </si>
  <si>
    <t>CARGOS DIFERIDOS</t>
  </si>
  <si>
    <t>Gastos de Constitución</t>
  </si>
  <si>
    <t>Amortiz. Acum. Gastos de Constitución</t>
  </si>
  <si>
    <t>Deudas por Intermediación Financiera</t>
  </si>
  <si>
    <t>Depósitos de Clientes p/ Negociaciones G</t>
  </si>
  <si>
    <t>Depósitos de Clientes p/ Negociaciones U</t>
  </si>
  <si>
    <t>Cuentas por Pagar por Adm. de Cartera</t>
  </si>
  <si>
    <t>Instrumentos Financieros</t>
  </si>
  <si>
    <t>Papeles Comerciales</t>
  </si>
  <si>
    <t>Proveedores Moneda Local</t>
  </si>
  <si>
    <t>Proveedores Moneda Extranjera</t>
  </si>
  <si>
    <t>Cuentas por pagar a partes relacionadas</t>
  </si>
  <si>
    <t>Empresas Vinculadas</t>
  </si>
  <si>
    <t>OBLIGACIONES FINANCIERAS</t>
  </si>
  <si>
    <t>Préstamos de Instituciones Financieras</t>
  </si>
  <si>
    <t>Contratos de Arrendamiento Financiero</t>
  </si>
  <si>
    <t>IVA Débito Fiscal</t>
  </si>
  <si>
    <t>Retenciones a Pagar</t>
  </si>
  <si>
    <t>Retención sobre Honorarios, Dividendos y</t>
  </si>
  <si>
    <t>Impuesto Sobre Industria y Comercio</t>
  </si>
  <si>
    <t>Impuesto Sobre Bienes Inmuebles</t>
  </si>
  <si>
    <t>Aportes y Retenciones a Pagar</t>
  </si>
  <si>
    <t>Remuneraciones a Pagar</t>
  </si>
  <si>
    <t>Sueldos y Jornales a Pagar</t>
  </si>
  <si>
    <t>Comisiones a Pagar</t>
  </si>
  <si>
    <t>Vacaciones a Pagar</t>
  </si>
  <si>
    <t>Bonificaciones a Pagar</t>
  </si>
  <si>
    <t>Aguinaldos a Pagar</t>
  </si>
  <si>
    <t>Gastos de Infraestructura a Pagar</t>
  </si>
  <si>
    <t>Gastos de Telefonía a Pagar</t>
  </si>
  <si>
    <t>Gastos de Marketing a Pagar</t>
  </si>
  <si>
    <t>Auditoria Externa a Pagar</t>
  </si>
  <si>
    <t>Gastos de Constitución a Pagar</t>
  </si>
  <si>
    <t>Ases.Contable, Fiscal y Laboral a Pagar</t>
  </si>
  <si>
    <t xml:space="preserve">Servicio de Asesoría a Pagar </t>
  </si>
  <si>
    <t>Publicaciones y Suscripciones</t>
  </si>
  <si>
    <t>Comisiones</t>
  </si>
  <si>
    <t>Honorarios Profesionales a Pagar</t>
  </si>
  <si>
    <t>Servicios Tecnicos y Mantenimiento</t>
  </si>
  <si>
    <t>Dividendos de Accionistas</t>
  </si>
  <si>
    <t>Depósitos Recibidos en Garantía</t>
  </si>
  <si>
    <t>Reclamaciones de Terceros</t>
  </si>
  <si>
    <t>Ingresos Diferidos</t>
  </si>
  <si>
    <t>Intereses Recibidos por Anticipado</t>
  </si>
  <si>
    <t>Comisiones Recibidas por Anticipado</t>
  </si>
  <si>
    <t>Otros Ingresos</t>
  </si>
  <si>
    <t>Cuentas por Cobrar Comerciales</t>
  </si>
  <si>
    <t>Cuentas por cobrar a partes relacionadas</t>
  </si>
  <si>
    <t>Otras cuentas por cobrar</t>
  </si>
  <si>
    <t>Fluctuaciones de Inversiones</t>
  </si>
  <si>
    <t>Provisión para Fluctuación de Instrument</t>
  </si>
  <si>
    <t>Cuentas por cobrar comerciales</t>
  </si>
  <si>
    <t>Provision por obsolescencia</t>
  </si>
  <si>
    <t>Licencias y franquicias</t>
  </si>
  <si>
    <t>Patentes y Marcas</t>
  </si>
  <si>
    <t>Programas de computadora (software)</t>
  </si>
  <si>
    <t>Crédito mercantil</t>
  </si>
  <si>
    <t>Bienes y Artes y Cultura</t>
  </si>
  <si>
    <t>CAPITAL SOCIAL</t>
  </si>
  <si>
    <t>Capital Social Pagado</t>
  </si>
  <si>
    <t>Capital Integrado</t>
  </si>
  <si>
    <t>Capital Suscrito No Pagado</t>
  </si>
  <si>
    <t>Acciones de Tesorería</t>
  </si>
  <si>
    <t>Donaciones</t>
  </si>
  <si>
    <t>Primas de Acciones</t>
  </si>
  <si>
    <t>Reserva Legal</t>
  </si>
  <si>
    <t>Reserva de Revaluación</t>
  </si>
  <si>
    <t>Otras Reservas</t>
  </si>
  <si>
    <t>Contractuales</t>
  </si>
  <si>
    <t>Estatutarias</t>
  </si>
  <si>
    <t>Voluntarias</t>
  </si>
  <si>
    <t>Resultados Acumulados</t>
  </si>
  <si>
    <t>Resultado del Ejercicio</t>
  </si>
  <si>
    <t>INGRESOS</t>
  </si>
  <si>
    <t>Ingresos por Intereses de Cartera Propia</t>
  </si>
  <si>
    <t>Ingreso por Administracion de Cartera</t>
  </si>
  <si>
    <t>Ingreso por Custodia de Valores</t>
  </si>
  <si>
    <t>Aranceles BVPASA</t>
  </si>
  <si>
    <t>Descuentos Obtenidos</t>
  </si>
  <si>
    <t>Ingreso por Colocación de Emisiones Prim</t>
  </si>
  <si>
    <t>Otros Servicios</t>
  </si>
  <si>
    <t>Intereses sobre Depósitos en Institucion</t>
  </si>
  <si>
    <t>Ganancia por Diferencial cambiario</t>
  </si>
  <si>
    <t>Dividendos ganados</t>
  </si>
  <si>
    <t>Recuperación de Castigos de Cuentas Inco</t>
  </si>
  <si>
    <t>Utilidad en Venta de Propiedades y Equip</t>
  </si>
  <si>
    <t>Utilidad en Venta de Activos Intangibles</t>
  </si>
  <si>
    <t xml:space="preserve">Devolución de Provisiones de Ejercicios </t>
  </si>
  <si>
    <t>Ingresos Extraordinarios</t>
  </si>
  <si>
    <t>EGRESOS Y GASTOS</t>
  </si>
  <si>
    <t>GASTOS  OPERATIVOS</t>
  </si>
  <si>
    <t>Sueldos y Jornales</t>
  </si>
  <si>
    <t>Otras Remuneraciones</t>
  </si>
  <si>
    <t>Aguinaldos</t>
  </si>
  <si>
    <t>Vacaciones</t>
  </si>
  <si>
    <t>Bonificacion Familiar</t>
  </si>
  <si>
    <t>Aporte Patronal IPS</t>
  </si>
  <si>
    <t>IVA Gasto</t>
  </si>
  <si>
    <t>Gastos de Teléfono - Linea Movil</t>
  </si>
  <si>
    <t>Marketing</t>
  </si>
  <si>
    <t>Impresos y Formularios</t>
  </si>
  <si>
    <t>Capacitación y Entrenamiento</t>
  </si>
  <si>
    <t>Gastos de Representación</t>
  </si>
  <si>
    <t>Gastos de Viaje</t>
  </si>
  <si>
    <t>Seguros Pagados</t>
  </si>
  <si>
    <t>Otros Gastos en Personal</t>
  </si>
  <si>
    <t>Gastos de Escribanía</t>
  </si>
  <si>
    <t>Mantenimiento Solución Antivirus</t>
  </si>
  <si>
    <t>Impuestos, Tasas y Patentes</t>
  </si>
  <si>
    <t>Gastos de Legalizaciones</t>
  </si>
  <si>
    <t>Auditoria Externa</t>
  </si>
  <si>
    <t>Gastos Legales</t>
  </si>
  <si>
    <t>Mantenimiento y Reparaciones</t>
  </si>
  <si>
    <t>Cuotas y Suscripciones</t>
  </si>
  <si>
    <t>Papelería y Útiles de Oficina</t>
  </si>
  <si>
    <t>Servicio de Asesoría</t>
  </si>
  <si>
    <t>Deterioro de Inventarios</t>
  </si>
  <si>
    <t>Depreciación de Propiedades y Equipo</t>
  </si>
  <si>
    <t>Gastos Bursátiles SEN</t>
  </si>
  <si>
    <t>Perdida por Venta de Inversiones</t>
  </si>
  <si>
    <t>Aportaciones</t>
  </si>
  <si>
    <t>Intereses y Gastos de Préstamos</t>
  </si>
  <si>
    <t>Intereses y Gastos de Sobregiros</t>
  </si>
  <si>
    <t>Pérdida por Diferencial Cambiario</t>
  </si>
  <si>
    <t>GASTOS FINANCIEROS</t>
  </si>
  <si>
    <t>Pérdida por Venta de Propiedades y Equip</t>
  </si>
  <si>
    <t>Pérdida por Venta de Activos Intangibles</t>
  </si>
  <si>
    <t>Pérdida por Venta de Activos Recibidos e</t>
  </si>
  <si>
    <t>Gastos de Ejercicios Anteriores</t>
  </si>
  <si>
    <t>Gastos No Deducibles</t>
  </si>
  <si>
    <t>Gastos Extraordinarios</t>
  </si>
  <si>
    <t>Registro de Garantías Otorgadas</t>
  </si>
  <si>
    <t>Valores Recibidos en Custodia</t>
  </si>
  <si>
    <t>Valores Recibidos para Colocación Primar</t>
  </si>
  <si>
    <t>Registro de Garantías Recibidas</t>
  </si>
  <si>
    <t>Registro de Administración de Cartera</t>
  </si>
  <si>
    <t>Registro de Operaciones de Reporto de Te</t>
  </si>
  <si>
    <t>Control de Garantías Otorgadas</t>
  </si>
  <si>
    <t>Responsabilidad por Custodia de Valores</t>
  </si>
  <si>
    <t>Responsabilidad por Colocación Primaria</t>
  </si>
  <si>
    <t>Responsabilidad por Garantías Recibidas</t>
  </si>
  <si>
    <t>Responsabilidad por Administración de Ca</t>
  </si>
  <si>
    <t>Control de Operaciones de Reporto de Ter</t>
  </si>
  <si>
    <t>US</t>
  </si>
  <si>
    <t>Regional Casa de Bolsa S.A.</t>
  </si>
  <si>
    <t>Código Cuenta</t>
  </si>
  <si>
    <t>Gastos Pagados Por Anticipado</t>
  </si>
  <si>
    <t>Previsión para cuentas a cobrar a personas y empresas relacionadas</t>
  </si>
  <si>
    <t>Previsión por menor valor</t>
  </si>
  <si>
    <t>Bienes en Operación</t>
  </si>
  <si>
    <t>Depreciacion Acumulada</t>
  </si>
  <si>
    <t>Patrimonio Neto</t>
  </si>
  <si>
    <t>Reservas</t>
  </si>
  <si>
    <t>Otras Provisiones</t>
  </si>
  <si>
    <t>EGRESOS</t>
  </si>
  <si>
    <t>Amortización Acumulada Otros Activos</t>
  </si>
  <si>
    <t>Amortizacion Acumuladas Activos Intangibles</t>
  </si>
  <si>
    <t>Provision para Desvalorizacion de Inventario</t>
  </si>
  <si>
    <t>Provisión para cuentas de dudoso recaudo</t>
  </si>
  <si>
    <t>Cuentas Diferidas</t>
  </si>
  <si>
    <t>Otros Ingresos Operativos</t>
  </si>
  <si>
    <t>Ingresos No Operativos</t>
  </si>
  <si>
    <t>Honorarios Profesionales</t>
  </si>
  <si>
    <t>Valores cedidos</t>
  </si>
  <si>
    <t xml:space="preserve">Deudores Varios </t>
  </si>
  <si>
    <t>Moneda GS</t>
  </si>
  <si>
    <t>Moneda USD</t>
  </si>
  <si>
    <t>Otros Egresos</t>
  </si>
  <si>
    <t>Generados por Activos</t>
  </si>
  <si>
    <t>Generados por Pasivos</t>
  </si>
  <si>
    <t>Intereses Pagados</t>
  </si>
  <si>
    <t xml:space="preserve">Diferencias de cambio </t>
  </si>
  <si>
    <t xml:space="preserve">RESULTADO EXTRAORDINARIO </t>
  </si>
  <si>
    <t>Egresos extraordinarios</t>
  </si>
  <si>
    <t>AJUSTE DE RESULTADO DE EJERCICIOS ANTERIORES</t>
  </si>
  <si>
    <t>Ingresos</t>
  </si>
  <si>
    <t>Egresos</t>
  </si>
  <si>
    <t>Capital</t>
  </si>
  <si>
    <t>Tipo de Cambio Comprador</t>
  </si>
  <si>
    <t>Tipo de Cambio Vendedor</t>
  </si>
  <si>
    <t>ACTIVOS CORRIENTES</t>
  </si>
  <si>
    <t>ACTIVOS NO CORRIENTES</t>
  </si>
  <si>
    <t>PASIVOS CORRIENTES</t>
  </si>
  <si>
    <t>PASIVOS</t>
  </si>
  <si>
    <t>CONCEPTO</t>
  </si>
  <si>
    <t>El rubro disponibilidades está compuesto por las siguientes cuentas:</t>
  </si>
  <si>
    <t>5.e ) Inversiones</t>
  </si>
  <si>
    <t xml:space="preserve">Total Periodo Actual </t>
  </si>
  <si>
    <t>Total Ejercicio Anterior</t>
  </si>
  <si>
    <t>INFORMACIÓN SOBRE EL DOCUMENTO Y EMISOR</t>
  </si>
  <si>
    <t>VALOR NOMINAL UNITARIO</t>
  </si>
  <si>
    <t>VALOR CONTABLE</t>
  </si>
  <si>
    <t>CANTIDAD DE TITULOS</t>
  </si>
  <si>
    <t>TIPO DE TITULO</t>
  </si>
  <si>
    <t>EMISOR</t>
  </si>
  <si>
    <t>INVERSIONES TEMPORARIAS</t>
  </si>
  <si>
    <t>BVPASA</t>
  </si>
  <si>
    <t>ACCIÓN</t>
  </si>
  <si>
    <t>5.f ) Créditos</t>
  </si>
  <si>
    <t xml:space="preserve">Menos: Previsión para incobrables </t>
  </si>
  <si>
    <t xml:space="preserve">empresas relacionadas </t>
  </si>
  <si>
    <t xml:space="preserve">relacionadas </t>
  </si>
  <si>
    <t xml:space="preserve">Obligac. por Contratos de Underwriting </t>
  </si>
  <si>
    <t xml:space="preserve">Prestamos Financieros </t>
  </si>
  <si>
    <t xml:space="preserve">Dividendos a pagar en Efectivo </t>
  </si>
  <si>
    <t>Menos: Previsión para incobrables</t>
  </si>
  <si>
    <t>empresas relacionadas</t>
  </si>
  <si>
    <t>DEUDORES VARIOS</t>
  </si>
  <si>
    <t>Intereses a Cobrar s/ Inversiones</t>
  </si>
  <si>
    <t>AUMENTOS</t>
  </si>
  <si>
    <t>AMORTIZACIONES</t>
  </si>
  <si>
    <t>SALDO NETO FINAL</t>
  </si>
  <si>
    <t>NO CORRIENTE</t>
  </si>
  <si>
    <t>CORRIENTE</t>
  </si>
  <si>
    <t>5.l ) Documentos y Cuentas por pagar</t>
  </si>
  <si>
    <t>DISMINUCIÓN</t>
  </si>
  <si>
    <t>5.v.1 - Ingresos por operaciones y servicios a personas relacionadas</t>
  </si>
  <si>
    <t>Otros Gastos Operativos</t>
  </si>
  <si>
    <t>Amortización Gastos de Constitución</t>
  </si>
  <si>
    <t>Nota 8. Limitación a la libre disponibilidad de los activos o del patrimonio y cualquier restricción al derecho de propiedad</t>
  </si>
  <si>
    <t>Nota 7. Hechos posteriores al cierre del ejercicio</t>
  </si>
  <si>
    <t>Nota 10. Restricciones para distribución de utilidades</t>
  </si>
  <si>
    <t>Nota 11. Sanciones</t>
  </si>
  <si>
    <t xml:space="preserve">a) Comprar y vender valores por cuenta de terceros y por cuenta con recursos propios, en la bolsa o fuera de ella. </t>
  </si>
  <si>
    <t>e) Actuar como representante de los obligacionistas</t>
  </si>
  <si>
    <t>Guillermo Céspedes</t>
  </si>
  <si>
    <t>Inversiones temporarias (Nota 5.e.1)</t>
  </si>
  <si>
    <t>Creditos (Nota 5.f)</t>
  </si>
  <si>
    <t xml:space="preserve">Otros Activos Corrientes </t>
  </si>
  <si>
    <t>Inversiones Permanentes (Nota 5.e.2)</t>
  </si>
  <si>
    <t xml:space="preserve">Créditos </t>
  </si>
  <si>
    <t xml:space="preserve">Otros Pasivos No Corrientes </t>
  </si>
  <si>
    <t>Otras Contingencias</t>
  </si>
  <si>
    <t xml:space="preserve">Previsiones </t>
  </si>
  <si>
    <t xml:space="preserve">Préstamos Financieros </t>
  </si>
  <si>
    <t xml:space="preserve">Acreedores por Intermediación </t>
  </si>
  <si>
    <t>Otros Pasivos Corrientes (Nota 5.q)</t>
  </si>
  <si>
    <t xml:space="preserve">Ingresos por operaciones y servicios a personas relacionadas </t>
  </si>
  <si>
    <t>Otros gastos operativos (Nota 5.w)</t>
  </si>
  <si>
    <t>Otros gastos de comercialización (Nota 5.w)</t>
  </si>
  <si>
    <t>Otros Gastos de Administración (Nota 5.w)</t>
  </si>
  <si>
    <t>OTROS INGRESOS Y EGRESOS (Nota 5.x)</t>
  </si>
  <si>
    <t>RESULTADOS FINANCIEROS (Nota 5.y)</t>
  </si>
  <si>
    <t>Las 11 notas que se acompañan forman parte integrante de los Estados Contables</t>
  </si>
  <si>
    <t>Balance General - Moneda Local</t>
  </si>
  <si>
    <t>Titulos de Renta Fija - Cuenta Propia</t>
  </si>
  <si>
    <t>Valores y Titulos emitidos por el Sist F</t>
  </si>
  <si>
    <t>Bonos Financieros Gs</t>
  </si>
  <si>
    <t>Bonos Financieros USD</t>
  </si>
  <si>
    <t>Certificados de Depósito de Ahorro Gs</t>
  </si>
  <si>
    <t>Valores y Titulos emitidos por Empresas</t>
  </si>
  <si>
    <t>Bonos Corporativos Gs</t>
  </si>
  <si>
    <t>Deudores por Intermediación GS</t>
  </si>
  <si>
    <t>Deudores por Intermediacion USD</t>
  </si>
  <si>
    <t>Retenciones a Emitir</t>
  </si>
  <si>
    <t>ACTIVOS INTANGIBLES</t>
  </si>
  <si>
    <t>Software</t>
  </si>
  <si>
    <t>Hardware</t>
  </si>
  <si>
    <t>DOCUMENTOS Y CUENTAS POR PAGAR</t>
  </si>
  <si>
    <t>OTRAS CUENTAS POR PAGAR</t>
  </si>
  <si>
    <t>OTRAS PROVISIONES</t>
  </si>
  <si>
    <t>Ingresos por Asesoria Financiera</t>
  </si>
  <si>
    <t>Fondo de Garantía</t>
  </si>
  <si>
    <t>Utilidad en Intermediacion Cta Terceros</t>
  </si>
  <si>
    <t>Utilidad en Venta Cartera Propia</t>
  </si>
  <si>
    <t>Utilidad en Compra Inversiones Cta Propi</t>
  </si>
  <si>
    <t>INGRESOS FINANCIEROS</t>
  </si>
  <si>
    <t>Intereses Cobrados</t>
  </si>
  <si>
    <t>INGRESOS NO OPERACIONALES</t>
  </si>
  <si>
    <t>GASTOS DE GESTIÓN</t>
  </si>
  <si>
    <t>Gastos por Comisiones y Servicios</t>
  </si>
  <si>
    <t>Fondo de Garantía BVPASA</t>
  </si>
  <si>
    <t>Perdida por Compra de Inversiones</t>
  </si>
  <si>
    <t>Arancel CNV</t>
  </si>
  <si>
    <t>GASTOS DE COMERCIALIZACION</t>
  </si>
  <si>
    <t>Gastos de Movilidad</t>
  </si>
  <si>
    <t>Publicidad y Relaciones Públicas</t>
  </si>
  <si>
    <t>Comisiones Pagadas</t>
  </si>
  <si>
    <t>Remuneraciones</t>
  </si>
  <si>
    <t>Dietas a Directores</t>
  </si>
  <si>
    <t>Honorarios Contable,Fiscal y Laboral</t>
  </si>
  <si>
    <t>Courier y Encomiendas</t>
  </si>
  <si>
    <t>Gastos de Infraestr.y Manten.</t>
  </si>
  <si>
    <t>Gastos de Implementación Segur.Inform.</t>
  </si>
  <si>
    <t>Gastos de Asamblea</t>
  </si>
  <si>
    <t>Servicios de Terceros</t>
  </si>
  <si>
    <t>Utiles de Oficina</t>
  </si>
  <si>
    <t>EGRESOS NO OPERATIVOS</t>
  </si>
  <si>
    <t>EGRESOS FISCALES</t>
  </si>
  <si>
    <t>Retencion Renta</t>
  </si>
  <si>
    <t>Recaudaciones a Depositar GS</t>
  </si>
  <si>
    <t>Recaudaciones a Depositar USD</t>
  </si>
  <si>
    <t>Valores y Titulos emitidos por el Estado</t>
  </si>
  <si>
    <t>Bonos Gs</t>
  </si>
  <si>
    <t>Bonos USD</t>
  </si>
  <si>
    <t>Certificados de Absorcion Monetaria</t>
  </si>
  <si>
    <t>Bonos Subordinados Gs</t>
  </si>
  <si>
    <t>Bonos Subordinados USD</t>
  </si>
  <si>
    <t>Certificado de Deposito de Ahorro Gs</t>
  </si>
  <si>
    <t>Titulos de Renta Fija - Cuenta Terceros</t>
  </si>
  <si>
    <t>Valores y Titulos emitidos por el Sist.F</t>
  </si>
  <si>
    <t>Certificados de Deposito de Ahorro Gs</t>
  </si>
  <si>
    <t>Certificado de Deposito de Ahorro USD</t>
  </si>
  <si>
    <t>Titulos de Renta Variable</t>
  </si>
  <si>
    <t>Acciones Representativas de Capital Soci</t>
  </si>
  <si>
    <t>Certificados de Participación de Fondos</t>
  </si>
  <si>
    <t>Cuentas por Cobrar a Partes relacionadas</t>
  </si>
  <si>
    <t>Prevision Ctas a cobrar a Partes relacio</t>
  </si>
  <si>
    <t>GASTOS PAGADOS ANTICIPADOS</t>
  </si>
  <si>
    <t>PROPIEDADES Y EQUIPO</t>
  </si>
  <si>
    <t>OTROS ACTIVOS</t>
  </si>
  <si>
    <t>Anticipos de Clientes</t>
  </si>
  <si>
    <t>DEUDAS DIVERSAS</t>
  </si>
  <si>
    <t>CUENTAS DIFERIDAS</t>
  </si>
  <si>
    <t>PROVISION PARA CUENTAS DE DUDOSO RECAUDO</t>
  </si>
  <si>
    <t>PROVISION PARA DESVALORIZACION DE INVENT</t>
  </si>
  <si>
    <t>AMORTIZACION ACUMULADA ACTIVOS INTANGIBL</t>
  </si>
  <si>
    <t>AMORTIZACION ACUMULADA OTROS ACTIVOS</t>
  </si>
  <si>
    <t>CAPITAL ADICIONAL</t>
  </si>
  <si>
    <t>Ingresos Vta Cra.Propia Pers.relacionada</t>
  </si>
  <si>
    <t>Aranceles por Negoc.Bolsa de Valores</t>
  </si>
  <si>
    <t>Servicios Básicos</t>
  </si>
  <si>
    <t>Gastos de Limpieza</t>
  </si>
  <si>
    <t>OTROS EGRESOS</t>
  </si>
  <si>
    <t>CUENTAS DE ORDEN EN EL ACTIVO</t>
  </si>
  <si>
    <t>CUENTAS DE ORDEN EN EL PASIVO</t>
  </si>
  <si>
    <t>INGRESO</t>
  </si>
  <si>
    <t>EGRESO</t>
  </si>
  <si>
    <t>OK</t>
  </si>
  <si>
    <t>Gastos Generales</t>
  </si>
  <si>
    <t xml:space="preserve">Por intermediación de renta fija en rueda  </t>
  </si>
  <si>
    <t>Control</t>
  </si>
  <si>
    <t>HOJA DE TRABAJO</t>
  </si>
  <si>
    <t>CUENTAS</t>
  </si>
  <si>
    <t>BALANCE Y RESULTADOS</t>
  </si>
  <si>
    <t>ELIMINACIONES</t>
  </si>
  <si>
    <t>VARIACIÓN</t>
  </si>
  <si>
    <t>ACTIVIDADES DE OPERACIONES</t>
  </si>
  <si>
    <t>ACTIVIDADES DE INVERSIÓN</t>
  </si>
  <si>
    <t>ACTIVIDADES DE FINANCIAMIENTO</t>
  </si>
  <si>
    <t>DIFERENCIA DE CAMBIO</t>
  </si>
  <si>
    <t>DEBITOS</t>
  </si>
  <si>
    <t>DEBITOS (CRÉDITOS)</t>
  </si>
  <si>
    <t>Ventas (Cobro Neto)</t>
  </si>
  <si>
    <t>Pago a Proveedores Locales</t>
  </si>
  <si>
    <t>Pago a Proveedores del Exterior</t>
  </si>
  <si>
    <t>Efectivo Pagado a Empleados</t>
  </si>
  <si>
    <t>Efectivo generado por otras actividades</t>
  </si>
  <si>
    <t>Pago de Impuestos</t>
  </si>
  <si>
    <t>INVERSIONES A LARGO PLAZO</t>
  </si>
  <si>
    <t xml:space="preserve"> PROPIEDAD, PLANTA Y EQUIPO</t>
  </si>
  <si>
    <t>APORTE DE CAPITAL</t>
  </si>
  <si>
    <t xml:space="preserve"> PRÉSTAMOS</t>
  </si>
  <si>
    <t>DIVIDENDOS PAGADOS</t>
  </si>
  <si>
    <t xml:space="preserve">INTERESES </t>
  </si>
  <si>
    <t>Disponibilidades</t>
  </si>
  <si>
    <t>Anticipo IRACIS</t>
  </si>
  <si>
    <t>Inventarios</t>
  </si>
  <si>
    <t>Anticipo a proveedores locales</t>
  </si>
  <si>
    <t>Anticipo a proveedores del exterior</t>
  </si>
  <si>
    <t>Importaciones en curso</t>
  </si>
  <si>
    <t>Activos Fijos</t>
  </si>
  <si>
    <t>Dividendos a Pagar</t>
  </si>
  <si>
    <t>Aportes a capitalizar</t>
  </si>
  <si>
    <t>Reserva revaluo</t>
  </si>
  <si>
    <t>Reserva legal y facultativas</t>
  </si>
  <si>
    <t>Resultados acumulados</t>
  </si>
  <si>
    <t>Estado de Resultados</t>
  </si>
  <si>
    <t>Gastos de ventas</t>
  </si>
  <si>
    <t>Gastos de administración</t>
  </si>
  <si>
    <t>Impuesto a la renta</t>
  </si>
  <si>
    <t>Impuesto a la renta s/ distrib. De utilidades</t>
  </si>
  <si>
    <t>Recargos y multas</t>
  </si>
  <si>
    <t>Inversiones Temporales</t>
  </si>
  <si>
    <t>Activos Intangibles</t>
  </si>
  <si>
    <t>Deudas por Intermediacion Financiera</t>
  </si>
  <si>
    <t>Intereses a devengar s/ inst. Financieros</t>
  </si>
  <si>
    <t xml:space="preserve">Proveedores </t>
  </si>
  <si>
    <t>ADQUISICION LICENCIA INFORM</t>
  </si>
  <si>
    <t>ADQUISICION ACCIONES Y TITULOS DE DEUDA</t>
  </si>
  <si>
    <t>Sueldos</t>
  </si>
  <si>
    <t>Licencias Informaticas</t>
  </si>
  <si>
    <t>Egresos no operativos</t>
  </si>
  <si>
    <t>Depreciaciones y amortizaciones</t>
  </si>
  <si>
    <t>Menos: Amortiz. Acumulada</t>
  </si>
  <si>
    <t>Accion BVPASA</t>
  </si>
  <si>
    <t>BONOS</t>
  </si>
  <si>
    <t>DEUDORES POR INTERMEDIACIÓN</t>
  </si>
  <si>
    <t>INSTITUCIÓN</t>
  </si>
  <si>
    <t>Acreedores por Intermediación (Nota 5.m)</t>
  </si>
  <si>
    <r>
      <t xml:space="preserve">Sobregiro en cuenta corriente </t>
    </r>
    <r>
      <rPr>
        <b/>
        <sz val="12"/>
        <color theme="1"/>
        <rFont val="Times New Roman"/>
        <family val="1"/>
      </rPr>
      <t>(Nota 5.k)</t>
    </r>
  </si>
  <si>
    <t>Sobregiro en cuenta corriente (Nota 5.k)</t>
  </si>
  <si>
    <t>Provisiones  (Nota 5.l)</t>
  </si>
  <si>
    <t>Acreedores varios (Nota 5.l)</t>
  </si>
  <si>
    <r>
      <t xml:space="preserve">Otros Pasivos Corrientes </t>
    </r>
    <r>
      <rPr>
        <b/>
        <sz val="12"/>
        <color theme="1"/>
        <rFont val="Times New Roman"/>
        <family val="1"/>
      </rPr>
      <t>(Nota 5.q)</t>
    </r>
  </si>
  <si>
    <t>INGRESOS EXTRAORDINARIOS</t>
  </si>
  <si>
    <t xml:space="preserve">Activo Intagibles y Cargos Diferidos (Nota 5.h </t>
  </si>
  <si>
    <t>y Nota 5.i)</t>
  </si>
  <si>
    <t>Otros Ingresos Operativos (Nota 5.v.3)</t>
  </si>
  <si>
    <r>
      <t xml:space="preserve">Otros Ingresos Operativos </t>
    </r>
    <r>
      <rPr>
        <b/>
        <sz val="12"/>
        <color theme="1"/>
        <rFont val="Times New Roman"/>
        <family val="1"/>
      </rPr>
      <t>(Nota 5.v.3)</t>
    </r>
  </si>
  <si>
    <r>
      <t>Otros gastos operativos</t>
    </r>
    <r>
      <rPr>
        <b/>
        <sz val="12"/>
        <color theme="1"/>
        <rFont val="Times New Roman"/>
        <family val="1"/>
      </rPr>
      <t xml:space="preserve"> (Nota 5.w)</t>
    </r>
  </si>
  <si>
    <r>
      <t xml:space="preserve">Otros gastos de comercialización </t>
    </r>
    <r>
      <rPr>
        <b/>
        <sz val="12"/>
        <color theme="1"/>
        <rFont val="Times New Roman"/>
        <family val="1"/>
      </rPr>
      <t>(Nota 5.w)</t>
    </r>
  </si>
  <si>
    <r>
      <t xml:space="preserve">Otros Gastos de Administración </t>
    </r>
    <r>
      <rPr>
        <b/>
        <sz val="12"/>
        <color theme="1"/>
        <rFont val="Times New Roman"/>
        <family val="1"/>
      </rPr>
      <t>(Nota 5.w)</t>
    </r>
  </si>
  <si>
    <r>
      <t xml:space="preserve">Ingresos extraordinarios </t>
    </r>
    <r>
      <rPr>
        <b/>
        <sz val="12"/>
        <color theme="1"/>
        <rFont val="Times New Roman"/>
        <family val="1"/>
      </rPr>
      <t>(Nota 5.z)</t>
    </r>
  </si>
  <si>
    <t>Ingresos extraordinarios (Nota 5.z)</t>
  </si>
  <si>
    <t>ESTADO DE FLUJO DE EFECTIVO</t>
  </si>
  <si>
    <t xml:space="preserve">   Viviana Trociuk                              Marcelo Prono</t>
  </si>
  <si>
    <t xml:space="preserve">   Viviana Trociuk                       Marcelo Prono</t>
  </si>
  <si>
    <t>Intereses a Cobrar USD s/ Ins.Financ.</t>
  </si>
  <si>
    <t>Pagos No Aplicados IVA</t>
  </si>
  <si>
    <t>Aranceles Pagados por Adelantado</t>
  </si>
  <si>
    <t>Gastos de Desarrollo</t>
  </si>
  <si>
    <t>Intereses a Devengar GS</t>
  </si>
  <si>
    <t>Intereses a Devengar USD</t>
  </si>
  <si>
    <t>Spread</t>
  </si>
  <si>
    <t>Underwritting</t>
  </si>
  <si>
    <t>Capacitación al Personal</t>
  </si>
  <si>
    <t>Gastos de Informatica</t>
  </si>
  <si>
    <t>Gastos de Constitucion Adm de Fondos</t>
  </si>
  <si>
    <t>Imp a la Renta a Pagar</t>
  </si>
  <si>
    <t>Retenciones IVA</t>
  </si>
  <si>
    <t>(En Guaraníes)</t>
  </si>
  <si>
    <t>Shirley Vichini</t>
  </si>
  <si>
    <t>Contadora</t>
  </si>
  <si>
    <t>Vicepresidente</t>
  </si>
  <si>
    <t>Marcelo Prono</t>
  </si>
  <si>
    <t>Viviana Trociuk</t>
  </si>
  <si>
    <t xml:space="preserve">         Guillermo Céspedes                        Shirley Vichini</t>
  </si>
  <si>
    <t xml:space="preserve">                 Síndico                                          Contadora</t>
  </si>
  <si>
    <t xml:space="preserve">        Presidente                                    Vicepresidente</t>
  </si>
  <si>
    <t xml:space="preserve">     Guillermo Céspedes                 Shirley Vichini</t>
  </si>
  <si>
    <t xml:space="preserve">         Presidente                             Vicepresidente  </t>
  </si>
  <si>
    <t xml:space="preserve">                Síndico                                 Contadora </t>
  </si>
  <si>
    <t xml:space="preserve">     Síndico</t>
  </si>
  <si>
    <t>Bonos Corporativos USD</t>
  </si>
  <si>
    <t>Intereses a Recuperar GS</t>
  </si>
  <si>
    <t>Intereses a Recuperar USD</t>
  </si>
  <si>
    <t>Anticipos a Proveedores GS</t>
  </si>
  <si>
    <t>Intereses a Transferir Comitentes -GS</t>
  </si>
  <si>
    <t>Intereses a Transferir Comitentes -USD</t>
  </si>
  <si>
    <t>Gastos a Reembolsar</t>
  </si>
  <si>
    <t>Valores Recibidos en Custodia Gs.</t>
  </si>
  <si>
    <t>Valores Recibidos en Custodia USD</t>
  </si>
  <si>
    <t>Resp. por Custodia de Valores USD</t>
  </si>
  <si>
    <t>Resp. por Custodia de Valores Gs.</t>
  </si>
  <si>
    <t>Comisiones por Intermediación Bursátil</t>
  </si>
  <si>
    <t>Comisiones por Intermediación Extrabursá</t>
  </si>
  <si>
    <t>Resultado por Valuación a Valor Razonabl</t>
  </si>
  <si>
    <t>Dieta a Directores</t>
  </si>
  <si>
    <t>MONEDA GS</t>
  </si>
  <si>
    <t>MONEDA USD</t>
  </si>
  <si>
    <t>CÓDIGO</t>
  </si>
  <si>
    <t>NI</t>
  </si>
  <si>
    <t>I</t>
  </si>
  <si>
    <t>***</t>
  </si>
  <si>
    <t>***  I  : Cuenta Imputable</t>
  </si>
  <si>
    <t>***  NI : Cuenta No Imputable</t>
  </si>
  <si>
    <t>Bonos Corporativos GS (CT)</t>
  </si>
  <si>
    <t>Anticipos de Imp. a la Renta</t>
  </si>
  <si>
    <t>Alquileres Pagados por Adelantado</t>
  </si>
  <si>
    <t>Intereses Pagados por Adelantado</t>
  </si>
  <si>
    <t>Otros Gastos Anticipados</t>
  </si>
  <si>
    <t>Proveedores del Exterior</t>
  </si>
  <si>
    <t xml:space="preserve">Otros Activos No Corrientes (Nota...) </t>
  </si>
  <si>
    <t xml:space="preserve">Gastos no devengados (Nota...) </t>
  </si>
  <si>
    <t>Bienes de Uso (Nota…)</t>
  </si>
  <si>
    <t>Acreedores varios</t>
  </si>
  <si>
    <t>Intereses a Devengar</t>
  </si>
  <si>
    <t>Créditos</t>
  </si>
  <si>
    <t>Intereses a Transferir a comitentes</t>
  </si>
  <si>
    <t>Antiicipos de Clientes</t>
  </si>
  <si>
    <t>Menos: Gastos de Gestion</t>
  </si>
  <si>
    <t>Diferencia de Cambio</t>
  </si>
  <si>
    <t xml:space="preserve">Cuentas por cobrar a Personas y Empresas relacionadas </t>
  </si>
  <si>
    <t>Saldo al inicio del ejercicio 2019</t>
  </si>
  <si>
    <t xml:space="preserve"> </t>
  </si>
  <si>
    <t>Las depreciaciones se calculan por el método de línea recta, en base a la vida útil estimada del bien, a partir del año siguiente de su incorporación al patrimonio de la sociedad</t>
  </si>
  <si>
    <t>2.1  Naturaleza jurídica de las actividades de la sociedad</t>
  </si>
  <si>
    <t>111106.1</t>
  </si>
  <si>
    <t>N/A</t>
  </si>
  <si>
    <t>VALOR DE COSTO</t>
  </si>
  <si>
    <t>VALOR DE COTIZACION</t>
  </si>
  <si>
    <t>Inversiones No Corrientes</t>
  </si>
  <si>
    <t xml:space="preserve">Efecto de las variaciones en tipo de cambio </t>
  </si>
  <si>
    <t>Valores al inicio del ejercicio</t>
  </si>
  <si>
    <t>Altas</t>
  </si>
  <si>
    <t>Bajas</t>
  </si>
  <si>
    <t>Acumuladas al inicio del ejercicio</t>
  </si>
  <si>
    <t>VALORES DE ORIGEN</t>
  </si>
  <si>
    <t>DEPRECIACIONES</t>
  </si>
  <si>
    <t>Muebles y Útiles</t>
  </si>
  <si>
    <t>Máquinas y Equipos</t>
  </si>
  <si>
    <t>Rodados</t>
  </si>
  <si>
    <t>Edificios</t>
  </si>
  <si>
    <t>Corto Plazo G.</t>
  </si>
  <si>
    <t>Larzo Plazo G.</t>
  </si>
  <si>
    <t>NOMBRE</t>
  </si>
  <si>
    <t>RELACION</t>
  </si>
  <si>
    <t>TIPO DE OPERACIÓN</t>
  </si>
  <si>
    <t>ANTIGÜEDAD DE LA DEUDA</t>
  </si>
  <si>
    <t>VENCIMIENTO</t>
  </si>
  <si>
    <t>Accionista</t>
  </si>
  <si>
    <t>Banco Regional S.A.E.C.A. (*)</t>
  </si>
  <si>
    <t>Totales:</t>
  </si>
  <si>
    <t>(*) El importe correspondiente al sobregiro en cuenta corriente, en el balance general se encuentra expuesto en el rubro de préstamos financieros</t>
  </si>
  <si>
    <t>SALDOS</t>
  </si>
  <si>
    <t>PERSONA O EMPRESA VINCULADA</t>
  </si>
  <si>
    <t>TOTAL INGRESOS</t>
  </si>
  <si>
    <t>TOTAL EGRESOS</t>
  </si>
  <si>
    <t>Banco Regional S.A.E.C.A.</t>
  </si>
  <si>
    <t>Inversiones propias sujetas a Reporto Gs</t>
  </si>
  <si>
    <t>Inversiones propias sujetas a Reporto U$</t>
  </si>
  <si>
    <t>Intereses a Cobrar por Reporto U$S</t>
  </si>
  <si>
    <t>Premios a Devengar por Reporto Gs</t>
  </si>
  <si>
    <t>Premios a Devengar por Reporto U$S</t>
  </si>
  <si>
    <t>Deudas a Terceros por Reporto Gs</t>
  </si>
  <si>
    <t>Deudas a Terceros por Reporto U$S</t>
  </si>
  <si>
    <t>Premios a Pagar por Reporto Gs</t>
  </si>
  <si>
    <t>Premios a Pagar por Reporto U$S</t>
  </si>
  <si>
    <t>Fondo de Garantía a Pagar Gs</t>
  </si>
  <si>
    <t>Fondo de Garantía a pagar U$S</t>
  </si>
  <si>
    <t>Intereses de Titulos/Valores a Cobrar Gs</t>
  </si>
  <si>
    <t>Intereses de Titulos/Valores a Cobrar U$</t>
  </si>
  <si>
    <t>Intereses a Cobrar por Reporto Gs</t>
  </si>
  <si>
    <t>Primas a Devengar - REPO Gs.</t>
  </si>
  <si>
    <t>Primas a Devengar - REPO U$S</t>
  </si>
  <si>
    <t>Deudores por Intermediación Gs</t>
  </si>
  <si>
    <t>Deudores por Intermediacion U$S</t>
  </si>
  <si>
    <t>Anticipos a Proveedores Gs</t>
  </si>
  <si>
    <t>GASTOS PAGADOS POR ANTICIPADO</t>
  </si>
  <si>
    <t>Gastos a Recuperar</t>
  </si>
  <si>
    <t>Accion de la Bolsa de Valores</t>
  </si>
  <si>
    <t>Amort.Acum. Activos Intagibles</t>
  </si>
  <si>
    <t>Depósito de Clientes p/Negociaciones U$S</t>
  </si>
  <si>
    <t>Anticipos de Clientes Gs</t>
  </si>
  <si>
    <t>Intereses Titulos/Valores a Devengar Gs</t>
  </si>
  <si>
    <t>Intereses Titulos/Valores a Devengar U$S</t>
  </si>
  <si>
    <t>Primas a Pagar por Reporto Gs.</t>
  </si>
  <si>
    <t>Primas a Pagar por Reporto U$S</t>
  </si>
  <si>
    <t>Servicio de Asesoría a Pagar</t>
  </si>
  <si>
    <t>Capacitacion del Personal a Pagar</t>
  </si>
  <si>
    <t>Comisiones Comerciales a Pagar</t>
  </si>
  <si>
    <t>Fondo Proyectos de Innovación a Pagar</t>
  </si>
  <si>
    <t>Alquileres a Pagar</t>
  </si>
  <si>
    <t>Ingreso por Colocacion de Acciones</t>
  </si>
  <si>
    <t>Comisiones por Intermediacion Extrabursa</t>
  </si>
  <si>
    <t>Utilidad por Negociacion Cartera Propia</t>
  </si>
  <si>
    <t>Ingreso por Intereses Op Extrabursatiles</t>
  </si>
  <si>
    <t>Ingreso por Colocación Emisiones Primari</t>
  </si>
  <si>
    <t>Intereses y Rendim. a favor por Reporto</t>
  </si>
  <si>
    <t>Primas Devengados por Reporto</t>
  </si>
  <si>
    <t>Combustibles y Lubricantes</t>
  </si>
  <si>
    <t>Seguro Médico</t>
  </si>
  <si>
    <t>Amortización Activos Intangibles</t>
  </si>
  <si>
    <t>Gastos de Cafetería</t>
  </si>
  <si>
    <t>Comisiones Comerciales</t>
  </si>
  <si>
    <t>Fondo Proyectos de Innovación</t>
  </si>
  <si>
    <t>Del   01/01/2020   al   31/03/2020</t>
  </si>
  <si>
    <t xml:space="preserve">RESULTADO DEL EJERCICIO (+) Utilidad (-) Pérdida : </t>
  </si>
  <si>
    <t>BALANCE GENERAL al 31/03/2020 presentado en forma comparativa con el ejercicio anterior cerrado el 31/12/2019</t>
  </si>
  <si>
    <t>Total al 31/03/2020</t>
  </si>
  <si>
    <t>NOTAS A LOS ESTADOS CONTABLES DE REGIONAL CASA DE BOLSA S.A. AL 31/03/2020</t>
  </si>
  <si>
    <t>CORRESPONDIENTE AL 31/03/2020 PRESENTADO EN FORMA COMPARATIVA CON EL 31/12/2019</t>
  </si>
  <si>
    <t>Total al 30/12/2019</t>
  </si>
  <si>
    <t>Ingresos por operaciones y servicios extrabursátiles (Nota 5.v.2)</t>
  </si>
  <si>
    <t>Nota 1. Consideración de los estados financieros</t>
  </si>
  <si>
    <t>Los estados contables (Balance General, Estado de Resultados, Estado de Flujo de Efectivo y Estado de Variación del Patrimonio Neto) correspondientes al 31 de diciembre de 2019 serán considerados y aprobados por la Asamblea General de Accionistas en el ejercicio 2020.</t>
  </si>
  <si>
    <t>Nota 2. Información básica de la empresa</t>
  </si>
  <si>
    <t>Regional Casa de Bolsa S.A. fue constituida bajo la forma jurídica de sociedad anónima, el 23 de agosto de 2018 según Escritura Pública N° 558 e inscripta en el Registro Público de Comercio en el libro seccional respectivo y bajo el N° 1 y el folio N° 1 y siguiente de fecha 28 de setiembre de 2018. La Sociedad se halla regida por las disposiciones de sus Estatutos, las Normas Legales y Reglamentarias relativas a la Sociedad y al Código Civil. La duración inicial de la Sociedad es de noventa y nueve años. Modificado en fecha 13 de junio del 2019 según Escritura Pública N° 30.</t>
  </si>
  <si>
    <t>Inscripta en los registros de la Comisión Nacional de Valores según Resolución 85 E/18 de fecha 3 de diciembre de 2018 y en la Bolsa de Valores y Productos de Asunción S.A. según Resolución 1812/18 y 1827/18 de fecha 21 de diciembre de 2018.</t>
  </si>
  <si>
    <t>La Sociedad tiene por objeto efectuar las siguientes operaciones:</t>
  </si>
  <si>
    <t>b) Prestar asesoría en materia de valores y operaciones de bolsa, así como brindar a sus clientes un sistema de información y procesamiento de datos.</t>
  </si>
  <si>
    <t>c) Suscribir transitoriamente, con recursos propios, parte o la totalidad de emisiones primarias de valores.</t>
  </si>
  <si>
    <t>d) Promover el lanzamiento de emisiones de valores públicos y privados y facilitar su colocación.</t>
  </si>
  <si>
    <t>f) Prestar servicios de administración de carteras y custodia de valores.</t>
  </si>
  <si>
    <t>g) Llevar el registro contable de valores de sus clientes con sujeción a lo establecido en la Ley de Mercado de Valores o en las reglamentaciones que dice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</si>
  <si>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</si>
  <si>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las actividades que le son propias.</t>
  </si>
  <si>
    <t>j) Efectuar todas las operaciones y servicios que sean compatibles con la actividad de intermediación en el mercado de valores y previamente, por las reglas de carácter general autorice la Comisión Nacional de Valores y la Bolsa de Valores que integra, y otras regulaciones internacionales que a criterio de la Sociedad correspondan aplicar.</t>
  </si>
  <si>
    <t>2.2) Participación en otras empresas</t>
  </si>
  <si>
    <t>Al cierre del ejercicio 2019 y 2018, Regional Casa de Bolsa S.A. posee una acción de la Bolsa de Valores y Productos de Asunción S.A., que corresponde a un requisito para operar como casa de bolsa en el mercado paraguayo, de acuerdo con lo establecido en la Ley 5810/17 de Mercado de Valores. Ver Nota 3.2.b y Nota 4.</t>
  </si>
  <si>
    <t>Nota 3. Principales políticas y prácticas contables aplicadas</t>
  </si>
  <si>
    <t>3.1) Bases para la preparación de los estados financieros</t>
  </si>
  <si>
    <t>Los estados financieros han sido preparados de acuerdo con las normas establecidas por la Comisión Nacional de Valores aplicables a casas de bolsa – ver adicionalmente Notas 3.1.c) y 4.</t>
  </si>
  <si>
    <t>A continuación, se resumen las políticas de contabilidad más significativas aplicadas por la Sociedad:</t>
  </si>
  <si>
    <t>a) Bases de contabilización</t>
  </si>
  <si>
    <t>Los Estados Financieros se expresan en guaraníes y han sido preparados siguiendo los criterios de las normas con las normas establecidas por la Comisión Nacional de Valores aplicables a casas de bolsa sobre la base de los costos históricos, excepto por el tratamiento asignado a los activos y pasivos monetarios en moneda extranjera y a la inversión en acciones de BVPASA, tal como se expone en los apartados a. y c de la Nota 3.2,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</si>
  <si>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t>Según el índice de precios al consumidor (IPC) publicado por el Banco Central del Paraguay, la inflación en los años 2019 y 2018 fue de 2,8% y 3,2% respectivamente.</t>
  </si>
  <si>
    <t>b) Información comparativa</t>
  </si>
  <si>
    <t>Los presentes estados financieros incluyen los efectos de los cambios en criterios de valuación y presentación de inversiones derivados de la entrada en vigencia del Reglamento General del Mercado de Valores establecido por la Resolución CNV CG N° 6/19. Ver adicionalmente la Nota 4 a los presentes estados financieros.</t>
  </si>
  <si>
    <t>c) Uso de estimaciones</t>
  </si>
  <si>
    <t>La preparación de los siguientes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</si>
  <si>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3.2) Criterios de valuación</t>
  </si>
  <si>
    <r>
      <t>a.</t>
    </r>
    <r>
      <rPr>
        <u/>
        <sz val="11"/>
        <color theme="1"/>
        <rFont val="Times New Roman"/>
        <family val="1"/>
      </rPr>
      <t xml:space="preserve"> Moneda extranjer</t>
    </r>
    <r>
      <rPr>
        <sz val="11"/>
        <color theme="1"/>
        <rFont val="Times New Roman"/>
        <family val="1"/>
      </rPr>
      <t>a: Las diferencias de cambio originadas por fluctuaciones en los tipos de cambio, producidos entre las fechas de concertación de las operaciones y su valuación al cierre del ejercicio, son reconocidas en resultados en el periodo en que ocurren.</t>
    </r>
  </si>
  <si>
    <r>
      <t xml:space="preserve">b. </t>
    </r>
    <r>
      <rPr>
        <u/>
        <sz val="11"/>
        <color theme="1"/>
        <rFont val="Times New Roman"/>
        <family val="1"/>
      </rPr>
      <t>Inversiones temporales y permanentes:</t>
    </r>
  </si>
  <si>
    <t>i. Títulos de deudas: Los títulos de deuda son reconocidos a su valor de incorporación más los intereses devengados a la fecha de cada ejercicio;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</si>
  <si>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ii. Acción de la Bolsa de Valores: se reconoce inicialmente a su valor de incorporación y posteriormente se actualiza conforme a las disposiciones de la Comisión Nacional de Valores:</t>
  </si>
  <si>
    <t>El incremento neto en el valor de las acciones tiene contrapartida en el Patrimonio neto, registrado en la cuenta Superávit por revaluación de acciones, mientras que la disminución se reconoce como pérdidas en el estado de resultados.</t>
  </si>
  <si>
    <r>
      <t xml:space="preserve">c. </t>
    </r>
    <r>
      <rPr>
        <u/>
        <sz val="11"/>
        <color theme="1"/>
        <rFont val="Times New Roman"/>
        <family val="1"/>
      </rPr>
      <t>Bienes de uso:</t>
    </r>
  </si>
  <si>
    <t>Los bienes de uso se exponen a su costo revaluado, de acuerdo con la variación del IPC, deducidas las depreciaciones acumuladas sobre la base de tasas determinadas por la Ley 125/1991 y decretos reglamentarios, considerando los coeficientes de actualización suministrados a tal efecto por el Ministerio de Hacienda. El monto neto de la contrapartida del revalúo se expone en la cuenta “Reservas de Revalúo” del patrimonio neto de la Sociedad.</t>
  </si>
  <si>
    <t>Las mejoras o adiciones son capitalizadas, mientras que los gastos de mantenimiento y/o reparaciones que no aumentan el valor de los bienes ni su vida útil, son imputados como gastos en el período en que se originan.</t>
  </si>
  <si>
    <t xml:space="preserve">Las depreciaciones son computadas a partir del año siguiente al de incorporación al patrimonio de la Sociedad, mediante cargos a resultados sobre la base del sistema lineal, en los años estimados de vida útil, tal como se menciona en la nota 3.4. El valor residual de los bienes revaluados considerados en su conjunto no excede su valor recuperable al cierre del ejercicio económico. </t>
  </si>
  <si>
    <t>d. Activos intangibles:</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</si>
  <si>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de 48 meses, tal como se menciona en la nota 3.4.</t>
  </si>
  <si>
    <t>3.3) Política de constitución de previsiones</t>
  </si>
  <si>
    <t>A la fecha del presente informe, la Sociedad no cuenta con créditos atrasados de importes significativos que requiera una constitución de previsión de algún tipo.</t>
  </si>
  <si>
    <t>3.4) Política de depreciaciones y amortizaciones</t>
  </si>
  <si>
    <t xml:space="preserve"> - Bienes de uso: Las depreciaciones se calculan por el método de línea recta, en base a la vida útil estimada del bien, a partir del año siguiente de su incorporación al patrimonio de la Sociedad.</t>
  </si>
  <si>
    <t xml:space="preserve"> - Cargos diferidos e Intangibles:  Las amortizaciones se calculan por el método de línea recta considerando una vida útil de 48 meses.</t>
  </si>
  <si>
    <t>3.5) Política de reconocimiento de ingresos</t>
  </si>
  <si>
    <t>a. Intereses sobre títulos y otros valores: Los ingresos generados durante el ejercicio son registrados como conforme se devengan.</t>
  </si>
  <si>
    <t>b. Venta de títulos: Se reconoce como ingreso la diferencia de precio entre el valor de venta de un activo propio y el valor en libros a la fecha de transacción.</t>
  </si>
  <si>
    <t>3.6) Base para la preparación del Estado de flujo de efectivo</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</si>
  <si>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</si>
  <si>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</si>
  <si>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3.7) Normas aplicadas para la consolidación de estados financieros</t>
  </si>
  <si>
    <t>No aplicable. Los presentes estados financieros no incluyen información consolidada.</t>
  </si>
  <si>
    <t>Nota 4. Cambio de políticas y procedimientos de contabilidad</t>
  </si>
  <si>
    <t>Durante el año 2019, se aprobó un nuevo reglamento general del mercado de valores y se derogaron varias normas anteriores. El título 3 “Casas de bolsa” del Reglamento General del Mercado de Valores establecido por la Resolución CNV CG N° 6/19 contiene disposiciones específicas que deben cumplir las casas de bolsa, y en su Anexo F se incluye un modelo de presentación de estados financieros</t>
  </si>
  <si>
    <t>-</t>
  </si>
  <si>
    <t>Gastos de constitución</t>
  </si>
  <si>
    <t>Excepto por lo mencionado más arriba, no se han registrado cambios en las políticas y procedimientos contables durante el ejercicio informado.</t>
  </si>
  <si>
    <t>Nota 5. Criterios específicos de valuación</t>
  </si>
  <si>
    <t>5.a) Valuación en moneda extranjera</t>
  </si>
  <si>
    <t>5.b) Posición en moneda extranjera</t>
  </si>
  <si>
    <t xml:space="preserve">Activos y pasivos en moneda extranjera </t>
  </si>
  <si>
    <t>Detalle</t>
  </si>
  <si>
    <t>Moneda extranjera</t>
  </si>
  <si>
    <t>Tipo de cambio</t>
  </si>
  <si>
    <t>Saldo al 31/12/2019</t>
  </si>
  <si>
    <t>Clase</t>
  </si>
  <si>
    <t>Monto</t>
  </si>
  <si>
    <t>(Gs.)</t>
  </si>
  <si>
    <t>(Gs.) (*)</t>
  </si>
  <si>
    <t>Bonos subordinados</t>
  </si>
  <si>
    <t>Certificados de Depósito de Ahorro</t>
  </si>
  <si>
    <t xml:space="preserve"> -     </t>
  </si>
  <si>
    <t>Bonos corporativos</t>
  </si>
  <si>
    <t>Intereses a cobrar</t>
  </si>
  <si>
    <t>Deudores por intermediación</t>
  </si>
  <si>
    <t>Deudores varios</t>
  </si>
  <si>
    <t>No aplicable</t>
  </si>
  <si>
    <t xml:space="preserve">   - </t>
  </si>
  <si>
    <t xml:space="preserve"> - </t>
  </si>
  <si>
    <t>Documentos y cuentas por cobrar</t>
  </si>
  <si>
    <t>Acreedores por intermediación</t>
  </si>
  <si>
    <t>Préstamos financieros</t>
  </si>
  <si>
    <t>Sobregiros en cuenta corriente</t>
  </si>
  <si>
    <t xml:space="preserve">-     </t>
  </si>
  <si>
    <t>Otros pasivos</t>
  </si>
  <si>
    <t>Otros pasivos corrientes</t>
  </si>
  <si>
    <t>PASIVOS NO CORRIENTES</t>
  </si>
  <si>
    <t xml:space="preserve">       - </t>
  </si>
  <si>
    <t>5.c) Diferencia de cambio en moneda extranjera</t>
  </si>
  <si>
    <t>Monto ajustado Gs.</t>
  </si>
  <si>
    <t xml:space="preserve"> al 31/12/2019</t>
  </si>
  <si>
    <t>al 31/12/2019</t>
  </si>
  <si>
    <t>Ganancias por valuación de activos monetarios en moneda extranjera</t>
  </si>
  <si>
    <t>Ganancias por valuación de pasivos monetarios en moneda extranjera</t>
  </si>
  <si>
    <t>Total Ganancias por valuación en moneda extranjera</t>
  </si>
  <si>
    <t>Pérdidas por valuación de activos monetarios en moneda extranjera</t>
  </si>
  <si>
    <t>Pérdidas por valuación de pasivos monetarios en moneda extranjera</t>
  </si>
  <si>
    <t>Total Pérdidas por valuación en moneda extranjera</t>
  </si>
  <si>
    <t>5.d) Disponibilidades</t>
  </si>
  <si>
    <t>Banco Itaú Paraguay S.A.</t>
  </si>
  <si>
    <t>Banco Río S.A.</t>
  </si>
  <si>
    <t>Citibank NA Sucursal Paraguay</t>
  </si>
  <si>
    <t>Banco Continental S.A.E.C.A.</t>
  </si>
  <si>
    <t>Banco GNB Paraguay S.A.</t>
  </si>
  <si>
    <t>5.e.1 - Inversiones temporarias y permanentes</t>
  </si>
  <si>
    <t xml:space="preserve">Las inversiones se valúan al valor de incorporación, y en caso de corresponder, más sus intereses devengados, salvo las siguientes excepciones:
</t>
  </si>
  <si>
    <t xml:space="preserve">b) cuando el valor de mercado de la inversión resulta menor que el costo, en esos casos, la diferencia se cargaría resultado del periodo. </t>
  </si>
  <si>
    <t>c) cuando se trata de inversiones que incluyen una cláusula de ajuste, las mismas se ajustan con base al método de ajuste pactado, considerando igualmente lo dispuesto en el inciso b.</t>
  </si>
  <si>
    <t xml:space="preserve">El incremento del valor de las inversiones a largo plazo se acredita a la cuenta Superávit por revaluación de acciones del patrimonio neto. Si se produce una disminución del valor de la inversión, la pérdida reconoce en el resultado del periodo, tal como se menciona en la Nota 3.2 b. </t>
  </si>
  <si>
    <t>Títulos de renta fija</t>
  </si>
  <si>
    <t>Izaguirre Barrail Inversora S.A.E.C.A.</t>
  </si>
  <si>
    <t>Banco Regional S.A.E.C.A</t>
  </si>
  <si>
    <t xml:space="preserve">       -     </t>
  </si>
  <si>
    <t xml:space="preserve">Total ejercicio actual </t>
  </si>
  <si>
    <t>Total ejercicio Anterior</t>
  </si>
  <si>
    <t>Total ejercicio anterior</t>
  </si>
  <si>
    <t>- </t>
  </si>
  <si>
    <t xml:space="preserve">- </t>
  </si>
  <si>
    <t>Títulos de renta fija en reporto:</t>
  </si>
  <si>
    <t>Operaciones de reporto - Venta</t>
  </si>
  <si>
    <t>Inversiones propias sujetas a reporto</t>
  </si>
  <si>
    <t>Intereses por cobrar por inversiones sujetas a reporto</t>
  </si>
  <si>
    <t>Total Inversiones propias sujetas a reporto (deudores) - Activo</t>
  </si>
  <si>
    <t>Deuda a terceros por operaciones de reporto</t>
  </si>
  <si>
    <t>Diferencia de precio por operaciones de reporto</t>
  </si>
  <si>
    <t>Total Deuda a terceros por operaciones de reporto (Acreedores) - Pasivo</t>
  </si>
  <si>
    <t>Las inversiones permantentes se componen como sigue:</t>
  </si>
  <si>
    <t>Acción de la Bolsa de Valores y Productos de Asunción S.A.</t>
  </si>
  <si>
    <t>Valor nominal</t>
  </si>
  <si>
    <t>Valor de mercado</t>
  </si>
  <si>
    <t>5.f. 1) Deudores por intermediación</t>
  </si>
  <si>
    <t>El saldo de deudores por intermediación es como sigue:</t>
  </si>
  <si>
    <t>Clientes por Operaciones -  Gs.</t>
  </si>
  <si>
    <t>Clientes por Operaciones – USD</t>
  </si>
  <si>
    <t>5.f.2) Documentos y cuentas por pobrar:</t>
  </si>
  <si>
    <t>5.f.3) Deudores varios:</t>
  </si>
  <si>
    <t>Intereses a cobrar - Gs.</t>
  </si>
  <si>
    <t>Intereses a cobrar - USD</t>
  </si>
  <si>
    <t xml:space="preserve">           -     </t>
  </si>
  <si>
    <t>5.f.4) Derechos sobre títulos por contratos de underwriting:</t>
  </si>
  <si>
    <t>5.f.5) Cuentas por cobrar a personas y empresas relacionadas:</t>
  </si>
  <si>
    <t>Gastos a recuperar</t>
  </si>
  <si>
    <t>5.g) Bienes de uso</t>
  </si>
  <si>
    <t>El movimiento de bienes de uso es como sigue:</t>
  </si>
  <si>
    <t>Revalúo del ejercicio</t>
  </si>
  <si>
    <t>Valores al cierre del ejercicio</t>
  </si>
  <si>
    <t xml:space="preserve">  - </t>
  </si>
  <si>
    <t xml:space="preserve">  -</t>
  </si>
  <si>
    <t>Totales ejercicio actual</t>
  </si>
  <si>
    <t xml:space="preserve"> -</t>
  </si>
  <si>
    <t>Totales ejercicio anterior</t>
  </si>
  <si>
    <t xml:space="preserve">   -</t>
  </si>
  <si>
    <t>5.h) Activos intangibles y cargos diferidos</t>
  </si>
  <si>
    <t>El movimiento de los activos intangibles y cargos diferidos es el siguiente:</t>
  </si>
  <si>
    <t xml:space="preserve"> SALDO INICIAL </t>
  </si>
  <si>
    <t xml:space="preserve"> AUMENTOS </t>
  </si>
  <si>
    <t>Licencias informáticas</t>
  </si>
  <si>
    <t>Reclasificaciones</t>
  </si>
  <si>
    <t>5.j) Otros activos corrientes y no corrientes</t>
  </si>
  <si>
    <t>Los otros activos corrientes y no corrientes se componen como sigue:</t>
  </si>
  <si>
    <t>IVA - Crédito Fiscal</t>
  </si>
  <si>
    <t>Pagos no aplicados</t>
  </si>
  <si>
    <t>Anticipos a proveedores</t>
  </si>
  <si>
    <t> -</t>
  </si>
  <si>
    <t>5.k) Préstamos financieros</t>
  </si>
  <si>
    <t>Corto plazo</t>
  </si>
  <si>
    <t>Largo plazo Gs.</t>
  </si>
  <si>
    <t>Gs.</t>
  </si>
  <si>
    <t>5.l) Acreedores por intermediación</t>
  </si>
  <si>
    <t xml:space="preserve">Corto Plazo </t>
  </si>
  <si>
    <t>Largo plazo</t>
  </si>
  <si>
    <t>Depósitos de clientes Gs.</t>
  </si>
  <si>
    <t>Depósitos de clientes USD</t>
  </si>
  <si>
    <t>Anticipos de clientes</t>
  </si>
  <si>
    <t>5.m) Provisiones</t>
  </si>
  <si>
    <t>Impuesto a la renta a pagar</t>
  </si>
  <si>
    <t>Retenciones a pagar</t>
  </si>
  <si>
    <t>Aportes y retenciones a pagar</t>
  </si>
  <si>
    <t xml:space="preserve">Total ejercicio Actual </t>
  </si>
  <si>
    <t>5.n) Administración de cartera</t>
  </si>
  <si>
    <t>5.o) Cuentas por pagar a personas y empresas relacionadas</t>
  </si>
  <si>
    <t>Sobregiro en cuenta Corriente</t>
  </si>
  <si>
    <t>1 día</t>
  </si>
  <si>
    <t xml:space="preserve">5.p) Obligaciones por contrato de underwriting </t>
  </si>
  <si>
    <t>5.q) Otros pasivos corrientes y no corrientes</t>
  </si>
  <si>
    <t xml:space="preserve"> Gs.</t>
  </si>
  <si>
    <t>Honorarios a pagar</t>
  </si>
  <si>
    <t xml:space="preserve">        -     </t>
  </si>
  <si>
    <t>Fondo de garantía BVPASA</t>
  </si>
  <si>
    <t>5.r) Saldos y transacciones con partes relacionadas</t>
  </si>
  <si>
    <t>Efectivo</t>
  </si>
  <si>
    <t>Intereses CDA</t>
  </si>
  <si>
    <t>Regional AFPISA</t>
  </si>
  <si>
    <t>5.s) Resultado con empresas vinculadas</t>
  </si>
  <si>
    <t>Total ejercicio actual</t>
  </si>
  <si>
    <t>5.t) Patrimonio neto</t>
  </si>
  <si>
    <t>El movimiento del patrimonio neto de la Sociedad es el siguiente:</t>
  </si>
  <si>
    <t>SALDO AL INICIO DEL EJERCICIO</t>
  </si>
  <si>
    <t>SALDO AL CIERRE DEL EJERCICIO Gs.</t>
  </si>
  <si>
    <t>Capital integrado</t>
  </si>
  <si>
    <t>Aportes no capitalizados</t>
  </si>
  <si>
    <t>Resultados del ejercicio</t>
  </si>
  <si>
    <t>5.u) Previsiones</t>
  </si>
  <si>
    <t>No aplicable. Los presentes estados financieros no incluyen previsiones.</t>
  </si>
  <si>
    <t>5.v) Ingresos Operativos</t>
  </si>
  <si>
    <t>Ver nota 5r.</t>
  </si>
  <si>
    <t>5.v.2 - Ingresos por operaciones y servicios extrabursátiles</t>
  </si>
  <si>
    <t>Comisiones por Intermediación Extrabursábursatil</t>
  </si>
  <si>
    <t>5.v.3 - Otros ingresos operativos</t>
  </si>
  <si>
    <t>Fondo de garantía</t>
  </si>
  <si>
    <t>Otros servicios</t>
  </si>
  <si>
    <t>5.w) Otros gastos operativos, de comercialización y de administración</t>
  </si>
  <si>
    <t>Aranceles - CNV</t>
  </si>
  <si>
    <t>Premios Devengados por Reporto</t>
  </si>
  <si>
    <t>Servicio de asesoría</t>
  </si>
  <si>
    <t>Comisiones pagadas</t>
  </si>
  <si>
    <t>Gastos de representación</t>
  </si>
  <si>
    <t>Gastos de movilidad</t>
  </si>
  <si>
    <t>Otros gastos de administración</t>
  </si>
  <si>
    <t>Otras remuneraciones y dietas</t>
  </si>
  <si>
    <t>Honorarios profesionales</t>
  </si>
  <si>
    <t>Gastos no deducibles</t>
  </si>
  <si>
    <t>Gastos legales</t>
  </si>
  <si>
    <t>Gastos de informática</t>
  </si>
  <si>
    <t>Impresos y formularios</t>
  </si>
  <si>
    <t>Courier y encomiendas</t>
  </si>
  <si>
    <t>Capacitación y entrenamiento</t>
  </si>
  <si>
    <t>Gastos de telefonía</t>
  </si>
  <si>
    <t>Otros gastos</t>
  </si>
  <si>
    <t>5.x) Otros ingresos y egresos</t>
  </si>
  <si>
    <t>Otros ingresos</t>
  </si>
  <si>
    <t>Resultado por actualización del valor de activos</t>
  </si>
  <si>
    <t>Otros egresos</t>
  </si>
  <si>
    <t>5.y) Resultados financieros</t>
  </si>
  <si>
    <t>Generados por activos</t>
  </si>
  <si>
    <t>Intereses ganados</t>
  </si>
  <si>
    <t>Generados por pasivos</t>
  </si>
  <si>
    <t>Intereses pagados por sobregiros</t>
  </si>
  <si>
    <t>Resultados financieros netos</t>
  </si>
  <si>
    <t>5.z) Resultados extraordinarios</t>
  </si>
  <si>
    <t>Ingresos varios</t>
  </si>
  <si>
    <t>Nota 6. Información referente a Contingencias y Compromisos</t>
  </si>
  <si>
    <t>6.a) Compromisos directos</t>
  </si>
  <si>
    <t>La Sociedad no cuenta con garantías otorgadas que impliquen activos comprometidos a la fecha de cierre de los estados financieros a excepción de lo mencionado en la nota 8.</t>
  </si>
  <si>
    <t>6.b) Contingencias legales</t>
  </si>
  <si>
    <t>La Sociedad no cuenta con contingencias legales a la fecha de cierre de los presentes estados financieros.</t>
  </si>
  <si>
    <t>6.c) Garantías constituidas</t>
  </si>
  <si>
    <t>Al 31 de diciembre de 2018, la Sociedad tiene constituida como garantía una póliza de caución, con vigencia desde el 14/11/2018 al 14/11/2019, por un monto de Gs.530.000.000.- (Guaraníes quinientos treinta millones), emitida por Regional S.A. de Seguros según póliza N° 623; de acuerdo a lo previsto en los artículos 113 y 114 de la Resolución 763/04.</t>
  </si>
  <si>
    <t>Al 31 de diciembre de 2019, la póliza fue renovada en fecha 31/10/2019, con vigencia desde el 15/11/2019 al 14/11/2020, por un monto de Gs.530.000.000. (guaraníes quinientos treinta millones), según póliza N° 792. De acuerdo con lo previsto en la Resolución CNV CG N° 1/20019 Y N° 6/2019.</t>
  </si>
  <si>
    <t>Como es de conocimiento general, la aparición del Coronavirus COVID-19 en China en diciembre de 2019 y su expansión global a un gran número de países, ha motivado que el brote viral haya sido calificado como una pandemia por la Organización Mundial de la Salud desde el pasado 11 de marzo</t>
  </si>
  <si>
    <t>Los impactos económicos y las consecuencias para las operaciones de las empresas son inciertas y van a depender en gran medida de la evolución y extensión de la pandemia en los próximos meses, así como de la capacidad de reacción y adaptación de todos los agentes económicos impactados.</t>
  </si>
  <si>
    <t xml:space="preserve">En el caso particular de la Sociedad, la gerencia y el directorio de la misma han replanteado los principales lineamientos del plan para el ejercicio 2020 centrando los esfuerzos en tres ejes fundamentales relacionados a mantener la liquidez, gestionar adecuadamente el riesgo de las contrapartes y de los instrumentos de inversión y evitar la erosión del capital. Como consecuencia del brote de coronavirus, y de las medidas de aislamiento adoptadas por el gobierno nacional, si bien se ha generado una desaceleración económica y una disminución del consumo y la inversión, la gerencia y el directorio de la Sociedad estiman que el impacto contemplado en las operaciones de la misma, así como en su desempeño financiero se encuentran dentro de parámetros manejables para mantener sus operaciones como casa de bolsa. </t>
  </si>
  <si>
    <t>Adicionalmente a lo mencionado anteriormente, entre el 31 de diciembre de 2019 y la fecha de presentación de estos estados financieros no han ocurrido hechos significativos de carácter financiero o de otra índole que no hayan sido adecuadamente revelados en las presentes notas. Asimismo, no han sucedido hechos posteriores que afecten la estructura patrimonial, los resultados de la Sociedad al 31 de diciembre de 2019.</t>
  </si>
  <si>
    <t>• Restricción de la posesión de la acción en BVPASA para operar como casa de bolsa.</t>
  </si>
  <si>
    <t>Nota 9. Cambio contables</t>
  </si>
  <si>
    <t>Ver nota 4.</t>
  </si>
  <si>
    <t>a)     De acuerdo con la legislación vigente las sociedades por acciones, deben constituir una reserva legal no menor al 5% de las utilidades netas del ejercicio, hasta alcanzar el 20% del capital suscripto.</t>
  </si>
  <si>
    <t>b)     El incremento patrimonial producido por el revalúo de los bienes de los bienes de uso, solo podrá ser capitalizado, no pudiendo ser distribuido como dividendo, utilidad o beneficio.</t>
  </si>
  <si>
    <t>c) De acuerdo con el régimen tributario establecido por la Ley Nº 125/91 y sus modificaciones, las utilidades distribuidas en efectivo se hallan gravadas a una tasa del 5% en concepto de Impuesto a la Renta.</t>
  </si>
  <si>
    <t>d) De acuerdo con la Ley Nº 125/91 que establece el régimen tributario, las utilidades obtenidas y remesadas a beneficiarios radicados en el exterior se hallan sujetas a una retención del 15% en concepto de Impuesto a la Renta.</t>
  </si>
  <si>
    <t>A la fecha de la emisión de los presentes estados financieros, no existen sanciones de ninguna naturaleza que la Comisión Nacional de Valores u otras instituciones fiscalizadoras hayan impuesto a la Sociedad.</t>
  </si>
  <si>
    <t>Nota 12: Otros asuntos relevantes</t>
  </si>
  <si>
    <r>
      <t>a)</t>
    </r>
    <r>
      <rPr>
        <b/>
        <sz val="7"/>
        <color theme="1"/>
        <rFont val="Times New Roman"/>
        <family val="1"/>
      </rPr>
      <t xml:space="preserve">     </t>
    </r>
    <r>
      <rPr>
        <b/>
        <sz val="10"/>
        <color theme="1"/>
        <rFont val="Times New Roman"/>
        <family val="1"/>
      </rPr>
      <t>Modificación de la legislación tributaria</t>
    </r>
  </si>
  <si>
    <t>Con fecha 25 de septiembre de 2019 se promulgó la Ley N° 6380/19 “De Modernización y Simplificación del Sistema Tributario Nacional”, con vigencia a partir del 1 de enero de 2020, la cual básicamente plantea el siguiente esquema de imposición:</t>
  </si>
  <si>
    <t xml:space="preserve"> - Impuesto a la Renta Empresarial (IRE), sucesor del Impuesto a la Renta de las Actividades Comerciales, Industriales y de Servicios (IRACIS), Impuesto sobre Renta de Actividades Agropecuarias (IRAGRO), e Impuesto a la Renta del Pequeño Contribuyente (IRPC), con las mismas tasas de imposición del 10%.</t>
  </si>
  <si>
    <t xml:space="preserve"> - Impuesto a los Dividendos y Utilidades (IDU), que gravará las utilidades, dividendos o rendimientos cobrados en carácter de accionista de una sociedad constituida en el país. No estarán alcanzadas por el IDU, las utilidades destinadas a la cuenta de reserva legal, a reservas facultativas o a capitalización, salvo en caso de darse un rescate de capital, en cuyo caso, las utilidades destinadas a algunos de los destinos mencionados, estarán gravados por el IDU. Este impuesto se aplica por la vía de la retención, siendo el agente designado las entidades pagadoras de las utilidades y dividendos. Las tasas a aplicarse serán las siguientes: 8% si el que percibe los dividendos, utilidades o rendimientos es una persona física, jurídica u otro tipo de entidad residente en el país; y 15% siempre y cuando, el perceptor sea una entidad, persona física o jurídica no residente en el país, inclusive los obtenidos por la casa matriz del exterior, es decir, la casa matriz de las sucursales establecidas en el país. La Ley N° 6380/19 establece disposiciones especiales relacionadas a utilidades acumuladas antes la vigencia de la misma que no hayan sido capitalizadas. </t>
  </si>
  <si>
    <t xml:space="preserve"> - Impuesto a los No Residentes (INR): la Ley N° 6380/19 pone en vigencia un impuesto a ser aplicable a los No Residentes en el país, y que gravará todas las rentas, ganancias o beneficios obtenidos por personas físicas, jurídicas y otro tipo de entidades que no tengan residencia en Paraguay. Un punto importante es que el caso de la determinación de si la renta es de fuente paraguaya, se establece por cada tipo de servicio. En general, la tasa del INR se establece en 15% que se aplicará sobre el valor de la renta neta establecida.</t>
  </si>
  <si>
    <t xml:space="preserve"> - Impuesto al Valor Agregado (IVA): en materia de IVA, no se prevén cambios significativos en lo que respecta a las operaciones que realiza la Sociedad. En cuanto a las tasas para los productos y servicios no existen variaciones. El sistema de liquidación del impuesto no tendrá modificaciones, se mantiene la regla de compensación del IVA Débito Fiscal con el IVA Crédito Fiscal.</t>
  </si>
  <si>
    <t xml:space="preserve"> - Normas de valoración entre partes relacionadas (Precios de Transferencia): a partir del año 2021, los contribuyentes que realizan operaciones con partes relacionadas residentes en el país y en el extranjero, deben obtener y mantener un Estudio Técnico que incluya la documentación de respaldo con la que demuestren que el monto de sus ingresos y deducciones fueron valuados a precios o contraprestaciones hechas entre partes independientes, que debe contener ciertos datos.</t>
  </si>
  <si>
    <t>En opinión de la Dirección y la Gerencia de la Sociedad, la aplicación del nuevo marco tributario no generará un efecto significativo en la Sociedad.</t>
  </si>
  <si>
    <t>Los estados financieros al 31 de marzo de 2020 y la información complementaria relacionadas con ellos, se presentan en forma comparativa con los respectivos estados e información complementaria correspondiente al ejercicio económico finalizado al 31 de diciembre 2019.</t>
  </si>
  <si>
    <t xml:space="preserve"> - Al 31 de marzo de 2020, según lo establecido por la Resolución CNV CG N° 6/19, se mide al valor de mercado, siendo éste el último precio de transacción.</t>
  </si>
  <si>
    <t xml:space="preserve"> - Al 31 de diciembre de 2019, para la presentación a la CNV de los estados financieros de apertura, la valuación se ajustó al valor en libros de la acción según lo informado por la BVPASA, tal como era requerido por las disposiciones de la normativa entonces vigentes (Resolución CNV Nº 950/06). Al respecto, para demostrar la uniformidad en términos comparativos, se han realizado reclasificaciones a los saldos iniciales del presente ejercicio. Ver adicionalmente Nota 4.</t>
  </si>
  <si>
    <t>Al 31 de diciembre de 2019 y 31 de marzo 2020 existe la siguiente limitación:</t>
  </si>
  <si>
    <t>El resultado por operaciones con empresas y personas vinculadas al 31 de marzo de 2020 y 31 de diciembre de 2019 es el siguiente:</t>
  </si>
  <si>
    <t>No Aplicable. Al 31 de diciembre de 2019 y 31 de marzo de 2020 la Sociedad no cuenta con obligaciones por contrato de underwriting</t>
  </si>
  <si>
    <t>Saldo al 31/03/2020</t>
  </si>
  <si>
    <t>Inversiones en reporto</t>
  </si>
  <si>
    <t>al 31/03/2020</t>
  </si>
  <si>
    <t>Bancop S.A.</t>
  </si>
  <si>
    <t>Al 31 de marzo de 2020 y 31 de diciembre de 2020, la Sociedad no cuenta con documentos y cuentas por cobrar.</t>
  </si>
  <si>
    <t>Nucleo S.A.</t>
  </si>
  <si>
    <t>Telefonica Celular del Paraguay S.A.E.</t>
  </si>
  <si>
    <t>Sallustro &amp; CIA S.A.</t>
  </si>
  <si>
    <t>Financiera El Comercio S.A.E.C.A.</t>
  </si>
  <si>
    <t>No aplicable. Al 31 demarzo 2020 ya la 31 de diciembre de 2019  la Sociedad no cuenta con saldos en cartera.</t>
  </si>
  <si>
    <t xml:space="preserve">a) las acciones de la Bolsa de Valores y Productos del Paraguay S.A., las que se valúan al valor de Mercado por esa Entidad al 31 de marzo de 2020 y al 31 diciembre de 2019  – ver Notas 3.2.b.(ii) y 4 a los presentes estados financieros. </t>
  </si>
  <si>
    <t>Al 31 de marzo 2020 y al 31 de diciembre de 2019, la Sociedad no cuenta con derechos sobre títulos por contratos de underwriting.</t>
  </si>
  <si>
    <t xml:space="preserve">Por otro lado, cabe añadir que, con relación a las normas dispuestas en el Reglamento General del Mercado de Valores referentes a las Condiciones de Patrimonio, Liquidez y Solvencia para Intermediarios de Valores, empezó a regir para las Casas de Bolsa a partir del 1 de enero de 2020. </t>
  </si>
  <si>
    <t>Los estados contables (Balance General, Estado de Resultados, Estado de Flujo de Efectivo y Estado de Variación del Patrimonio Neto) correspondientes al 31 de Marzo del 2020 fueron considerados y aprobados el Directorio</t>
  </si>
  <si>
    <t>ESTADO DE RESULTADOS CORRESPONDIENTE AL 31/03/2020 presentado en forma comparativa con el  31/03/2019</t>
  </si>
  <si>
    <t>CORRESPONDIENTE AL 31/03/2020 presentado en forma comparativa con el 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</si>
</sst>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 _€_-;\-* #,##0.00\ _€_-;_-* &quot;-&quot;??\ _€_-;_-@_-"/>
    <numFmt numFmtId="164" formatCode="_ * #,##0_ ;_ * \-#,##0_ ;_ * &quot;-&quot;_ ;_ @_ "/>
    <numFmt numFmtId="165" formatCode="_-* #,##0\ _€_-;\-* #,##0\ _€_-;_-* &quot;-&quot;??\ _€_-;_-@_-"/>
    <numFmt numFmtId="166" formatCode="_(* #,##0_);_(* \(#,##0\);_(* &quot;-&quot;_);_(@_)"/>
    <numFmt numFmtId="167" formatCode="General_)"/>
    <numFmt numFmtId="168" formatCode="_(* #,##0.00_);_(* \(#,##0.00\);_(* &quot;-&quot;_);_(@_)"/>
    <numFmt numFmtId="169" formatCode="_(* #,##0.00_);_(* \(#,##0.00\);_(* &quot;-&quot;??_);_(@_)"/>
    <numFmt numFmtId="170" formatCode="_(* #,##0_);_(* \(#,##0\);_(* &quot;-&quot;??_);_(@_)"/>
    <numFmt numFmtId="171" formatCode="#,##0_ ;[Red]\-#,##0\ "/>
    <numFmt numFmtId="172" formatCode="#,##0_ ;\-#,##0\ "/>
    <numFmt numFmtId="173" formatCode="#,##0.00_ ;[Red]\-#,##0.00\ "/>
    <numFmt numFmtId="174" formatCode="0_ ;[Red]\-0\ "/>
    <numFmt numFmtId="175" formatCode="_ * #,##0.00_ ;_ * \-#,##0.00_ ;_ * &quot;-&quot;_ ;_ @_ "/>
    <numFmt numFmtId="176" formatCode="_ &quot;Gs&quot;\ * #,##0_ ;_ &quot;Gs&quot;\ * \-#,##0_ ;_ &quot;Gs&quot;\ * &quot;-&quot;_ ;_ @_ "/>
    <numFmt numFmtId="177" formatCode="_-* #,##0.00\ &quot;Pts&quot;_-;\-* #,##0.00\ &quot;Pts&quot;_-;_-* &quot;-&quot;??\ &quot;Pts&quot;_-;_-@_-"/>
    <numFmt numFmtId="178" formatCode="_ * #,##0_ ;_ * \-#,##0_ ;_ * \-??_ ;_ @_ "/>
    <numFmt numFmtId="179" formatCode="_(* #,##0_);_(* \(#,##0\);_(* \-??_);_(@_)"/>
    <numFmt numFmtId="180" formatCode="dd/mm/yyyy;@"/>
    <numFmt numFmtId="181" formatCode="0_ ;\-0\ "/>
    <numFmt numFmtId="182" formatCode="_-* #,##0_-;\-* #,##0_-;_-* &quot;-&quot;??_-;_-@_-"/>
    <numFmt numFmtId="183" formatCode="0.0000%"/>
  </numFmts>
  <fonts count="8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8"/>
      <color theme="1"/>
      <name val="Calibri"/>
      <family val="2"/>
      <scheme val="minor"/>
    </font>
    <font>
      <sz val="11"/>
      <color rgb="FF000000"/>
      <name val="Calibri"/>
      <family val="2"/>
      <scheme val="minor"/>
    </font>
    <font>
      <sz val="11"/>
      <color rgb="FF000000"/>
      <name val="Times New Roman"/>
      <family val="1"/>
    </font>
    <font>
      <sz val="12"/>
      <color theme="1"/>
      <name val="Times New Roman"/>
      <family val="1"/>
    </font>
    <font>
      <b/>
      <sz val="12"/>
      <color theme="1"/>
      <name val="Times New Roman"/>
      <family val="1"/>
    </font>
    <font>
      <sz val="12"/>
      <name val="Courier"/>
      <family val="3"/>
    </font>
    <font>
      <b/>
      <sz val="12"/>
      <name val="Times New Roman"/>
      <family val="1"/>
    </font>
    <font>
      <b/>
      <sz val="12"/>
      <color rgb="FF0000FF"/>
      <name val="Times New Roman"/>
      <family val="1"/>
    </font>
    <font>
      <b/>
      <u/>
      <sz val="12"/>
      <color rgb="FF0000FF"/>
      <name val="Times New Roman"/>
      <family val="1"/>
    </font>
    <font>
      <b/>
      <u/>
      <sz val="12"/>
      <color theme="1"/>
      <name val="Times New Roman"/>
      <family val="1"/>
    </font>
    <font>
      <sz val="12"/>
      <color rgb="FF0000FF"/>
      <name val="Times New Roman"/>
      <family val="1"/>
    </font>
    <font>
      <sz val="10"/>
      <name val="Arial"/>
      <family val="2"/>
    </font>
    <font>
      <sz val="10"/>
      <name val="Nimbus Sans L"/>
    </font>
    <font>
      <sz val="12"/>
      <color rgb="FFFF0000"/>
      <name val="Times New Roman"/>
      <family val="1"/>
    </font>
    <font>
      <sz val="12"/>
      <color theme="0"/>
      <name val="Times New Roman"/>
      <family val="1"/>
    </font>
    <font>
      <b/>
      <sz val="11"/>
      <name val="Times New Roman"/>
      <family val="1"/>
    </font>
    <font>
      <sz val="11"/>
      <name val="Times New Roman"/>
      <family val="1"/>
    </font>
    <font>
      <b/>
      <sz val="11"/>
      <color theme="1"/>
      <name val="Times New Roman"/>
      <family val="1"/>
    </font>
    <font>
      <sz val="11"/>
      <color rgb="FF0000FF"/>
      <name val="Times New Roman"/>
      <family val="1"/>
    </font>
    <font>
      <sz val="11"/>
      <color theme="1"/>
      <name val="Times New Roman"/>
      <family val="1"/>
    </font>
    <font>
      <b/>
      <sz val="11"/>
      <color rgb="FF000000"/>
      <name val="Times New Roman"/>
      <family val="1"/>
    </font>
    <font>
      <sz val="8"/>
      <color rgb="FFFF0000"/>
      <name val="Calibri"/>
      <family val="2"/>
      <scheme val="minor"/>
    </font>
    <font>
      <u/>
      <sz val="12"/>
      <color theme="1"/>
      <name val="Times New Roman"/>
      <family val="1"/>
    </font>
    <font>
      <sz val="9"/>
      <name val="Times New Roman"/>
      <family val="1"/>
    </font>
    <font>
      <b/>
      <sz val="9"/>
      <name val="Times New Roman"/>
      <family val="1"/>
    </font>
    <font>
      <b/>
      <sz val="9"/>
      <color rgb="FF000000"/>
      <name val="Times New Roman"/>
      <family val="1"/>
    </font>
    <font>
      <b/>
      <sz val="10"/>
      <name val="Times New Roman"/>
      <family val="1"/>
    </font>
    <font>
      <b/>
      <sz val="10"/>
      <color indexed="8"/>
      <name val="Arial"/>
      <family val="2"/>
    </font>
    <font>
      <sz val="8"/>
      <color indexed="8"/>
      <name val="Arial"/>
      <family val="2"/>
    </font>
    <font>
      <b/>
      <sz val="10"/>
      <name val="Arial"/>
      <family val="2"/>
    </font>
    <font>
      <sz val="8"/>
      <name val="Arial"/>
      <family val="2"/>
    </font>
    <font>
      <b/>
      <sz val="8"/>
      <name val="Arial"/>
      <family val="2"/>
    </font>
    <font>
      <b/>
      <u/>
      <sz val="8"/>
      <name val="Arial"/>
      <family val="2"/>
    </font>
    <font>
      <sz val="9"/>
      <name val="Arial"/>
      <family val="2"/>
    </font>
    <font>
      <sz val="12"/>
      <name val="Times New Roman"/>
      <family val="1"/>
    </font>
    <font>
      <b/>
      <sz val="12"/>
      <color indexed="8"/>
      <name val="Arial"/>
      <family val="2"/>
    </font>
    <font>
      <sz val="10"/>
      <color indexed="8"/>
      <name val="Arial"/>
      <family val="2"/>
    </font>
    <font>
      <sz val="10"/>
      <color theme="1"/>
      <name val="Arial"/>
      <family val="2"/>
    </font>
    <font>
      <b/>
      <u/>
      <sz val="10"/>
      <color indexed="8"/>
      <name val="Arial"/>
      <family val="2"/>
    </font>
    <font>
      <b/>
      <sz val="10"/>
      <color theme="1"/>
      <name val="Arial"/>
      <family val="2"/>
    </font>
    <font>
      <b/>
      <u/>
      <sz val="10"/>
      <color theme="1"/>
      <name val="Arial"/>
      <family val="2"/>
    </font>
    <font>
      <b/>
      <sz val="12"/>
      <color theme="1"/>
      <name val="Arial"/>
      <family val="2"/>
    </font>
    <font>
      <sz val="9"/>
      <color theme="1"/>
      <name val="Arial"/>
      <family val="2"/>
    </font>
    <font>
      <b/>
      <sz val="9"/>
      <color theme="1"/>
      <name val="Arial"/>
      <family val="2"/>
    </font>
    <font>
      <i/>
      <sz val="8"/>
      <color theme="1"/>
      <name val="Arial"/>
      <family val="2"/>
    </font>
    <font>
      <b/>
      <sz val="12"/>
      <color theme="0"/>
      <name val="Times New Roman"/>
      <family val="1"/>
    </font>
    <font>
      <b/>
      <sz val="8"/>
      <color theme="1"/>
      <name val="Calibri"/>
      <family val="2"/>
      <scheme val="minor"/>
    </font>
    <font>
      <i/>
      <sz val="10"/>
      <color rgb="FF000000"/>
      <name val="Times New Roman"/>
      <family val="1"/>
    </font>
    <font>
      <sz val="10"/>
      <color rgb="FF000000"/>
      <name val="Times New Roman"/>
      <family val="1"/>
    </font>
    <font>
      <b/>
      <sz val="8"/>
      <color rgb="FFFF0000"/>
      <name val="Courier New"/>
      <family val="3"/>
    </font>
    <font>
      <sz val="10"/>
      <color indexed="8"/>
      <name val="Courier New"/>
      <family val="1"/>
    </font>
    <font>
      <b/>
      <sz val="9"/>
      <color indexed="8"/>
      <name val="Times New Roman"/>
      <family val="1"/>
    </font>
    <font>
      <b/>
      <sz val="10"/>
      <color indexed="8"/>
      <name val="Courier New"/>
      <family val="1"/>
    </font>
    <font>
      <b/>
      <sz val="10"/>
      <color indexed="8"/>
      <name val="Courier New"/>
      <family val="3"/>
    </font>
    <font>
      <sz val="11"/>
      <color rgb="FFFF0000"/>
      <name val="Times New Roman"/>
      <family val="1"/>
    </font>
    <font>
      <b/>
      <sz val="10"/>
      <color rgb="FF000000"/>
      <name val="Times New Roman"/>
      <family val="1"/>
    </font>
    <font>
      <u/>
      <sz val="11"/>
      <color theme="1"/>
      <name val="Times New Roman"/>
      <family val="1"/>
    </font>
    <font>
      <b/>
      <sz val="10"/>
      <color theme="1"/>
      <name val="Times New Roman"/>
      <family val="1"/>
    </font>
    <font>
      <sz val="10"/>
      <color theme="1"/>
      <name val="Times New Roman"/>
      <family val="1"/>
    </font>
    <font>
      <b/>
      <sz val="11"/>
      <color rgb="FFFFFFFF"/>
      <name val="Times New Roman"/>
      <family val="1"/>
    </font>
    <font>
      <u/>
      <sz val="10"/>
      <color theme="1"/>
      <name val="Times New Roman"/>
      <family val="1"/>
    </font>
    <font>
      <sz val="10"/>
      <color theme="1"/>
      <name val="Calibri"/>
      <family val="2"/>
      <scheme val="minor"/>
    </font>
    <font>
      <b/>
      <u/>
      <sz val="10"/>
      <color rgb="FF000000"/>
      <name val="Times New Roman"/>
      <family val="1"/>
    </font>
    <font>
      <b/>
      <sz val="7"/>
      <color theme="1"/>
      <name val="Times New Roman"/>
      <family val="1"/>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3366"/>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161616"/>
        <bgColor indexed="64"/>
      </patternFill>
    </fill>
    <fill>
      <patternFill patternType="solid">
        <fgColor rgb="FF0D0D0D"/>
        <bgColor indexed="64"/>
      </patternFill>
    </fill>
    <fill>
      <patternFill patternType="solid">
        <fgColor rgb="FFFFFFFF"/>
        <bgColor indexed="64"/>
      </patternFill>
    </fill>
  </fills>
  <borders count="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rgb="FF000000"/>
      </bottom>
      <diagonal/>
    </border>
    <border>
      <left/>
      <right/>
      <top style="medium">
        <color indexed="64"/>
      </top>
      <bottom/>
      <diagonal/>
    </border>
    <border>
      <left style="thick">
        <color indexed="64"/>
      </left>
      <right style="thick">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s>
  <cellStyleXfs count="54">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9" fillId="0" borderId="0"/>
    <xf numFmtId="167" fontId="23" fillId="0" borderId="0"/>
    <xf numFmtId="166" fontId="1" fillId="0" borderId="0" applyFont="0" applyFill="0" applyBorder="0" applyAlignment="0" applyProtection="0"/>
    <xf numFmtId="0" fontId="29" fillId="0" borderId="0"/>
    <xf numFmtId="0" fontId="29" fillId="0" borderId="0"/>
    <xf numFmtId="0" fontId="30" fillId="0" borderId="0"/>
    <xf numFmtId="0" fontId="29" fillId="0" borderId="0"/>
    <xf numFmtId="169" fontId="1" fillId="0" borderId="0" applyFont="0" applyFill="0" applyBorder="0" applyAlignment="0" applyProtection="0"/>
    <xf numFmtId="164" fontId="1" fillId="0" borderId="0" applyFont="0" applyFill="0" applyBorder="0" applyAlignment="0" applyProtection="0"/>
    <xf numFmtId="177" fontId="29" fillId="0" borderId="0" applyFont="0" applyFill="0" applyBorder="0" applyAlignment="0" applyProtection="0"/>
    <xf numFmtId="182" fontId="1" fillId="0" borderId="0" applyFont="0" applyFill="0" applyBorder="0" applyAlignment="0" applyProtection="0"/>
  </cellStyleXfs>
  <cellXfs count="761">
    <xf numFmtId="0" fontId="0" fillId="0" borderId="0" xfId="0"/>
    <xf numFmtId="0" fontId="18" fillId="0" borderId="0" xfId="0" applyFont="1"/>
    <xf numFmtId="0" fontId="21" fillId="0" borderId="0" xfId="0" applyFont="1"/>
    <xf numFmtId="0" fontId="21" fillId="0" borderId="0" xfId="0" applyFont="1" applyAlignment="1">
      <alignment wrapText="1"/>
    </xf>
    <xf numFmtId="0" fontId="22" fillId="0" borderId="0" xfId="0" applyFont="1" applyAlignment="1">
      <alignment horizontal="right"/>
    </xf>
    <xf numFmtId="0" fontId="21" fillId="0" borderId="0" xfId="0" applyFont="1" applyBorder="1"/>
    <xf numFmtId="165" fontId="21" fillId="0" borderId="0" xfId="1" applyNumberFormat="1" applyFont="1"/>
    <xf numFmtId="165" fontId="21" fillId="0" borderId="0" xfId="0" applyNumberFormat="1" applyFont="1"/>
    <xf numFmtId="0" fontId="22" fillId="0" borderId="0" xfId="0" applyFont="1" applyAlignment="1">
      <alignment horizontal="center" wrapText="1"/>
    </xf>
    <xf numFmtId="0" fontId="21" fillId="0" borderId="0" xfId="0" applyFont="1" applyBorder="1" applyAlignment="1">
      <alignment horizontal="left" vertical="center"/>
    </xf>
    <xf numFmtId="0" fontId="22" fillId="0" borderId="0" xfId="0" applyFont="1" applyBorder="1" applyAlignment="1">
      <alignment horizontal="center"/>
    </xf>
    <xf numFmtId="0" fontId="25" fillId="0" borderId="17" xfId="0" applyFont="1" applyFill="1" applyBorder="1"/>
    <xf numFmtId="0" fontId="22" fillId="0" borderId="17" xfId="0" applyFont="1" applyFill="1" applyBorder="1"/>
    <xf numFmtId="0" fontId="22" fillId="0" borderId="18" xfId="0" applyFont="1" applyFill="1" applyBorder="1"/>
    <xf numFmtId="166" fontId="21" fillId="0" borderId="0" xfId="0" applyNumberFormat="1" applyFont="1" applyBorder="1"/>
    <xf numFmtId="0" fontId="26" fillId="0" borderId="17" xfId="0" applyFont="1" applyFill="1" applyBorder="1"/>
    <xf numFmtId="0" fontId="27" fillId="0" borderId="18" xfId="0" applyFont="1" applyFill="1" applyBorder="1"/>
    <xf numFmtId="0" fontId="28" fillId="0" borderId="17" xfId="0" quotePrefix="1" applyFont="1" applyFill="1" applyBorder="1"/>
    <xf numFmtId="0" fontId="21" fillId="0" borderId="17" xfId="0" quotePrefix="1" applyFont="1" applyFill="1" applyBorder="1"/>
    <xf numFmtId="0" fontId="21" fillId="0" borderId="18" xfId="0" quotePrefix="1" applyFont="1" applyFill="1" applyBorder="1"/>
    <xf numFmtId="0" fontId="28" fillId="0" borderId="17" xfId="0" applyFont="1" applyFill="1" applyBorder="1"/>
    <xf numFmtId="0" fontId="21" fillId="0" borderId="17" xfId="0" applyFont="1" applyFill="1" applyBorder="1"/>
    <xf numFmtId="0" fontId="21" fillId="0" borderId="18" xfId="0" applyFont="1" applyFill="1" applyBorder="1"/>
    <xf numFmtId="0" fontId="22" fillId="0" borderId="0" xfId="0" applyFont="1" applyBorder="1"/>
    <xf numFmtId="166" fontId="21" fillId="0" borderId="0" xfId="45" applyFont="1"/>
    <xf numFmtId="166" fontId="21" fillId="0" borderId="0" xfId="0" applyNumberFormat="1" applyFont="1"/>
    <xf numFmtId="0" fontId="22" fillId="0" borderId="19" xfId="0" applyFont="1" applyFill="1" applyBorder="1"/>
    <xf numFmtId="0" fontId="22" fillId="0" borderId="20" xfId="0" applyFont="1" applyFill="1" applyBorder="1"/>
    <xf numFmtId="166" fontId="22" fillId="0" borderId="0" xfId="0" applyNumberFormat="1" applyFont="1" applyBorder="1"/>
    <xf numFmtId="0" fontId="21" fillId="0" borderId="0" xfId="0" applyFont="1" applyAlignment="1"/>
    <xf numFmtId="0" fontId="21" fillId="0" borderId="0" xfId="0" applyFont="1" applyBorder="1" applyAlignment="1"/>
    <xf numFmtId="0" fontId="21" fillId="0" borderId="0" xfId="0" applyFont="1" applyAlignment="1">
      <alignment vertical="center"/>
    </xf>
    <xf numFmtId="0" fontId="21" fillId="0" borderId="0" xfId="0" applyFont="1" applyBorder="1" applyAlignment="1">
      <alignment wrapText="1"/>
    </xf>
    <xf numFmtId="166" fontId="21" fillId="0" borderId="0" xfId="0" applyNumberFormat="1" applyFont="1" applyAlignment="1">
      <alignment vertical="center"/>
    </xf>
    <xf numFmtId="0" fontId="31" fillId="0" borderId="17" xfId="0" quotePrefix="1" applyFont="1" applyFill="1" applyBorder="1"/>
    <xf numFmtId="0" fontId="31" fillId="0" borderId="17" xfId="0" applyFont="1" applyFill="1" applyBorder="1"/>
    <xf numFmtId="43" fontId="21" fillId="0" borderId="0" xfId="1" applyFont="1"/>
    <xf numFmtId="0" fontId="21" fillId="0" borderId="16" xfId="0" applyFont="1" applyBorder="1" applyAlignment="1">
      <alignment vertical="center"/>
    </xf>
    <xf numFmtId="0" fontId="21" fillId="0" borderId="17" xfId="0" applyFont="1" applyBorder="1" applyAlignment="1">
      <alignment vertical="center" wrapText="1"/>
    </xf>
    <xf numFmtId="0" fontId="21" fillId="0" borderId="0" xfId="0" applyFont="1" applyBorder="1" applyAlignment="1">
      <alignment vertical="center" wrapText="1"/>
    </xf>
    <xf numFmtId="0" fontId="22" fillId="0" borderId="17" xfId="0" applyFont="1" applyBorder="1" applyAlignment="1">
      <alignment vertical="center" wrapText="1"/>
    </xf>
    <xf numFmtId="0" fontId="22" fillId="0" borderId="0" xfId="0" applyFont="1" applyBorder="1" applyAlignment="1">
      <alignment vertical="center" wrapText="1"/>
    </xf>
    <xf numFmtId="168" fontId="21" fillId="0" borderId="0" xfId="0" applyNumberFormat="1" applyFont="1" applyAlignment="1">
      <alignment vertical="center"/>
    </xf>
    <xf numFmtId="3" fontId="21" fillId="0" borderId="0" xfId="0" applyNumberFormat="1" applyFont="1" applyAlignment="1">
      <alignment vertical="center"/>
    </xf>
    <xf numFmtId="0" fontId="32" fillId="0" borderId="0" xfId="0" applyFont="1" applyAlignment="1">
      <alignment vertical="center"/>
    </xf>
    <xf numFmtId="0" fontId="22" fillId="0" borderId="19" xfId="0" applyFont="1" applyBorder="1" applyAlignment="1">
      <alignment vertical="center" wrapText="1"/>
    </xf>
    <xf numFmtId="0" fontId="22" fillId="0" borderId="16" xfId="0" applyFont="1" applyBorder="1" applyAlignment="1">
      <alignment vertical="center" wrapText="1"/>
    </xf>
    <xf numFmtId="166" fontId="32" fillId="0" borderId="0" xfId="0" applyNumberFormat="1" applyFont="1" applyAlignment="1">
      <alignment vertical="center"/>
    </xf>
    <xf numFmtId="0" fontId="32" fillId="0" borderId="0" xfId="0" applyFont="1"/>
    <xf numFmtId="165" fontId="18" fillId="0" borderId="0" xfId="0" applyNumberFormat="1" applyFont="1"/>
    <xf numFmtId="0" fontId="34" fillId="0" borderId="0" xfId="49" applyFont="1"/>
    <xf numFmtId="0" fontId="34" fillId="0" borderId="0" xfId="46" applyFont="1"/>
    <xf numFmtId="0" fontId="21" fillId="0" borderId="0" xfId="0" applyFont="1" applyFill="1" applyAlignment="1">
      <alignment horizontal="center" wrapText="1"/>
    </xf>
    <xf numFmtId="43" fontId="21" fillId="0" borderId="0" xfId="0" applyNumberFormat="1" applyFont="1"/>
    <xf numFmtId="165" fontId="21" fillId="0" borderId="0" xfId="1" applyNumberFormat="1" applyFont="1" applyBorder="1"/>
    <xf numFmtId="165" fontId="18" fillId="0" borderId="0" xfId="1" applyNumberFormat="1" applyFont="1"/>
    <xf numFmtId="0" fontId="22" fillId="0" borderId="0" xfId="0" applyFont="1" applyFill="1" applyAlignment="1">
      <alignment horizontal="center" wrapText="1"/>
    </xf>
    <xf numFmtId="0" fontId="21" fillId="0" borderId="0" xfId="0" applyFont="1" applyFill="1"/>
    <xf numFmtId="0" fontId="21" fillId="0" borderId="0" xfId="0" applyFont="1" applyFill="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31" fillId="0" borderId="0" xfId="0" applyFont="1"/>
    <xf numFmtId="0" fontId="39" fillId="0" borderId="0" xfId="0" applyFont="1"/>
    <xf numFmtId="166" fontId="22" fillId="0" borderId="0" xfId="45" applyFont="1" applyBorder="1" applyAlignment="1">
      <alignment vertical="center"/>
    </xf>
    <xf numFmtId="171" fontId="21" fillId="0" borderId="0" xfId="0" applyNumberFormat="1" applyFont="1"/>
    <xf numFmtId="0" fontId="40" fillId="0" borderId="17" xfId="0" applyFont="1" applyFill="1" applyBorder="1"/>
    <xf numFmtId="49" fontId="21" fillId="0" borderId="17" xfId="0" applyNumberFormat="1" applyFont="1" applyFill="1" applyBorder="1"/>
    <xf numFmtId="49" fontId="21" fillId="0" borderId="17" xfId="0" quotePrefix="1" applyNumberFormat="1" applyFont="1" applyFill="1" applyBorder="1"/>
    <xf numFmtId="172" fontId="22" fillId="0" borderId="18" xfId="45" applyNumberFormat="1" applyFont="1" applyFill="1" applyBorder="1"/>
    <xf numFmtId="172" fontId="21" fillId="0" borderId="18" xfId="45" applyNumberFormat="1" applyFont="1" applyFill="1" applyBorder="1"/>
    <xf numFmtId="172" fontId="21" fillId="0" borderId="18" xfId="0" applyNumberFormat="1" applyFont="1" applyFill="1" applyBorder="1"/>
    <xf numFmtId="172" fontId="22" fillId="0" borderId="20" xfId="45" applyNumberFormat="1" applyFont="1" applyFill="1" applyBorder="1"/>
    <xf numFmtId="0" fontId="22" fillId="0" borderId="0" xfId="0" applyFont="1" applyFill="1" applyBorder="1"/>
    <xf numFmtId="0" fontId="40" fillId="0" borderId="0" xfId="0" applyFont="1" applyFill="1" applyBorder="1"/>
    <xf numFmtId="49" fontId="21" fillId="0" borderId="0" xfId="0" applyNumberFormat="1" applyFont="1" applyFill="1" applyBorder="1"/>
    <xf numFmtId="49" fontId="21" fillId="0" borderId="0" xfId="0" quotePrefix="1" applyNumberFormat="1" applyFont="1" applyFill="1" applyBorder="1"/>
    <xf numFmtId="0" fontId="21" fillId="0" borderId="0" xfId="0" quotePrefix="1" applyFont="1" applyFill="1" applyBorder="1"/>
    <xf numFmtId="0" fontId="21" fillId="0" borderId="0" xfId="0" applyFont="1" applyFill="1" applyBorder="1"/>
    <xf numFmtId="0" fontId="22" fillId="0" borderId="16" xfId="0" applyFont="1" applyFill="1" applyBorder="1"/>
    <xf numFmtId="172" fontId="21" fillId="0" borderId="14" xfId="45" applyNumberFormat="1" applyFont="1" applyFill="1" applyBorder="1" applyAlignment="1">
      <alignment vertical="center"/>
    </xf>
    <xf numFmtId="0" fontId="21" fillId="0" borderId="17" xfId="0" applyFont="1" applyBorder="1" applyAlignment="1">
      <alignment horizontal="left" vertical="center" wrapText="1"/>
    </xf>
    <xf numFmtId="0" fontId="21" fillId="0" borderId="0" xfId="0" applyFont="1" applyBorder="1" applyAlignment="1">
      <alignment horizontal="left" vertical="center" wrapText="1"/>
    </xf>
    <xf numFmtId="172" fontId="22" fillId="0" borderId="13" xfId="0" applyNumberFormat="1" applyFont="1" applyBorder="1" applyAlignment="1">
      <alignment wrapText="1"/>
    </xf>
    <xf numFmtId="172" fontId="21" fillId="0" borderId="13" xfId="45" applyNumberFormat="1" applyFont="1" applyBorder="1"/>
    <xf numFmtId="172" fontId="21" fillId="0" borderId="14" xfId="45" applyNumberFormat="1" applyFont="1" applyBorder="1" applyAlignment="1">
      <alignment vertical="center"/>
    </xf>
    <xf numFmtId="172" fontId="22" fillId="0" borderId="14" xfId="45" applyNumberFormat="1" applyFont="1" applyFill="1" applyBorder="1" applyAlignment="1">
      <alignment vertical="center"/>
    </xf>
    <xf numFmtId="172" fontId="22" fillId="0" borderId="14" xfId="45" applyNumberFormat="1" applyFont="1" applyBorder="1" applyAlignment="1">
      <alignment vertical="center"/>
    </xf>
    <xf numFmtId="172" fontId="22" fillId="0" borderId="17" xfId="45" applyNumberFormat="1" applyFont="1" applyFill="1" applyBorder="1" applyAlignment="1">
      <alignment vertical="center"/>
    </xf>
    <xf numFmtId="172" fontId="22" fillId="0" borderId="17" xfId="0" applyNumberFormat="1" applyFont="1" applyFill="1" applyBorder="1" applyAlignment="1">
      <alignment vertical="center" wrapText="1"/>
    </xf>
    <xf numFmtId="172" fontId="22" fillId="0" borderId="15" xfId="45" applyNumberFormat="1" applyFont="1" applyBorder="1" applyAlignment="1">
      <alignment vertical="center"/>
    </xf>
    <xf numFmtId="0" fontId="0" fillId="0" borderId="0" xfId="0"/>
    <xf numFmtId="172" fontId="22" fillId="0" borderId="18" xfId="0" applyNumberFormat="1" applyFont="1" applyFill="1" applyBorder="1"/>
    <xf numFmtId="0" fontId="34" fillId="0" borderId="0" xfId="49" applyFont="1" applyAlignment="1">
      <alignment wrapText="1"/>
    </xf>
    <xf numFmtId="0" fontId="41" fillId="0" borderId="0" xfId="49" applyFont="1" applyAlignment="1">
      <alignment horizontal="center" vertical="center" wrapText="1"/>
    </xf>
    <xf numFmtId="0" fontId="42" fillId="0" borderId="0" xfId="49" applyFont="1" applyAlignment="1">
      <alignment horizontal="center" vertical="center"/>
    </xf>
    <xf numFmtId="0" fontId="25" fillId="0" borderId="14" xfId="0" applyFont="1" applyFill="1" applyBorder="1"/>
    <xf numFmtId="172" fontId="21" fillId="0" borderId="0" xfId="0" applyNumberFormat="1" applyFont="1"/>
    <xf numFmtId="0" fontId="37" fillId="0" borderId="0" xfId="0" applyFont="1"/>
    <xf numFmtId="0" fontId="37" fillId="0" borderId="0" xfId="0" applyFont="1" applyAlignment="1">
      <alignment horizontal="left"/>
    </xf>
    <xf numFmtId="0" fontId="37" fillId="0" borderId="0" xfId="0" applyFont="1" applyAlignment="1">
      <alignment horizontal="left" wrapText="1"/>
    </xf>
    <xf numFmtId="0" fontId="37" fillId="0" borderId="22" xfId="0" applyFont="1" applyBorder="1"/>
    <xf numFmtId="0" fontId="37" fillId="0" borderId="18" xfId="0" applyFont="1" applyBorder="1"/>
    <xf numFmtId="0" fontId="37" fillId="0" borderId="19" xfId="0" applyFont="1" applyBorder="1"/>
    <xf numFmtId="0" fontId="37" fillId="0" borderId="16" xfId="0" applyFont="1" applyBorder="1"/>
    <xf numFmtId="0" fontId="37" fillId="0" borderId="20" xfId="0" applyFont="1" applyBorder="1"/>
    <xf numFmtId="3" fontId="0" fillId="0" borderId="0" xfId="0" applyNumberFormat="1"/>
    <xf numFmtId="3" fontId="21" fillId="0" borderId="0" xfId="0" applyNumberFormat="1" applyFont="1"/>
    <xf numFmtId="0" fontId="0" fillId="0" borderId="0" xfId="0" applyBorder="1"/>
    <xf numFmtId="0" fontId="48" fillId="36" borderId="10" xfId="0" applyFont="1" applyFill="1" applyBorder="1" applyAlignment="1">
      <alignment horizontal="center" vertical="center" wrapText="1"/>
    </xf>
    <xf numFmtId="14" fontId="48" fillId="36" borderId="10" xfId="0" applyNumberFormat="1" applyFont="1" applyFill="1" applyBorder="1" applyAlignment="1">
      <alignment horizontal="center" vertical="center" wrapText="1"/>
    </xf>
    <xf numFmtId="0" fontId="48" fillId="37" borderId="10" xfId="0" applyFont="1" applyFill="1" applyBorder="1" applyAlignment="1">
      <alignment horizontal="center" wrapText="1"/>
    </xf>
    <xf numFmtId="0" fontId="48" fillId="37" borderId="10" xfId="0" applyFont="1" applyFill="1" applyBorder="1" applyAlignment="1">
      <alignment horizontal="center" vertical="center" wrapText="1"/>
    </xf>
    <xf numFmtId="0" fontId="48" fillId="35" borderId="10" xfId="0" applyFont="1" applyFill="1" applyBorder="1" applyAlignment="1">
      <alignment horizontal="center" vertical="center" wrapText="1"/>
    </xf>
    <xf numFmtId="0" fontId="48" fillId="38" borderId="10" xfId="0" applyFont="1" applyFill="1" applyBorder="1" applyAlignment="1">
      <alignment horizontal="center" vertical="center" wrapText="1"/>
    </xf>
    <xf numFmtId="0" fontId="49" fillId="0" borderId="10" xfId="0" applyFont="1" applyBorder="1" applyAlignment="1">
      <alignment horizontal="left" vertical="center" wrapText="1"/>
    </xf>
    <xf numFmtId="3" fontId="49" fillId="0" borderId="10" xfId="0" applyNumberFormat="1" applyFont="1" applyFill="1" applyBorder="1"/>
    <xf numFmtId="176" fontId="49" fillId="0" borderId="10" xfId="0" applyNumberFormat="1" applyFont="1" applyBorder="1" applyAlignment="1">
      <alignment horizontal="center" vertical="center" wrapText="1"/>
    </xf>
    <xf numFmtId="176" fontId="49" fillId="0" borderId="10" xfId="52" applyNumberFormat="1" applyFont="1" applyBorder="1" applyAlignment="1">
      <alignment horizontal="center" vertical="center" wrapText="1"/>
    </xf>
    <xf numFmtId="0" fontId="49" fillId="0" borderId="0" xfId="0" applyFont="1" applyBorder="1"/>
    <xf numFmtId="0" fontId="49" fillId="0" borderId="0" xfId="0" applyFont="1"/>
    <xf numFmtId="0" fontId="50" fillId="0" borderId="10" xfId="0" applyFont="1" applyFill="1" applyBorder="1"/>
    <xf numFmtId="176" fontId="49" fillId="0" borderId="10" xfId="0" applyNumberFormat="1" applyFont="1" applyFill="1" applyBorder="1"/>
    <xf numFmtId="3" fontId="48" fillId="0" borderId="10" xfId="0" applyNumberFormat="1" applyFont="1" applyFill="1" applyBorder="1"/>
    <xf numFmtId="176" fontId="48" fillId="0" borderId="10" xfId="0" applyNumberFormat="1" applyFont="1" applyFill="1" applyBorder="1"/>
    <xf numFmtId="176" fontId="49" fillId="0" borderId="10" xfId="0" applyNumberFormat="1" applyFont="1" applyFill="1" applyBorder="1" applyAlignment="1">
      <alignment horizontal="center" vertical="center" wrapText="1"/>
    </xf>
    <xf numFmtId="0" fontId="48" fillId="0" borderId="0" xfId="0" applyFont="1" applyFill="1" applyBorder="1"/>
    <xf numFmtId="0" fontId="48" fillId="0" borderId="0" xfId="0" applyFont="1" applyFill="1"/>
    <xf numFmtId="0" fontId="48" fillId="0" borderId="10" xfId="0" applyFont="1" applyFill="1" applyBorder="1"/>
    <xf numFmtId="3" fontId="48" fillId="0" borderId="0" xfId="0" applyNumberFormat="1" applyFont="1" applyFill="1" applyBorder="1"/>
    <xf numFmtId="178" fontId="48" fillId="0" borderId="10" xfId="1" applyNumberFormat="1" applyFont="1" applyFill="1" applyBorder="1"/>
    <xf numFmtId="0" fontId="49" fillId="0" borderId="10" xfId="0" applyFont="1" applyFill="1" applyBorder="1"/>
    <xf numFmtId="166" fontId="48" fillId="0" borderId="10" xfId="0" applyNumberFormat="1" applyFont="1" applyFill="1" applyBorder="1"/>
    <xf numFmtId="166" fontId="46" fillId="0" borderId="10" xfId="0" applyNumberFormat="1" applyFont="1" applyFill="1" applyBorder="1"/>
    <xf numFmtId="0" fontId="48" fillId="0" borderId="0" xfId="0" applyFont="1" applyBorder="1"/>
    <xf numFmtId="0" fontId="48" fillId="0" borderId="0" xfId="0" applyFont="1"/>
    <xf numFmtId="0" fontId="49" fillId="35" borderId="24" xfId="0" applyFont="1" applyFill="1" applyBorder="1"/>
    <xf numFmtId="166" fontId="49" fillId="35" borderId="24" xfId="0" applyNumberFormat="1" applyFont="1" applyFill="1" applyBorder="1"/>
    <xf numFmtId="3" fontId="49" fillId="35" borderId="10" xfId="0" applyNumberFormat="1" applyFont="1" applyFill="1" applyBorder="1"/>
    <xf numFmtId="166" fontId="0" fillId="0" borderId="0" xfId="0" applyNumberFormat="1"/>
    <xf numFmtId="3" fontId="0" fillId="0" borderId="0" xfId="0" applyNumberFormat="1" applyBorder="1"/>
    <xf numFmtId="0" fontId="0" fillId="0" borderId="0" xfId="0" applyFill="1"/>
    <xf numFmtId="0" fontId="48" fillId="0" borderId="0" xfId="0" applyFont="1" applyAlignment="1">
      <alignment horizontal="right"/>
    </xf>
    <xf numFmtId="179" fontId="51" fillId="0" borderId="0" xfId="1" applyNumberFormat="1" applyFont="1"/>
    <xf numFmtId="179" fontId="51" fillId="0" borderId="0" xfId="0" applyNumberFormat="1" applyFont="1"/>
    <xf numFmtId="171" fontId="31" fillId="0" borderId="0" xfId="0" applyNumberFormat="1" applyFont="1"/>
    <xf numFmtId="0" fontId="48" fillId="35" borderId="21" xfId="0" applyFont="1" applyFill="1" applyBorder="1" applyAlignment="1">
      <alignment horizontal="center" vertical="center" wrapText="1"/>
    </xf>
    <xf numFmtId="3" fontId="48" fillId="0" borderId="0" xfId="0" applyNumberFormat="1" applyFont="1" applyFill="1"/>
    <xf numFmtId="172" fontId="52" fillId="0" borderId="0" xfId="0" applyNumberFormat="1" applyFont="1" applyAlignment="1">
      <alignment vertical="center"/>
    </xf>
    <xf numFmtId="3" fontId="48" fillId="0" borderId="13" xfId="0" applyNumberFormat="1" applyFont="1" applyFill="1" applyBorder="1"/>
    <xf numFmtId="0" fontId="0" fillId="0" borderId="23" xfId="0" applyBorder="1"/>
    <xf numFmtId="3" fontId="0" fillId="0" borderId="23" xfId="0" applyNumberFormat="1" applyBorder="1"/>
    <xf numFmtId="3" fontId="48" fillId="0" borderId="23" xfId="0" applyNumberFormat="1" applyFont="1" applyFill="1" applyBorder="1"/>
    <xf numFmtId="0" fontId="37" fillId="0" borderId="17" xfId="0" applyFont="1" applyBorder="1"/>
    <xf numFmtId="0" fontId="34" fillId="0" borderId="17" xfId="46" applyFont="1" applyBorder="1"/>
    <xf numFmtId="0" fontId="34" fillId="0" borderId="17" xfId="49" applyFont="1" applyBorder="1"/>
    <xf numFmtId="0" fontId="37" fillId="0" borderId="25" xfId="0" applyFont="1" applyBorder="1"/>
    <xf numFmtId="0" fontId="37" fillId="0" borderId="17" xfId="0" applyFont="1" applyBorder="1" applyAlignment="1">
      <alignment horizontal="left" wrapText="1"/>
    </xf>
    <xf numFmtId="0" fontId="37" fillId="0" borderId="18" xfId="0" applyFont="1" applyBorder="1" applyAlignment="1">
      <alignment horizontal="left" wrapText="1"/>
    </xf>
    <xf numFmtId="0" fontId="37" fillId="0" borderId="17" xfId="0" applyFont="1" applyBorder="1" applyAlignment="1">
      <alignment horizontal="left"/>
    </xf>
    <xf numFmtId="0" fontId="37" fillId="0" borderId="18" xfId="0" applyFont="1" applyBorder="1" applyAlignment="1">
      <alignment horizontal="left"/>
    </xf>
    <xf numFmtId="0" fontId="34" fillId="0" borderId="16" xfId="49" applyFont="1" applyBorder="1"/>
    <xf numFmtId="3" fontId="48" fillId="34" borderId="10" xfId="0" applyNumberFormat="1" applyFont="1" applyFill="1" applyBorder="1"/>
    <xf numFmtId="0" fontId="22" fillId="0" borderId="0" xfId="0" applyFont="1" applyAlignment="1">
      <alignment horizontal="center"/>
    </xf>
    <xf numFmtId="0" fontId="33" fillId="0" borderId="0" xfId="49" quotePrefix="1" applyFont="1" applyFill="1" applyAlignment="1">
      <alignment horizontal="center"/>
    </xf>
    <xf numFmtId="0" fontId="34" fillId="0" borderId="0" xfId="49" quotePrefix="1" applyFont="1" applyFill="1" applyAlignment="1">
      <alignment horizontal="center"/>
    </xf>
    <xf numFmtId="0" fontId="33" fillId="0" borderId="0" xfId="49" quotePrefix="1" applyFont="1" applyFill="1" applyAlignment="1">
      <alignment horizontal="right"/>
    </xf>
    <xf numFmtId="0" fontId="34" fillId="0" borderId="0" xfId="49" quotePrefix="1" applyFont="1" applyFill="1" applyAlignment="1">
      <alignment horizontal="right"/>
    </xf>
    <xf numFmtId="0" fontId="22" fillId="0" borderId="0" xfId="0" applyFont="1" applyAlignment="1">
      <alignment horizontal="left"/>
    </xf>
    <xf numFmtId="0" fontId="35" fillId="0" borderId="0" xfId="0" applyFont="1" applyAlignment="1">
      <alignment horizontal="center"/>
    </xf>
    <xf numFmtId="0" fontId="33" fillId="0" borderId="0" xfId="49" quotePrefix="1" applyFont="1" applyFill="1" applyAlignment="1"/>
    <xf numFmtId="0" fontId="55" fillId="0" borderId="0" xfId="0" applyFont="1" applyFill="1"/>
    <xf numFmtId="0" fontId="55" fillId="0" borderId="0" xfId="0" applyFont="1"/>
    <xf numFmtId="0" fontId="45" fillId="0" borderId="0" xfId="0" applyFont="1" applyAlignment="1">
      <alignment horizontal="right" vertical="top" wrapText="1"/>
    </xf>
    <xf numFmtId="0" fontId="55" fillId="41" borderId="0" xfId="0" applyFont="1" applyFill="1"/>
    <xf numFmtId="0" fontId="57" fillId="41" borderId="0" xfId="0" applyFont="1" applyFill="1" applyAlignment="1">
      <alignment horizontal="center"/>
    </xf>
    <xf numFmtId="0" fontId="57" fillId="0" borderId="0" xfId="0" applyFont="1" applyFill="1" applyAlignment="1">
      <alignment horizontal="center"/>
    </xf>
    <xf numFmtId="0" fontId="57" fillId="0" borderId="0" xfId="0" applyFont="1" applyFill="1" applyAlignment="1">
      <alignment horizontal="left"/>
    </xf>
    <xf numFmtId="49" fontId="45" fillId="41" borderId="0" xfId="0" applyNumberFormat="1" applyFont="1" applyFill="1" applyAlignment="1">
      <alignment horizontal="center" vertical="top" wrapText="1"/>
    </xf>
    <xf numFmtId="0" fontId="57" fillId="41" borderId="16" xfId="0" applyFont="1" applyFill="1" applyBorder="1" applyAlignment="1">
      <alignment horizontal="center"/>
    </xf>
    <xf numFmtId="49" fontId="53" fillId="0" borderId="0" xfId="0" applyNumberFormat="1" applyFont="1" applyAlignment="1">
      <alignment horizontal="left" vertical="center" wrapText="1"/>
    </xf>
    <xf numFmtId="0" fontId="55" fillId="0" borderId="0" xfId="0" applyFont="1" applyFill="1" applyAlignment="1">
      <alignment vertical="center"/>
    </xf>
    <xf numFmtId="0" fontId="54" fillId="0" borderId="0" xfId="0" applyNumberFormat="1" applyFont="1" applyAlignment="1">
      <alignment horizontal="left" vertical="center" wrapText="1"/>
    </xf>
    <xf numFmtId="0" fontId="54" fillId="0" borderId="0" xfId="0" applyFont="1" applyAlignment="1">
      <alignment horizontal="left" vertical="center" wrapText="1"/>
    </xf>
    <xf numFmtId="0" fontId="56" fillId="0" borderId="0" xfId="0" applyFont="1" applyAlignment="1">
      <alignment horizontal="center" vertical="center" wrapText="1"/>
    </xf>
    <xf numFmtId="0" fontId="59" fillId="0" borderId="0" xfId="0" applyFont="1" applyFill="1" applyAlignment="1">
      <alignment horizontal="center" vertical="center"/>
    </xf>
    <xf numFmtId="0" fontId="60" fillId="0" borderId="0" xfId="0" applyFont="1"/>
    <xf numFmtId="0" fontId="60" fillId="0" borderId="0" xfId="0" applyFont="1" applyAlignment="1">
      <alignment horizontal="left"/>
    </xf>
    <xf numFmtId="0" fontId="60" fillId="0" borderId="0" xfId="0" applyFont="1" applyAlignment="1">
      <alignment horizontal="center"/>
    </xf>
    <xf numFmtId="43" fontId="60" fillId="0" borderId="0" xfId="0" applyNumberFormat="1" applyFont="1"/>
    <xf numFmtId="43" fontId="60" fillId="0" borderId="0" xfId="1" applyFont="1"/>
    <xf numFmtId="0" fontId="61" fillId="35" borderId="10" xfId="0" applyFont="1" applyFill="1" applyBorder="1" applyAlignment="1">
      <alignment horizontal="center"/>
    </xf>
    <xf numFmtId="171" fontId="60" fillId="0" borderId="10" xfId="1" applyNumberFormat="1" applyFont="1" applyFill="1" applyBorder="1" applyAlignment="1">
      <alignment wrapText="1"/>
    </xf>
    <xf numFmtId="0" fontId="60" fillId="0" borderId="10" xfId="0" applyFont="1" applyBorder="1" applyAlignment="1">
      <alignment horizontal="center"/>
    </xf>
    <xf numFmtId="171" fontId="60" fillId="0" borderId="10" xfId="0" applyNumberFormat="1" applyFont="1" applyBorder="1"/>
    <xf numFmtId="3" fontId="60" fillId="0" borderId="0" xfId="0" applyNumberFormat="1" applyFont="1"/>
    <xf numFmtId="0" fontId="61" fillId="0" borderId="0" xfId="0" applyFont="1" applyAlignment="1">
      <alignment horizontal="center"/>
    </xf>
    <xf numFmtId="171" fontId="60" fillId="0" borderId="0" xfId="0" applyNumberFormat="1" applyFont="1"/>
    <xf numFmtId="0" fontId="60" fillId="0" borderId="10" xfId="0" applyFont="1" applyFill="1" applyBorder="1"/>
    <xf numFmtId="0" fontId="60" fillId="0" borderId="10" xfId="0" applyNumberFormat="1" applyFont="1" applyFill="1" applyBorder="1" applyAlignment="1">
      <alignment horizontal="left" wrapText="1"/>
    </xf>
    <xf numFmtId="0" fontId="60" fillId="0" borderId="10" xfId="0" applyFont="1" applyFill="1" applyBorder="1" applyAlignment="1">
      <alignment horizontal="left" wrapText="1"/>
    </xf>
    <xf numFmtId="0" fontId="60" fillId="0" borderId="10" xfId="0" applyFont="1" applyFill="1" applyBorder="1" applyAlignment="1">
      <alignment horizontal="center" wrapText="1"/>
    </xf>
    <xf numFmtId="43" fontId="60" fillId="0" borderId="10" xfId="1" applyFont="1" applyFill="1" applyBorder="1" applyAlignment="1">
      <alignment wrapText="1"/>
    </xf>
    <xf numFmtId="173" fontId="60" fillId="0" borderId="10" xfId="1" applyNumberFormat="1" applyFont="1" applyFill="1" applyBorder="1" applyAlignment="1">
      <alignment wrapText="1"/>
    </xf>
    <xf numFmtId="0" fontId="60" fillId="0" borderId="0" xfId="0" applyFont="1" applyFill="1"/>
    <xf numFmtId="0" fontId="60" fillId="34" borderId="10" xfId="0" applyFont="1" applyFill="1" applyBorder="1"/>
    <xf numFmtId="0" fontId="60" fillId="34" borderId="10" xfId="0" applyNumberFormat="1" applyFont="1" applyFill="1" applyBorder="1" applyAlignment="1">
      <alignment horizontal="left" wrapText="1"/>
    </xf>
    <xf numFmtId="0" fontId="60" fillId="34" borderId="10" xfId="0" applyFont="1" applyFill="1" applyBorder="1" applyAlignment="1">
      <alignment horizontal="left" wrapText="1"/>
    </xf>
    <xf numFmtId="0" fontId="60" fillId="34" borderId="10" xfId="0" applyFont="1" applyFill="1" applyBorder="1" applyAlignment="1">
      <alignment horizontal="center" wrapText="1"/>
    </xf>
    <xf numFmtId="171" fontId="60" fillId="34" borderId="10" xfId="1" applyNumberFormat="1" applyFont="1" applyFill="1" applyBorder="1" applyAlignment="1">
      <alignment wrapText="1"/>
    </xf>
    <xf numFmtId="43" fontId="60" fillId="34" borderId="10" xfId="1" applyFont="1" applyFill="1" applyBorder="1" applyAlignment="1">
      <alignment wrapText="1"/>
    </xf>
    <xf numFmtId="173" fontId="60" fillId="34" borderId="10" xfId="1" applyNumberFormat="1" applyFont="1" applyFill="1" applyBorder="1" applyAlignment="1">
      <alignment wrapText="1"/>
    </xf>
    <xf numFmtId="0" fontId="60" fillId="34" borderId="0" xfId="0" applyFont="1" applyFill="1"/>
    <xf numFmtId="0" fontId="62" fillId="42" borderId="13" xfId="0" applyFont="1" applyFill="1" applyBorder="1"/>
    <xf numFmtId="0" fontId="62" fillId="42" borderId="15" xfId="0" applyFont="1" applyFill="1" applyBorder="1"/>
    <xf numFmtId="0" fontId="22" fillId="0" borderId="27" xfId="0" applyFont="1" applyBorder="1" applyAlignment="1">
      <alignment horizontal="left" indent="1"/>
    </xf>
    <xf numFmtId="0" fontId="21" fillId="0" borderId="27" xfId="0" applyFont="1" applyBorder="1"/>
    <xf numFmtId="171" fontId="21" fillId="0" borderId="27" xfId="1" applyNumberFormat="1" applyFont="1" applyBorder="1"/>
    <xf numFmtId="0" fontId="22" fillId="0" borderId="27" xfId="0" applyFont="1" applyFill="1" applyBorder="1" applyAlignment="1">
      <alignment horizontal="left" vertical="center" indent="1"/>
    </xf>
    <xf numFmtId="171" fontId="22" fillId="0" borderId="27" xfId="1" applyNumberFormat="1" applyFont="1" applyBorder="1"/>
    <xf numFmtId="0" fontId="21" fillId="0" borderId="27" xfId="0" applyFont="1" applyBorder="1" applyAlignment="1">
      <alignment horizontal="left" indent="1"/>
    </xf>
    <xf numFmtId="0" fontId="21" fillId="0" borderId="27" xfId="0" applyFont="1" applyFill="1" applyBorder="1" applyAlignment="1">
      <alignment horizontal="left" vertical="center" indent="1"/>
    </xf>
    <xf numFmtId="171" fontId="21" fillId="0" borderId="27" xfId="0" applyNumberFormat="1" applyFont="1" applyBorder="1"/>
    <xf numFmtId="0" fontId="21" fillId="0" borderId="27" xfId="0" applyFont="1" applyFill="1" applyBorder="1" applyAlignment="1">
      <alignment horizontal="left" vertical="center" wrapText="1" indent="1"/>
    </xf>
    <xf numFmtId="171" fontId="22" fillId="0" borderId="27" xfId="0" applyNumberFormat="1" applyFont="1" applyBorder="1"/>
    <xf numFmtId="0" fontId="22" fillId="0" borderId="27" xfId="0" applyFont="1" applyFill="1" applyBorder="1" applyAlignment="1">
      <alignment horizontal="left" indent="1"/>
    </xf>
    <xf numFmtId="0" fontId="21" fillId="0" borderId="27" xfId="0" applyFont="1" applyFill="1" applyBorder="1" applyAlignment="1">
      <alignment horizontal="left" wrapText="1" indent="1"/>
    </xf>
    <xf numFmtId="0" fontId="21" fillId="0" borderId="27" xfId="0" applyFont="1" applyFill="1" applyBorder="1" applyAlignment="1">
      <alignment horizontal="left" indent="1"/>
    </xf>
    <xf numFmtId="0" fontId="22" fillId="0" borderId="27" xfId="0" applyFont="1" applyFill="1" applyBorder="1" applyAlignment="1">
      <alignment horizontal="left" vertical="center" wrapText="1" indent="1"/>
    </xf>
    <xf numFmtId="0" fontId="22" fillId="0" borderId="27" xfId="0" applyFont="1" applyFill="1" applyBorder="1" applyAlignment="1">
      <alignment horizontal="left" wrapText="1" indent="1"/>
    </xf>
    <xf numFmtId="172" fontId="21" fillId="0" borderId="27" xfId="1" applyNumberFormat="1" applyFont="1" applyBorder="1"/>
    <xf numFmtId="0" fontId="21" fillId="0" borderId="27" xfId="0" applyFont="1" applyFill="1" applyBorder="1" applyAlignment="1">
      <alignment wrapText="1"/>
    </xf>
    <xf numFmtId="0" fontId="22" fillId="0" borderId="27" xfId="0" applyFont="1" applyBorder="1"/>
    <xf numFmtId="0" fontId="22" fillId="0" borderId="28" xfId="0" applyFont="1" applyBorder="1" applyAlignment="1">
      <alignment horizontal="left" indent="1"/>
    </xf>
    <xf numFmtId="0" fontId="22" fillId="0" borderId="28" xfId="0" applyFont="1" applyFill="1" applyBorder="1" applyAlignment="1">
      <alignment horizontal="left" vertical="center" indent="1"/>
    </xf>
    <xf numFmtId="0" fontId="21" fillId="0" borderId="29" xfId="0" applyFont="1" applyBorder="1"/>
    <xf numFmtId="172" fontId="21" fillId="0" borderId="29" xfId="1" applyNumberFormat="1" applyFont="1" applyBorder="1"/>
    <xf numFmtId="0" fontId="21" fillId="0" borderId="30" xfId="0" applyFont="1" applyBorder="1"/>
    <xf numFmtId="172" fontId="21" fillId="0" borderId="30" xfId="1" applyNumberFormat="1" applyFont="1" applyBorder="1"/>
    <xf numFmtId="171" fontId="22" fillId="0" borderId="28" xfId="0" applyNumberFormat="1" applyFont="1" applyBorder="1"/>
    <xf numFmtId="166" fontId="48" fillId="34" borderId="10" xfId="0" applyNumberFormat="1" applyFont="1" applyFill="1" applyBorder="1"/>
    <xf numFmtId="166" fontId="49" fillId="0" borderId="10" xfId="0" applyNumberFormat="1" applyFont="1" applyFill="1" applyBorder="1"/>
    <xf numFmtId="0" fontId="34" fillId="0" borderId="0" xfId="49" quotePrefix="1" applyFont="1" applyFill="1" applyAlignment="1">
      <alignment horizontal="center"/>
    </xf>
    <xf numFmtId="0" fontId="33" fillId="0" borderId="0" xfId="49" quotePrefix="1" applyFont="1" applyFill="1" applyAlignment="1">
      <alignment horizontal="center"/>
    </xf>
    <xf numFmtId="0" fontId="22" fillId="0" borderId="0" xfId="0" applyFont="1" applyAlignment="1">
      <alignment horizontal="center"/>
    </xf>
    <xf numFmtId="0" fontId="32" fillId="43" borderId="11" xfId="0" applyFont="1" applyFill="1" applyBorder="1"/>
    <xf numFmtId="0" fontId="32" fillId="43" borderId="21" xfId="0" applyFont="1" applyFill="1" applyBorder="1"/>
    <xf numFmtId="0" fontId="32" fillId="43" borderId="12" xfId="0" applyFont="1" applyFill="1" applyBorder="1"/>
    <xf numFmtId="180" fontId="63" fillId="43" borderId="10" xfId="0" applyNumberFormat="1" applyFont="1" applyFill="1" applyBorder="1" applyAlignment="1">
      <alignment horizontal="center" vertical="center" wrapText="1"/>
    </xf>
    <xf numFmtId="0" fontId="63" fillId="43" borderId="26" xfId="0" applyFont="1" applyFill="1" applyBorder="1" applyAlignment="1">
      <alignment horizontal="center" vertical="center"/>
    </xf>
    <xf numFmtId="180" fontId="63" fillId="43" borderId="26" xfId="0" applyNumberFormat="1" applyFont="1" applyFill="1" applyBorder="1" applyAlignment="1">
      <alignment horizontal="center" vertical="center" wrapText="1"/>
    </xf>
    <xf numFmtId="0" fontId="63" fillId="43" borderId="33" xfId="0" applyFont="1" applyFill="1" applyBorder="1" applyAlignment="1">
      <alignment horizontal="center" vertical="center" wrapText="1"/>
    </xf>
    <xf numFmtId="180" fontId="63" fillId="43" borderId="34" xfId="0" applyNumberFormat="1" applyFont="1" applyFill="1" applyBorder="1" applyAlignment="1">
      <alignment horizontal="center" vertical="center" wrapText="1"/>
    </xf>
    <xf numFmtId="0" fontId="21" fillId="0" borderId="30" xfId="0" applyFont="1" applyBorder="1" applyAlignment="1">
      <alignment wrapText="1"/>
    </xf>
    <xf numFmtId="172" fontId="22" fillId="0" borderId="34" xfId="45" applyNumberFormat="1" applyFont="1" applyBorder="1" applyAlignment="1"/>
    <xf numFmtId="0" fontId="22" fillId="0" borderId="34" xfId="0" applyFont="1" applyBorder="1" applyAlignment="1">
      <alignment vertical="center" wrapText="1"/>
    </xf>
    <xf numFmtId="172" fontId="21" fillId="0" borderId="34" xfId="45" applyNumberFormat="1" applyFont="1" applyBorder="1" applyAlignment="1"/>
    <xf numFmtId="49" fontId="21" fillId="0" borderId="34" xfId="0" applyNumberFormat="1" applyFont="1" applyFill="1" applyBorder="1" applyAlignment="1">
      <alignment vertical="center" wrapText="1"/>
    </xf>
    <xf numFmtId="172" fontId="21" fillId="0" borderId="34" xfId="45" applyNumberFormat="1" applyFont="1" applyFill="1" applyBorder="1" applyAlignment="1"/>
    <xf numFmtId="0" fontId="21" fillId="0" borderId="34" xfId="0" applyFont="1" applyFill="1" applyBorder="1" applyAlignment="1">
      <alignment vertical="center" wrapText="1"/>
    </xf>
    <xf numFmtId="172" fontId="21" fillId="0" borderId="34" xfId="45" applyNumberFormat="1" applyFont="1" applyFill="1" applyBorder="1" applyAlignment="1">
      <alignment horizontal="right"/>
    </xf>
    <xf numFmtId="0" fontId="22" fillId="0" borderId="30" xfId="0" applyFont="1" applyFill="1" applyBorder="1" applyAlignment="1">
      <alignment vertical="center" wrapText="1"/>
    </xf>
    <xf numFmtId="172" fontId="22" fillId="0" borderId="34" xfId="45" applyNumberFormat="1" applyFont="1" applyFill="1" applyBorder="1" applyAlignment="1"/>
    <xf numFmtId="0" fontId="22" fillId="0" borderId="28" xfId="0" applyFont="1" applyFill="1" applyBorder="1" applyAlignment="1">
      <alignment vertical="center" wrapText="1"/>
    </xf>
    <xf numFmtId="172" fontId="22" fillId="0" borderId="29" xfId="45" applyNumberFormat="1" applyFont="1" applyFill="1" applyBorder="1" applyAlignment="1"/>
    <xf numFmtId="172" fontId="22" fillId="0" borderId="35" xfId="45" applyNumberFormat="1" applyFont="1" applyBorder="1" applyAlignment="1"/>
    <xf numFmtId="172" fontId="22" fillId="0" borderId="36" xfId="45" applyNumberFormat="1" applyFont="1" applyBorder="1" applyAlignment="1"/>
    <xf numFmtId="172" fontId="22" fillId="0" borderId="37" xfId="45" applyNumberFormat="1" applyFont="1" applyBorder="1" applyAlignment="1"/>
    <xf numFmtId="172" fontId="22" fillId="0" borderId="38" xfId="45" applyNumberFormat="1" applyFont="1" applyBorder="1" applyAlignment="1"/>
    <xf numFmtId="172" fontId="22" fillId="0" borderId="39" xfId="45" applyNumberFormat="1" applyFont="1" applyBorder="1" applyAlignment="1"/>
    <xf numFmtId="172" fontId="22" fillId="0" borderId="40" xfId="45" applyNumberFormat="1" applyFont="1" applyBorder="1" applyAlignment="1"/>
    <xf numFmtId="172" fontId="21" fillId="0" borderId="0" xfId="0" applyNumberFormat="1" applyFont="1" applyFill="1" applyAlignment="1">
      <alignment vertical="center"/>
    </xf>
    <xf numFmtId="0" fontId="34" fillId="0" borderId="27" xfId="49" applyFont="1" applyBorder="1"/>
    <xf numFmtId="0" fontId="21" fillId="0" borderId="0" xfId="0" applyFont="1" applyAlignment="1">
      <alignment horizontal="center"/>
    </xf>
    <xf numFmtId="0" fontId="64" fillId="0" borderId="0" xfId="0" applyFont="1" applyAlignment="1">
      <alignment horizontal="center"/>
    </xf>
    <xf numFmtId="0" fontId="18" fillId="0" borderId="0" xfId="0" applyFont="1" applyAlignment="1">
      <alignment horizontal="center"/>
    </xf>
    <xf numFmtId="172" fontId="33" fillId="0" borderId="0" xfId="51" applyNumberFormat="1" applyFont="1"/>
    <xf numFmtId="172" fontId="34" fillId="0" borderId="0" xfId="51" applyNumberFormat="1" applyFont="1"/>
    <xf numFmtId="0" fontId="42" fillId="0" borderId="0" xfId="49" applyFont="1" applyAlignment="1">
      <alignment horizontal="center" vertical="center" wrapText="1"/>
    </xf>
    <xf numFmtId="0" fontId="57" fillId="0" borderId="0" xfId="0" applyFont="1" applyFill="1" applyAlignment="1">
      <alignment vertical="center"/>
    </xf>
    <xf numFmtId="0" fontId="29" fillId="0" borderId="0" xfId="0" applyFont="1" applyFill="1" applyAlignment="1">
      <alignment vertical="center"/>
    </xf>
    <xf numFmtId="0" fontId="57" fillId="0" borderId="0" xfId="0" applyFont="1" applyAlignment="1">
      <alignment vertical="center"/>
    </xf>
    <xf numFmtId="4" fontId="58" fillId="0" borderId="0" xfId="0" applyNumberFormat="1" applyFont="1"/>
    <xf numFmtId="0" fontId="67" fillId="0" borderId="0" xfId="0" applyFont="1" applyAlignment="1">
      <alignment horizontal="left" vertical="top" wrapText="1"/>
    </xf>
    <xf numFmtId="3" fontId="68" fillId="0" borderId="0" xfId="0" applyNumberFormat="1" applyFont="1" applyAlignment="1">
      <alignment horizontal="right" vertical="top"/>
    </xf>
    <xf numFmtId="4" fontId="68" fillId="44" borderId="0" xfId="0" applyNumberFormat="1" applyFont="1" applyFill="1" applyAlignment="1">
      <alignment horizontal="right" vertical="top"/>
    </xf>
    <xf numFmtId="0" fontId="60" fillId="0" borderId="0" xfId="0" applyNumberFormat="1" applyFont="1" applyFill="1" applyBorder="1" applyAlignment="1">
      <alignment horizontal="left" wrapText="1"/>
    </xf>
    <xf numFmtId="181" fontId="55" fillId="41" borderId="0" xfId="51" applyNumberFormat="1" applyFont="1" applyFill="1" applyAlignment="1">
      <alignment horizontal="left"/>
    </xf>
    <xf numFmtId="181" fontId="57" fillId="41" borderId="0" xfId="51" applyNumberFormat="1" applyFont="1" applyFill="1" applyAlignment="1">
      <alignment horizontal="center"/>
    </xf>
    <xf numFmtId="181" fontId="55" fillId="41" borderId="0" xfId="51" applyNumberFormat="1" applyFont="1" applyFill="1" applyAlignment="1">
      <alignment horizontal="left" vertical="center"/>
    </xf>
    <xf numFmtId="181" fontId="57" fillId="41" borderId="0" xfId="51" applyNumberFormat="1" applyFont="1" applyFill="1" applyAlignment="1">
      <alignment horizontal="left" vertical="center"/>
    </xf>
    <xf numFmtId="0" fontId="55" fillId="34" borderId="0" xfId="0" applyFont="1" applyFill="1" applyAlignment="1">
      <alignment vertical="center"/>
    </xf>
    <xf numFmtId="0" fontId="60" fillId="34" borderId="0" xfId="0" applyNumberFormat="1" applyFont="1" applyFill="1" applyBorder="1" applyAlignment="1">
      <alignment horizontal="left" wrapText="1"/>
    </xf>
    <xf numFmtId="0" fontId="0" fillId="34" borderId="0" xfId="0" applyFill="1"/>
    <xf numFmtId="3" fontId="68" fillId="34" borderId="0" xfId="0" applyNumberFormat="1" applyFont="1" applyFill="1" applyAlignment="1">
      <alignment horizontal="right" vertical="top"/>
    </xf>
    <xf numFmtId="4" fontId="68" fillId="34" borderId="0" xfId="0" applyNumberFormat="1" applyFont="1" applyFill="1" applyAlignment="1">
      <alignment horizontal="right" vertical="top"/>
    </xf>
    <xf numFmtId="181" fontId="55" fillId="34" borderId="0" xfId="51" applyNumberFormat="1" applyFont="1" applyFill="1" applyAlignment="1">
      <alignment horizontal="left" vertical="center"/>
    </xf>
    <xf numFmtId="3" fontId="21" fillId="0" borderId="0" xfId="0" applyNumberFormat="1" applyFont="1" applyBorder="1"/>
    <xf numFmtId="3" fontId="57" fillId="0" borderId="0" xfId="0" applyNumberFormat="1" applyFont="1" applyAlignment="1">
      <alignment vertical="center"/>
    </xf>
    <xf numFmtId="0" fontId="69" fillId="0" borderId="0" xfId="0" applyFont="1" applyAlignment="1">
      <alignment horizontal="left" wrapText="1"/>
    </xf>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60" fillId="45" borderId="10" xfId="0" applyFont="1" applyFill="1" applyBorder="1"/>
    <xf numFmtId="0" fontId="60" fillId="45" borderId="10" xfId="0" applyNumberFormat="1" applyFont="1" applyFill="1" applyBorder="1" applyAlignment="1">
      <alignment horizontal="left" wrapText="1"/>
    </xf>
    <xf numFmtId="0" fontId="60" fillId="45" borderId="10" xfId="0" applyFont="1" applyFill="1" applyBorder="1" applyAlignment="1">
      <alignment horizontal="left" wrapText="1"/>
    </xf>
    <xf numFmtId="0" fontId="60" fillId="45" borderId="10" xfId="0" applyFont="1" applyFill="1" applyBorder="1" applyAlignment="1">
      <alignment horizontal="center" wrapText="1"/>
    </xf>
    <xf numFmtId="171" fontId="60" fillId="45" borderId="10" xfId="1" applyNumberFormat="1" applyFont="1" applyFill="1" applyBorder="1" applyAlignment="1">
      <alignment wrapText="1"/>
    </xf>
    <xf numFmtId="43" fontId="60" fillId="45" borderId="10" xfId="1" applyFont="1" applyFill="1" applyBorder="1" applyAlignment="1">
      <alignment wrapText="1"/>
    </xf>
    <xf numFmtId="173" fontId="60" fillId="45" borderId="10" xfId="1" applyNumberFormat="1" applyFont="1" applyFill="1" applyBorder="1" applyAlignment="1">
      <alignment wrapText="1"/>
    </xf>
    <xf numFmtId="3" fontId="68" fillId="0" borderId="0" xfId="0" applyNumberFormat="1" applyFont="1" applyFill="1" applyAlignment="1">
      <alignment horizontal="right" vertical="top"/>
    </xf>
    <xf numFmtId="4" fontId="68" fillId="0" borderId="0" xfId="0" applyNumberFormat="1" applyFont="1" applyFill="1" applyAlignment="1">
      <alignment horizontal="right" vertical="top"/>
    </xf>
    <xf numFmtId="181" fontId="55" fillId="0" borderId="0" xfId="51" applyNumberFormat="1" applyFont="1" applyFill="1" applyAlignment="1">
      <alignment horizontal="left" vertical="center"/>
    </xf>
    <xf numFmtId="0" fontId="0" fillId="46" borderId="0" xfId="0" applyFill="1"/>
    <xf numFmtId="3" fontId="68" fillId="46" borderId="0" xfId="0" applyNumberFormat="1" applyFont="1" applyFill="1" applyAlignment="1">
      <alignment horizontal="right" vertical="top"/>
    </xf>
    <xf numFmtId="3" fontId="55" fillId="0" borderId="0" xfId="0" applyNumberFormat="1" applyFont="1" applyFill="1" applyAlignment="1">
      <alignment vertical="center"/>
    </xf>
    <xf numFmtId="0" fontId="15" fillId="0" borderId="0" xfId="0" applyFont="1"/>
    <xf numFmtId="3" fontId="70" fillId="0" borderId="0" xfId="0" applyNumberFormat="1" applyFont="1" applyAlignment="1">
      <alignment horizontal="right" vertical="top"/>
    </xf>
    <xf numFmtId="3" fontId="71" fillId="0" borderId="0" xfId="0" applyNumberFormat="1" applyFont="1" applyFill="1" applyAlignment="1">
      <alignment horizontal="right" vertical="top"/>
    </xf>
    <xf numFmtId="3" fontId="71" fillId="0" borderId="0" xfId="0" applyNumberFormat="1" applyFont="1" applyAlignment="1">
      <alignment horizontal="right" vertical="top"/>
    </xf>
    <xf numFmtId="3" fontId="46" fillId="34" borderId="10" xfId="0" applyNumberFormat="1" applyFont="1" applyFill="1" applyBorder="1"/>
    <xf numFmtId="166" fontId="48" fillId="47" borderId="10" xfId="0" applyNumberFormat="1" applyFont="1" applyFill="1" applyBorder="1"/>
    <xf numFmtId="164" fontId="48" fillId="47" borderId="10" xfId="51" applyFont="1" applyFill="1" applyBorder="1"/>
    <xf numFmtId="178" fontId="48" fillId="48" borderId="10" xfId="1" applyNumberFormat="1" applyFont="1" applyFill="1" applyBorder="1"/>
    <xf numFmtId="178" fontId="48" fillId="49" borderId="10" xfId="1" applyNumberFormat="1" applyFont="1" applyFill="1" applyBorder="1"/>
    <xf numFmtId="178" fontId="48" fillId="34" borderId="10" xfId="1" applyNumberFormat="1" applyFont="1" applyFill="1" applyBorder="1"/>
    <xf numFmtId="164" fontId="0" fillId="0" borderId="0" xfId="51" applyFont="1" applyBorder="1"/>
    <xf numFmtId="166" fontId="46" fillId="48" borderId="10" xfId="0" applyNumberFormat="1" applyFont="1" applyFill="1" applyBorder="1"/>
    <xf numFmtId="171" fontId="60" fillId="49" borderId="10" xfId="1" applyNumberFormat="1" applyFont="1" applyFill="1" applyBorder="1" applyAlignment="1">
      <alignment wrapText="1"/>
    </xf>
    <xf numFmtId="0" fontId="22" fillId="0" borderId="0" xfId="0" applyFont="1"/>
    <xf numFmtId="0" fontId="37" fillId="0" borderId="0" xfId="0" applyFont="1" applyAlignment="1">
      <alignment horizontal="left" vertical="center" wrapText="1"/>
    </xf>
    <xf numFmtId="0" fontId="35" fillId="0" borderId="0" xfId="0" applyFont="1"/>
    <xf numFmtId="0" fontId="73" fillId="0" borderId="0" xfId="0" applyFont="1" applyAlignment="1">
      <alignment horizontal="left" vertical="center"/>
    </xf>
    <xf numFmtId="0" fontId="35" fillId="0" borderId="0" xfId="0" applyFont="1" applyAlignment="1">
      <alignment vertical="center"/>
    </xf>
    <xf numFmtId="0" fontId="37" fillId="0" borderId="0" xfId="0" applyFont="1" applyAlignment="1">
      <alignment horizontal="left" vertical="center"/>
    </xf>
    <xf numFmtId="0" fontId="33" fillId="0" borderId="0" xfId="49" quotePrefix="1" applyFont="1" applyAlignment="1">
      <alignment horizontal="center"/>
    </xf>
    <xf numFmtId="0" fontId="33" fillId="0" borderId="0" xfId="49" quotePrefix="1" applyFont="1"/>
    <xf numFmtId="0" fontId="34" fillId="0" borderId="0" xfId="49" quotePrefix="1" applyFont="1" applyAlignment="1">
      <alignment horizontal="center"/>
    </xf>
    <xf numFmtId="0" fontId="34" fillId="0" borderId="0" xfId="49" quotePrefix="1" applyFont="1"/>
    <xf numFmtId="0" fontId="33" fillId="0" borderId="17" xfId="49" applyFont="1" applyBorder="1"/>
    <xf numFmtId="0" fontId="33" fillId="0" borderId="0" xfId="49" applyFont="1"/>
    <xf numFmtId="0" fontId="24" fillId="0" borderId="0" xfId="49" applyFont="1"/>
    <xf numFmtId="0" fontId="34" fillId="0" borderId="17" xfId="49" applyFont="1" applyBorder="1" applyAlignment="1">
      <alignment wrapText="1"/>
    </xf>
    <xf numFmtId="174" fontId="33" fillId="0" borderId="32" xfId="49" applyNumberFormat="1" applyFont="1" applyBorder="1" applyAlignment="1">
      <alignment horizontal="center" wrapText="1"/>
    </xf>
    <xf numFmtId="180" fontId="33" fillId="0" borderId="32" xfId="49" applyNumberFormat="1" applyFont="1" applyBorder="1" applyAlignment="1">
      <alignment horizontal="center" vertical="center" wrapText="1"/>
    </xf>
    <xf numFmtId="174" fontId="34" fillId="0" borderId="34" xfId="49" applyNumberFormat="1" applyFont="1" applyBorder="1" applyAlignment="1">
      <alignment horizontal="center" wrapText="1"/>
    </xf>
    <xf numFmtId="175" fontId="34" fillId="0" borderId="34" xfId="51" applyNumberFormat="1" applyFont="1" applyBorder="1"/>
    <xf numFmtId="174" fontId="34" fillId="0" borderId="29" xfId="49" applyNumberFormat="1" applyFont="1" applyBorder="1" applyAlignment="1">
      <alignment horizontal="center" wrapText="1"/>
    </xf>
    <xf numFmtId="175" fontId="34" fillId="0" borderId="29" xfId="51" applyNumberFormat="1" applyFont="1" applyBorder="1"/>
    <xf numFmtId="0" fontId="34" fillId="0" borderId="0" xfId="49" applyFont="1" applyAlignment="1">
      <alignment horizontal="left"/>
    </xf>
    <xf numFmtId="0" fontId="41" fillId="0" borderId="17" xfId="49" applyFont="1" applyBorder="1" applyAlignment="1">
      <alignment horizontal="center" vertical="center" wrapText="1"/>
    </xf>
    <xf numFmtId="0" fontId="75" fillId="0" borderId="52" xfId="0" applyFont="1" applyBorder="1" applyAlignment="1">
      <alignment horizontal="center" vertical="center" wrapText="1"/>
    </xf>
    <xf numFmtId="0" fontId="75" fillId="0" borderId="53" xfId="0" applyFont="1" applyBorder="1" applyAlignment="1">
      <alignment horizontal="center" vertical="center" wrapText="1"/>
    </xf>
    <xf numFmtId="14" fontId="75" fillId="0" borderId="53" xfId="0" applyNumberFormat="1" applyFont="1" applyBorder="1" applyAlignment="1">
      <alignment horizontal="center" vertical="center" wrapText="1"/>
    </xf>
    <xf numFmtId="0" fontId="75" fillId="0" borderId="50" xfId="0" applyFont="1" applyBorder="1" applyAlignment="1">
      <alignment vertical="center"/>
    </xf>
    <xf numFmtId="3" fontId="34" fillId="0" borderId="0" xfId="49" applyNumberFormat="1" applyFont="1"/>
    <xf numFmtId="0" fontId="76" fillId="0" borderId="56" xfId="0" applyFont="1" applyBorder="1" applyAlignment="1">
      <alignment horizontal="left" vertical="center" indent="1"/>
    </xf>
    <xf numFmtId="0" fontId="76" fillId="0" borderId="51" xfId="0" applyFont="1" applyBorder="1" applyAlignment="1">
      <alignment horizontal="center" vertical="center"/>
    </xf>
    <xf numFmtId="4" fontId="76" fillId="0" borderId="51" xfId="0" applyNumberFormat="1" applyFont="1" applyBorder="1" applyAlignment="1">
      <alignment horizontal="right" vertical="center"/>
    </xf>
    <xf numFmtId="3" fontId="76" fillId="0" borderId="51" xfId="0" applyNumberFormat="1" applyFont="1" applyBorder="1" applyAlignment="1">
      <alignment horizontal="right" vertical="center"/>
    </xf>
    <xf numFmtId="0" fontId="76" fillId="0" borderId="53" xfId="0" applyFont="1" applyBorder="1" applyAlignment="1">
      <alignment horizontal="right" vertical="center"/>
    </xf>
    <xf numFmtId="0" fontId="76" fillId="0" borderId="39" xfId="0" applyFont="1" applyBorder="1" applyAlignment="1">
      <alignment horizontal="left" vertical="center" indent="1"/>
    </xf>
    <xf numFmtId="0" fontId="76" fillId="0" borderId="0" xfId="0" applyFont="1" applyAlignment="1">
      <alignment horizontal="center" vertical="center"/>
    </xf>
    <xf numFmtId="4" fontId="76" fillId="0" borderId="0" xfId="0" applyNumberFormat="1" applyFont="1" applyAlignment="1">
      <alignment horizontal="right" vertical="center"/>
    </xf>
    <xf numFmtId="3" fontId="76" fillId="0" borderId="0" xfId="0" applyNumberFormat="1" applyFont="1" applyAlignment="1">
      <alignment horizontal="right" vertical="center"/>
    </xf>
    <xf numFmtId="0" fontId="75" fillId="0" borderId="56" xfId="0" applyFont="1" applyBorder="1" applyAlignment="1">
      <alignment vertical="center"/>
    </xf>
    <xf numFmtId="0" fontId="75" fillId="0" borderId="51" xfId="0" applyFont="1" applyBorder="1" applyAlignment="1">
      <alignment horizontal="center" vertical="center"/>
    </xf>
    <xf numFmtId="0" fontId="75" fillId="0" borderId="51" xfId="0" applyFont="1" applyBorder="1" applyAlignment="1">
      <alignment horizontal="right" vertical="center"/>
    </xf>
    <xf numFmtId="0" fontId="75" fillId="0" borderId="51" xfId="0" applyFont="1" applyBorder="1" applyAlignment="1">
      <alignment vertical="center"/>
    </xf>
    <xf numFmtId="0" fontId="75" fillId="0" borderId="53" xfId="0" applyFont="1" applyBorder="1" applyAlignment="1">
      <alignment vertical="center"/>
    </xf>
    <xf numFmtId="0" fontId="76" fillId="0" borderId="51" xfId="0" applyFont="1" applyBorder="1" applyAlignment="1">
      <alignment horizontal="right" vertical="center"/>
    </xf>
    <xf numFmtId="0" fontId="76" fillId="0" borderId="51" xfId="0" applyFont="1" applyBorder="1" applyAlignment="1">
      <alignment vertical="center"/>
    </xf>
    <xf numFmtId="0" fontId="75" fillId="0" borderId="51" xfId="0" applyFont="1" applyBorder="1" applyAlignment="1">
      <alignment horizontal="left" vertical="center" indent="1"/>
    </xf>
    <xf numFmtId="0" fontId="75" fillId="0" borderId="53" xfId="0" applyFont="1" applyBorder="1" applyAlignment="1">
      <alignment horizontal="left" vertical="center" indent="1"/>
    </xf>
    <xf numFmtId="166" fontId="76" fillId="0" borderId="0" xfId="0" applyNumberFormat="1" applyFont="1" applyAlignment="1">
      <alignment horizontal="right" vertical="center"/>
    </xf>
    <xf numFmtId="0" fontId="76" fillId="0" borderId="56" xfId="0" applyFont="1" applyBorder="1" applyAlignment="1">
      <alignment horizontal="left" vertical="center" wrapText="1" indent="1"/>
    </xf>
    <xf numFmtId="166" fontId="76" fillId="0" borderId="51" xfId="0" applyNumberFormat="1" applyFont="1" applyBorder="1" applyAlignment="1">
      <alignment horizontal="right" vertical="center"/>
    </xf>
    <xf numFmtId="166" fontId="75" fillId="0" borderId="51" xfId="0" applyNumberFormat="1" applyFont="1" applyBorder="1" applyAlignment="1">
      <alignment horizontal="right" vertical="center"/>
    </xf>
    <xf numFmtId="166" fontId="75" fillId="0" borderId="51" xfId="0" applyNumberFormat="1" applyFont="1" applyBorder="1" applyAlignment="1">
      <alignment vertical="center"/>
    </xf>
    <xf numFmtId="0" fontId="75" fillId="0" borderId="53" xfId="0" applyFont="1" applyBorder="1" applyAlignment="1">
      <alignment horizontal="right" vertical="center"/>
    </xf>
    <xf numFmtId="0" fontId="34" fillId="0" borderId="17" xfId="49" applyFont="1" applyBorder="1" applyAlignment="1">
      <alignment horizontal="center"/>
    </xf>
    <xf numFmtId="0" fontId="42" fillId="0" borderId="17" xfId="49" applyFont="1" applyBorder="1" applyAlignment="1">
      <alignment horizontal="center" vertical="center"/>
    </xf>
    <xf numFmtId="0" fontId="35" fillId="0" borderId="52" xfId="0" applyFont="1" applyBorder="1" applyAlignment="1">
      <alignment horizontal="center" vertical="center" wrapText="1"/>
    </xf>
    <xf numFmtId="0" fontId="35" fillId="0" borderId="53" xfId="0" applyFont="1" applyBorder="1" applyAlignment="1">
      <alignment horizontal="center" vertical="center" wrapText="1"/>
    </xf>
    <xf numFmtId="171" fontId="34" fillId="0" borderId="0" xfId="49" applyNumberFormat="1" applyFont="1"/>
    <xf numFmtId="0" fontId="37" fillId="0" borderId="28" xfId="0" applyFont="1" applyBorder="1" applyAlignment="1">
      <alignment vertical="center" wrapText="1"/>
    </xf>
    <xf numFmtId="4" fontId="37" fillId="0" borderId="53" xfId="0" applyNumberFormat="1" applyFont="1" applyBorder="1" applyAlignment="1">
      <alignment horizontal="right" vertical="center"/>
    </xf>
    <xf numFmtId="3" fontId="37" fillId="0" borderId="53" xfId="0" applyNumberFormat="1" applyFont="1" applyBorder="1" applyAlignment="1">
      <alignment horizontal="right" vertical="center"/>
    </xf>
    <xf numFmtId="0" fontId="37" fillId="0" borderId="53" xfId="0" applyFont="1" applyBorder="1" applyAlignment="1">
      <alignment vertical="center"/>
    </xf>
    <xf numFmtId="43" fontId="34" fillId="0" borderId="0" xfId="1" applyFont="1"/>
    <xf numFmtId="0" fontId="35" fillId="0" borderId="56" xfId="0" applyFont="1" applyBorder="1" applyAlignment="1">
      <alignment vertical="center" wrapText="1"/>
    </xf>
    <xf numFmtId="0" fontId="35" fillId="0" borderId="51" xfId="0" applyFont="1" applyBorder="1" applyAlignment="1">
      <alignment horizontal="right" vertical="center"/>
    </xf>
    <xf numFmtId="3" fontId="35" fillId="0" borderId="51" xfId="0" applyNumberFormat="1" applyFont="1" applyBorder="1" applyAlignment="1">
      <alignment horizontal="right" vertical="center"/>
    </xf>
    <xf numFmtId="166" fontId="37" fillId="0" borderId="53" xfId="0" applyNumberFormat="1" applyFont="1" applyBorder="1" applyAlignment="1">
      <alignment horizontal="right" vertical="center"/>
    </xf>
    <xf numFmtId="0" fontId="37" fillId="0" borderId="51" xfId="0" applyFont="1" applyBorder="1" applyAlignment="1">
      <alignment horizontal="right" vertical="center"/>
    </xf>
    <xf numFmtId="166" fontId="35" fillId="0" borderId="51" xfId="0" applyNumberFormat="1" applyFont="1" applyBorder="1" applyAlignment="1">
      <alignment horizontal="right" vertical="center"/>
    </xf>
    <xf numFmtId="0" fontId="34" fillId="0" borderId="0" xfId="49" applyFont="1" applyAlignment="1">
      <alignment horizontal="center" vertical="center"/>
    </xf>
    <xf numFmtId="0" fontId="35" fillId="0" borderId="32" xfId="0" applyFont="1" applyBorder="1" applyAlignment="1">
      <alignment horizontal="center" vertical="center"/>
    </xf>
    <xf numFmtId="0" fontId="36" fillId="0" borderId="17" xfId="0" applyFont="1" applyBorder="1"/>
    <xf numFmtId="172" fontId="34" fillId="0" borderId="27" xfId="45" applyNumberFormat="1" applyFont="1" applyBorder="1"/>
    <xf numFmtId="0" fontId="35" fillId="0" borderId="29" xfId="0" applyFont="1" applyBorder="1"/>
    <xf numFmtId="172" fontId="35" fillId="0" borderId="29" xfId="45" applyNumberFormat="1" applyFont="1" applyBorder="1"/>
    <xf numFmtId="166" fontId="34" fillId="0" borderId="0" xfId="49" applyNumberFormat="1" applyFont="1"/>
    <xf numFmtId="0" fontId="35" fillId="0" borderId="10" xfId="0" applyFont="1" applyBorder="1" applyAlignment="1">
      <alignment vertical="center"/>
    </xf>
    <xf numFmtId="0" fontId="38" fillId="0" borderId="53" xfId="0" applyFont="1" applyBorder="1" applyAlignment="1">
      <alignment horizontal="center" vertical="center"/>
    </xf>
    <xf numFmtId="0" fontId="77" fillId="50" borderId="27" xfId="0" applyFont="1" applyFill="1" applyBorder="1" applyAlignment="1">
      <alignment vertical="center"/>
    </xf>
    <xf numFmtId="0" fontId="0" fillId="50" borderId="36" xfId="0" applyFill="1" applyBorder="1" applyAlignment="1">
      <alignment vertical="center"/>
    </xf>
    <xf numFmtId="0" fontId="77" fillId="51" borderId="27" xfId="0" applyFont="1" applyFill="1" applyBorder="1" applyAlignment="1">
      <alignment vertical="center"/>
    </xf>
    <xf numFmtId="0" fontId="77" fillId="51" borderId="36" xfId="0" applyFont="1" applyFill="1" applyBorder="1" applyAlignment="1">
      <alignment horizontal="center" vertical="center"/>
    </xf>
    <xf numFmtId="0" fontId="20" fillId="0" borderId="27" xfId="0" applyFont="1" applyBorder="1" applyAlignment="1">
      <alignment vertical="center"/>
    </xf>
    <xf numFmtId="0" fontId="37" fillId="0" borderId="36" xfId="0" applyFont="1" applyBorder="1" applyAlignment="1">
      <alignment horizontal="center" vertical="center"/>
    </xf>
    <xf numFmtId="0" fontId="37" fillId="0" borderId="36" xfId="0" applyFont="1" applyBorder="1" applyAlignment="1">
      <alignment horizontal="right" vertical="center"/>
    </xf>
    <xf numFmtId="3" fontId="37" fillId="0" borderId="36" xfId="0" applyNumberFormat="1" applyFont="1" applyBorder="1" applyAlignment="1">
      <alignment horizontal="right" vertical="center"/>
    </xf>
    <xf numFmtId="3" fontId="20" fillId="0" borderId="36" xfId="0" applyNumberFormat="1" applyFont="1" applyBorder="1" applyAlignment="1">
      <alignment horizontal="right" vertical="center"/>
    </xf>
    <xf numFmtId="0" fontId="35" fillId="0" borderId="26" xfId="0" applyFont="1" applyBorder="1" applyAlignment="1">
      <alignment vertical="center"/>
    </xf>
    <xf numFmtId="0" fontId="35" fillId="0" borderId="50" xfId="0" applyFont="1" applyBorder="1" applyAlignment="1">
      <alignment horizontal="center" vertical="center"/>
    </xf>
    <xf numFmtId="0" fontId="35" fillId="0" borderId="50" xfId="0" applyFont="1" applyBorder="1" applyAlignment="1">
      <alignment horizontal="right" vertical="center"/>
    </xf>
    <xf numFmtId="3" fontId="35" fillId="0" borderId="50" xfId="0" applyNumberFormat="1" applyFont="1" applyBorder="1" applyAlignment="1">
      <alignment horizontal="right" vertical="center"/>
    </xf>
    <xf numFmtId="0" fontId="35" fillId="0" borderId="28" xfId="0" applyFont="1" applyBorder="1" applyAlignment="1">
      <alignment vertical="center"/>
    </xf>
    <xf numFmtId="0" fontId="35" fillId="0" borderId="53" xfId="0" applyFont="1" applyBorder="1" applyAlignment="1">
      <alignment horizontal="center" vertical="center"/>
    </xf>
    <xf numFmtId="0" fontId="35" fillId="0" borderId="53" xfId="0" applyFont="1" applyBorder="1" applyAlignment="1">
      <alignment horizontal="right" vertical="center"/>
    </xf>
    <xf numFmtId="3" fontId="20" fillId="0" borderId="0" xfId="0" applyNumberFormat="1" applyFont="1" applyAlignment="1">
      <alignment horizontal="right" vertical="center"/>
    </xf>
    <xf numFmtId="0" fontId="77" fillId="50" borderId="28" xfId="0" applyFont="1" applyFill="1" applyBorder="1" applyAlignment="1">
      <alignment vertical="center"/>
    </xf>
    <xf numFmtId="0" fontId="77" fillId="50" borderId="53" xfId="0" applyFont="1" applyFill="1" applyBorder="1" applyAlignment="1">
      <alignment horizontal="center" vertical="center"/>
    </xf>
    <xf numFmtId="0" fontId="37" fillId="0" borderId="0" xfId="0" applyFont="1" applyAlignment="1">
      <alignment vertical="center"/>
    </xf>
    <xf numFmtId="0" fontId="20" fillId="0" borderId="28" xfId="0" applyFont="1" applyBorder="1" applyAlignment="1">
      <alignment vertical="center"/>
    </xf>
    <xf numFmtId="0" fontId="37" fillId="0" borderId="53" xfId="0" applyFont="1" applyBorder="1" applyAlignment="1">
      <alignment horizontal="center" vertical="center"/>
    </xf>
    <xf numFmtId="0" fontId="37" fillId="0" borderId="53" xfId="0" applyFont="1" applyBorder="1" applyAlignment="1">
      <alignment horizontal="right" vertical="center"/>
    </xf>
    <xf numFmtId="0" fontId="35" fillId="0" borderId="53" xfId="0" applyFont="1" applyBorder="1" applyAlignment="1">
      <alignment vertical="center"/>
    </xf>
    <xf numFmtId="3" fontId="35" fillId="0" borderId="53" xfId="0" applyNumberFormat="1" applyFont="1" applyBorder="1" applyAlignment="1">
      <alignment horizontal="right" vertical="center"/>
    </xf>
    <xf numFmtId="0" fontId="38" fillId="0" borderId="59" xfId="0" applyFont="1" applyBorder="1" applyAlignment="1">
      <alignment horizontal="center" vertical="center"/>
    </xf>
    <xf numFmtId="0" fontId="38" fillId="0" borderId="60" xfId="0" applyFont="1" applyBorder="1" applyAlignment="1">
      <alignment horizontal="center" vertical="center" wrapText="1"/>
    </xf>
    <xf numFmtId="0" fontId="20" fillId="0" borderId="64" xfId="0" applyFont="1" applyBorder="1" applyAlignment="1">
      <alignment vertical="center"/>
    </xf>
    <xf numFmtId="3" fontId="20" fillId="0" borderId="53" xfId="0" applyNumberFormat="1" applyFont="1" applyBorder="1" applyAlignment="1">
      <alignment horizontal="right" vertical="center"/>
    </xf>
    <xf numFmtId="0" fontId="35" fillId="0" borderId="64" xfId="0" applyFont="1" applyBorder="1" applyAlignment="1">
      <alignment vertical="center"/>
    </xf>
    <xf numFmtId="0" fontId="37" fillId="0" borderId="65" xfId="0" applyFont="1" applyBorder="1" applyAlignment="1">
      <alignment vertical="center"/>
    </xf>
    <xf numFmtId="0" fontId="20" fillId="0" borderId="64" xfId="0" applyFont="1" applyBorder="1" applyAlignment="1">
      <alignment horizontal="center" vertical="center"/>
    </xf>
    <xf numFmtId="0" fontId="20" fillId="0" borderId="53" xfId="0" applyFont="1" applyBorder="1" applyAlignment="1">
      <alignment horizontal="center" vertical="center"/>
    </xf>
    <xf numFmtId="0" fontId="20" fillId="0" borderId="65" xfId="0" applyFont="1" applyBorder="1" applyAlignment="1">
      <alignment horizontal="center" vertical="center"/>
    </xf>
    <xf numFmtId="0" fontId="35" fillId="0" borderId="65" xfId="0" applyFont="1" applyBorder="1" applyAlignment="1">
      <alignment horizontal="right" vertical="center"/>
    </xf>
    <xf numFmtId="0" fontId="35" fillId="0" borderId="68" xfId="0" applyFont="1" applyBorder="1" applyAlignment="1">
      <alignment vertical="center"/>
    </xf>
    <xf numFmtId="0" fontId="37" fillId="0" borderId="69" xfId="0" applyFont="1" applyBorder="1" applyAlignment="1">
      <alignment vertical="center"/>
    </xf>
    <xf numFmtId="0" fontId="35" fillId="0" borderId="69" xfId="0" applyFont="1" applyBorder="1" applyAlignment="1">
      <alignment horizontal="right" vertical="center"/>
    </xf>
    <xf numFmtId="0" fontId="37" fillId="0" borderId="69" xfId="0" applyFont="1" applyBorder="1" applyAlignment="1">
      <alignment horizontal="right" vertical="center"/>
    </xf>
    <xf numFmtId="0" fontId="37" fillId="0" borderId="70" xfId="0" applyFont="1" applyBorder="1" applyAlignment="1">
      <alignment horizontal="right" vertical="center"/>
    </xf>
    <xf numFmtId="0" fontId="33" fillId="0" borderId="0" xfId="46" applyFont="1"/>
    <xf numFmtId="0" fontId="38" fillId="0" borderId="31" xfId="0" applyFont="1" applyBorder="1" applyAlignment="1">
      <alignment vertical="center"/>
    </xf>
    <xf numFmtId="14" fontId="38" fillId="0" borderId="52" xfId="0" applyNumberFormat="1" applyFont="1" applyBorder="1" applyAlignment="1">
      <alignment horizontal="center" vertical="center"/>
    </xf>
    <xf numFmtId="0" fontId="38" fillId="0" borderId="54" xfId="0" applyFont="1" applyBorder="1" applyAlignment="1">
      <alignment vertical="center"/>
    </xf>
    <xf numFmtId="0" fontId="38" fillId="0" borderId="55" xfId="0" applyFont="1" applyBorder="1" applyAlignment="1">
      <alignment horizontal="center" vertical="center"/>
    </xf>
    <xf numFmtId="0" fontId="38" fillId="52" borderId="28" xfId="0" applyFont="1" applyFill="1" applyBorder="1" applyAlignment="1">
      <alignment horizontal="left" vertical="center" indent="1"/>
    </xf>
    <xf numFmtId="3" fontId="38" fillId="0" borderId="53" xfId="0" applyNumberFormat="1" applyFont="1" applyBorder="1" applyAlignment="1">
      <alignment horizontal="right" vertical="center"/>
    </xf>
    <xf numFmtId="166" fontId="34" fillId="0" borderId="0" xfId="46" applyNumberFormat="1" applyFont="1"/>
    <xf numFmtId="0" fontId="38" fillId="0" borderId="0" xfId="0" applyFont="1" applyAlignment="1">
      <alignment horizontal="center" vertical="center"/>
    </xf>
    <xf numFmtId="0" fontId="38" fillId="0" borderId="10" xfId="0" applyFont="1" applyBorder="1" applyAlignment="1">
      <alignment horizontal="center" vertical="center" wrapText="1"/>
    </xf>
    <xf numFmtId="0" fontId="20" fillId="0" borderId="10" xfId="0" applyFont="1" applyBorder="1" applyAlignment="1">
      <alignment horizontal="right" vertical="center"/>
    </xf>
    <xf numFmtId="3" fontId="20" fillId="0" borderId="10" xfId="0" applyNumberFormat="1" applyFont="1" applyBorder="1" applyAlignment="1">
      <alignment horizontal="right" vertical="center"/>
    </xf>
    <xf numFmtId="166" fontId="20" fillId="0" borderId="0" xfId="45" applyFont="1" applyAlignment="1">
      <alignment vertical="center"/>
    </xf>
    <xf numFmtId="0" fontId="20" fillId="0" borderId="10" xfId="0" applyFont="1" applyBorder="1" applyAlignment="1">
      <alignment vertical="center"/>
    </xf>
    <xf numFmtId="3" fontId="38" fillId="0" borderId="10" xfId="0" applyNumberFormat="1" applyFont="1" applyBorder="1" applyAlignment="1">
      <alignment horizontal="right" vertical="center"/>
    </xf>
    <xf numFmtId="0" fontId="38" fillId="0" borderId="10" xfId="0" applyFont="1" applyBorder="1" applyAlignment="1">
      <alignment vertical="center"/>
    </xf>
    <xf numFmtId="166" fontId="38" fillId="0" borderId="0" xfId="0" applyNumberFormat="1" applyFont="1" applyAlignment="1">
      <alignment vertical="center"/>
    </xf>
    <xf numFmtId="0" fontId="74" fillId="0" borderId="0" xfId="0" applyFont="1" applyAlignment="1">
      <alignment horizontal="justify" vertical="center"/>
    </xf>
    <xf numFmtId="14" fontId="35" fillId="0" borderId="10" xfId="0" applyNumberFormat="1" applyFont="1" applyBorder="1" applyAlignment="1">
      <alignment horizontal="center" vertical="center" wrapText="1"/>
    </xf>
    <xf numFmtId="0" fontId="20" fillId="0" borderId="10" xfId="0" applyFont="1" applyBorder="1" applyAlignment="1">
      <alignment vertical="center" wrapText="1"/>
    </xf>
    <xf numFmtId="0" fontId="35" fillId="0" borderId="10" xfId="0" applyFont="1" applyBorder="1" applyAlignment="1">
      <alignment horizontal="right" vertical="center"/>
    </xf>
    <xf numFmtId="3" fontId="37" fillId="0" borderId="10" xfId="0" applyNumberFormat="1" applyFont="1" applyBorder="1" applyAlignment="1">
      <alignment horizontal="right" vertical="center"/>
    </xf>
    <xf numFmtId="3" fontId="35" fillId="0" borderId="10" xfId="0" applyNumberFormat="1" applyFont="1" applyBorder="1" applyAlignment="1">
      <alignment horizontal="right" vertical="center"/>
    </xf>
    <xf numFmtId="0" fontId="38" fillId="0" borderId="10" xfId="0" applyFont="1" applyBorder="1" applyAlignment="1">
      <alignment vertical="center" wrapText="1"/>
    </xf>
    <xf numFmtId="0" fontId="38" fillId="0" borderId="10" xfId="0" applyFont="1" applyBorder="1" applyAlignment="1">
      <alignment horizontal="right" vertical="center"/>
    </xf>
    <xf numFmtId="166" fontId="37" fillId="0" borderId="0" xfId="0" applyNumberFormat="1" applyFont="1"/>
    <xf numFmtId="0" fontId="38" fillId="0" borderId="0" xfId="0" applyFont="1" applyAlignment="1">
      <alignment horizontal="left" vertical="center" wrapText="1"/>
    </xf>
    <xf numFmtId="166" fontId="38" fillId="0" borderId="0" xfId="45" applyFont="1" applyAlignment="1">
      <alignment vertical="center"/>
    </xf>
    <xf numFmtId="0" fontId="78" fillId="0" borderId="0" xfId="0" applyFont="1" applyAlignment="1">
      <alignment horizontal="justify" vertical="center"/>
    </xf>
    <xf numFmtId="0" fontId="37" fillId="0" borderId="0" xfId="0" applyFont="1" applyAlignment="1">
      <alignment horizontal="justify" vertical="center"/>
    </xf>
    <xf numFmtId="0" fontId="76" fillId="0" borderId="0" xfId="0" applyFont="1" applyAlignment="1">
      <alignment horizontal="justify" vertical="center"/>
    </xf>
    <xf numFmtId="0" fontId="78" fillId="0" borderId="0" xfId="0" applyFont="1"/>
    <xf numFmtId="0" fontId="76" fillId="0" borderId="0" xfId="0" applyFont="1" applyAlignment="1">
      <alignment horizontal="left" vertical="center"/>
    </xf>
    <xf numFmtId="0" fontId="43" fillId="0" borderId="0" xfId="0" applyFont="1" applyAlignment="1">
      <alignment vertical="center" wrapText="1"/>
    </xf>
    <xf numFmtId="0" fontId="43" fillId="0" borderId="0" xfId="0" applyFont="1" applyAlignment="1">
      <alignment horizontal="right" vertical="center"/>
    </xf>
    <xf numFmtId="0" fontId="42" fillId="0" borderId="17" xfId="49" applyFont="1" applyBorder="1" applyAlignment="1">
      <alignment horizontal="center" vertical="center" wrapText="1"/>
    </xf>
    <xf numFmtId="0" fontId="37" fillId="0" borderId="10" xfId="0" applyFont="1" applyBorder="1" applyAlignment="1">
      <alignment horizontal="center" vertical="center" wrapText="1"/>
    </xf>
    <xf numFmtId="172" fontId="34" fillId="0" borderId="17" xfId="51" applyNumberFormat="1" applyFont="1" applyBorder="1"/>
    <xf numFmtId="0" fontId="37" fillId="0" borderId="10" xfId="0" applyFont="1" applyBorder="1" applyAlignment="1">
      <alignment vertical="center"/>
    </xf>
    <xf numFmtId="0" fontId="37" fillId="0" borderId="10" xfId="0" applyFont="1" applyBorder="1" applyAlignment="1">
      <alignment horizontal="right" vertical="center"/>
    </xf>
    <xf numFmtId="172" fontId="33" fillId="0" borderId="17" xfId="51" applyNumberFormat="1" applyFont="1" applyBorder="1"/>
    <xf numFmtId="0" fontId="75" fillId="0" borderId="0" xfId="0" applyFont="1" applyAlignment="1">
      <alignment horizontal="justify" vertical="center"/>
    </xf>
    <xf numFmtId="0" fontId="35" fillId="0" borderId="26"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39" xfId="0" applyFont="1" applyBorder="1" applyAlignment="1">
      <alignment vertical="center" wrapText="1"/>
    </xf>
    <xf numFmtId="0" fontId="35" fillId="0" borderId="0" xfId="0" applyFont="1" applyAlignment="1">
      <alignment horizontal="center" vertical="center" wrapText="1"/>
    </xf>
    <xf numFmtId="0" fontId="35" fillId="0" borderId="36" xfId="0" applyFont="1" applyBorder="1" applyAlignment="1">
      <alignment horizontal="center" vertical="center" wrapText="1"/>
    </xf>
    <xf numFmtId="0" fontId="37" fillId="0" borderId="71" xfId="0" applyFont="1" applyBorder="1" applyAlignment="1">
      <alignment horizontal="left" vertical="center" indent="1"/>
    </xf>
    <xf numFmtId="0" fontId="37" fillId="0" borderId="39" xfId="0" applyFont="1" applyBorder="1" applyAlignment="1">
      <alignment horizontal="left" vertical="center" indent="1"/>
    </xf>
    <xf numFmtId="0" fontId="35" fillId="0" borderId="54" xfId="0" applyFont="1" applyBorder="1" applyAlignment="1">
      <alignment vertical="center"/>
    </xf>
    <xf numFmtId="0" fontId="38" fillId="0" borderId="56" xfId="0" applyFont="1" applyBorder="1" applyAlignment="1">
      <alignment vertical="center" wrapText="1"/>
    </xf>
    <xf numFmtId="0" fontId="37" fillId="0" borderId="56" xfId="0" applyFont="1" applyBorder="1" applyAlignment="1">
      <alignment horizontal="left" vertical="center" indent="1"/>
    </xf>
    <xf numFmtId="0" fontId="35" fillId="0" borderId="56" xfId="0" applyFont="1" applyBorder="1" applyAlignment="1">
      <alignment vertical="center"/>
    </xf>
    <xf numFmtId="0" fontId="34" fillId="0" borderId="0" xfId="0" applyFont="1" applyAlignment="1">
      <alignment vertical="top"/>
    </xf>
    <xf numFmtId="170" fontId="33" fillId="0" borderId="0" xfId="50" applyNumberFormat="1" applyFont="1"/>
    <xf numFmtId="0" fontId="33" fillId="0" borderId="0" xfId="0" applyFont="1" applyAlignment="1">
      <alignment vertical="top"/>
    </xf>
    <xf numFmtId="170" fontId="0" fillId="0" borderId="0" xfId="0" applyNumberFormat="1"/>
    <xf numFmtId="0" fontId="76" fillId="0" borderId="56" xfId="0" applyFont="1" applyBorder="1" applyAlignment="1">
      <alignment vertical="center"/>
    </xf>
    <xf numFmtId="0" fontId="0" fillId="0" borderId="51" xfId="0" applyBorder="1"/>
    <xf numFmtId="0" fontId="76" fillId="0" borderId="28" xfId="0" applyFont="1" applyBorder="1" applyAlignment="1">
      <alignment horizontal="left" vertical="center" indent="4"/>
    </xf>
    <xf numFmtId="3" fontId="76" fillId="0" borderId="53" xfId="0" applyNumberFormat="1" applyFont="1" applyBorder="1" applyAlignment="1">
      <alignment horizontal="right" vertical="center"/>
    </xf>
    <xf numFmtId="0" fontId="75" fillId="0" borderId="28" xfId="0" applyFont="1" applyBorder="1" applyAlignment="1">
      <alignment vertical="center"/>
    </xf>
    <xf numFmtId="3" fontId="75" fillId="0" borderId="53" xfId="0" applyNumberFormat="1" applyFont="1" applyBorder="1" applyAlignment="1">
      <alignment horizontal="right" vertical="center"/>
    </xf>
    <xf numFmtId="0" fontId="73" fillId="0" borderId="28" xfId="0" applyFont="1" applyBorder="1" applyAlignment="1">
      <alignment vertical="center" wrapText="1"/>
    </xf>
    <xf numFmtId="0" fontId="73" fillId="0" borderId="0" xfId="0" applyFont="1" applyAlignment="1">
      <alignment vertical="center" wrapText="1"/>
    </xf>
    <xf numFmtId="0" fontId="76" fillId="0" borderId="0" xfId="0" applyFont="1" applyAlignment="1">
      <alignment horizontal="right" vertical="center"/>
    </xf>
    <xf numFmtId="0" fontId="75" fillId="0" borderId="0" xfId="0" applyFont="1"/>
    <xf numFmtId="0" fontId="76" fillId="0" borderId="28" xfId="0" applyFont="1" applyBorder="1" applyAlignment="1">
      <alignment vertical="center"/>
    </xf>
    <xf numFmtId="0" fontId="42" fillId="0" borderId="26" xfId="0" applyFont="1" applyBorder="1" applyAlignment="1">
      <alignment horizontal="center" vertical="center" wrapText="1"/>
    </xf>
    <xf numFmtId="0" fontId="44" fillId="0" borderId="26" xfId="0" applyFont="1" applyBorder="1" applyAlignment="1">
      <alignment horizontal="center" vertical="center" wrapText="1"/>
    </xf>
    <xf numFmtId="165" fontId="34" fillId="0" borderId="27" xfId="1" applyNumberFormat="1" applyFont="1" applyBorder="1"/>
    <xf numFmtId="165" fontId="34" fillId="0" borderId="27" xfId="1" applyNumberFormat="1" applyFont="1" applyBorder="1" applyAlignment="1">
      <alignment vertical="top"/>
    </xf>
    <xf numFmtId="0" fontId="33" fillId="0" borderId="34" xfId="49" applyFont="1" applyBorder="1"/>
    <xf numFmtId="165" fontId="33" fillId="0" borderId="34" xfId="1" applyNumberFormat="1" applyFont="1" applyBorder="1"/>
    <xf numFmtId="165" fontId="33" fillId="0" borderId="34" xfId="1" applyNumberFormat="1" applyFont="1" applyBorder="1" applyAlignment="1">
      <alignment vertical="top"/>
    </xf>
    <xf numFmtId="0" fontId="38" fillId="0" borderId="29" xfId="0" applyFont="1" applyBorder="1" applyAlignment="1">
      <alignment horizontal="left" vertical="center" wrapText="1"/>
    </xf>
    <xf numFmtId="165" fontId="33" fillId="0" borderId="29" xfId="1" applyNumberFormat="1" applyFont="1" applyBorder="1"/>
    <xf numFmtId="165" fontId="33" fillId="0" borderId="29" xfId="1" applyNumberFormat="1" applyFont="1" applyBorder="1" applyAlignment="1">
      <alignment vertical="top"/>
    </xf>
    <xf numFmtId="171" fontId="33" fillId="0" borderId="0" xfId="49" applyNumberFormat="1" applyFont="1"/>
    <xf numFmtId="0" fontId="35" fillId="0" borderId="72" xfId="0" applyFont="1" applyBorder="1" applyAlignment="1">
      <alignment horizontal="center" vertical="center" wrapText="1"/>
    </xf>
    <xf numFmtId="0" fontId="35" fillId="0" borderId="73" xfId="0" applyFont="1" applyBorder="1" applyAlignment="1">
      <alignment horizontal="center" vertical="center" wrapText="1"/>
    </xf>
    <xf numFmtId="14" fontId="35" fillId="0" borderId="73" xfId="0" applyNumberFormat="1" applyFont="1" applyBorder="1" applyAlignment="1">
      <alignment horizontal="center" vertical="center" wrapText="1"/>
    </xf>
    <xf numFmtId="0" fontId="37" fillId="0" borderId="64" xfId="0" applyFont="1" applyBorder="1" applyAlignment="1">
      <alignment horizontal="center" vertical="center" wrapText="1"/>
    </xf>
    <xf numFmtId="0" fontId="37" fillId="0" borderId="53" xfId="0" applyFont="1" applyBorder="1" applyAlignment="1">
      <alignment horizontal="center" vertical="center" wrapText="1"/>
    </xf>
    <xf numFmtId="3" fontId="37" fillId="0" borderId="53" xfId="0" applyNumberFormat="1" applyFont="1" applyBorder="1" applyAlignment="1">
      <alignment horizontal="center" vertical="center"/>
    </xf>
    <xf numFmtId="0" fontId="65" fillId="0" borderId="0" xfId="0" applyFont="1" applyAlignment="1">
      <alignment horizontal="left" vertical="center"/>
    </xf>
    <xf numFmtId="0" fontId="76" fillId="0" borderId="0" xfId="0" applyFont="1"/>
    <xf numFmtId="0" fontId="37" fillId="0" borderId="27" xfId="0" applyFont="1" applyBorder="1" applyAlignment="1">
      <alignment vertical="center"/>
    </xf>
    <xf numFmtId="0" fontId="37" fillId="0" borderId="36" xfId="0" applyFont="1" applyBorder="1" applyAlignment="1">
      <alignment vertical="center"/>
    </xf>
    <xf numFmtId="0" fontId="37" fillId="0" borderId="28" xfId="0" applyFont="1" applyBorder="1" applyAlignment="1">
      <alignment vertical="center"/>
    </xf>
    <xf numFmtId="172" fontId="34" fillId="0" borderId="0" xfId="49" applyNumberFormat="1" applyFont="1"/>
    <xf numFmtId="166" fontId="33" fillId="0" borderId="0" xfId="45" applyFont="1" applyAlignment="1">
      <alignment vertical="top"/>
    </xf>
    <xf numFmtId="0" fontId="76" fillId="0" borderId="28" xfId="0" applyFont="1" applyBorder="1" applyAlignment="1">
      <alignment vertical="center" wrapText="1"/>
    </xf>
    <xf numFmtId="0" fontId="76" fillId="0" borderId="53" xfId="0" applyFont="1" applyBorder="1" applyAlignment="1">
      <alignment horizontal="center" vertical="center" wrapText="1"/>
    </xf>
    <xf numFmtId="0" fontId="76" fillId="0" borderId="53" xfId="0" applyFont="1" applyBorder="1" applyAlignment="1">
      <alignment vertical="center" wrapText="1"/>
    </xf>
    <xf numFmtId="0" fontId="75" fillId="0" borderId="28" xfId="0" applyFont="1" applyBorder="1" applyAlignment="1">
      <alignment vertical="center" wrapText="1"/>
    </xf>
    <xf numFmtId="0" fontId="79" fillId="0" borderId="53" xfId="0" applyFont="1" applyBorder="1" applyAlignment="1">
      <alignment vertical="top" wrapText="1"/>
    </xf>
    <xf numFmtId="0" fontId="20" fillId="0" borderId="0" xfId="0" applyFont="1" applyAlignment="1">
      <alignment horizontal="center" vertical="center"/>
    </xf>
    <xf numFmtId="0" fontId="20" fillId="0" borderId="0" xfId="0" applyFont="1" applyAlignment="1">
      <alignment horizontal="center" vertical="center" wrapText="1"/>
    </xf>
    <xf numFmtId="0" fontId="73" fillId="0" borderId="0" xfId="0" applyFont="1" applyAlignment="1">
      <alignment horizontal="justify" vertical="center"/>
    </xf>
    <xf numFmtId="0" fontId="20" fillId="0" borderId="0" xfId="0" applyFont="1" applyAlignment="1">
      <alignment horizontal="left" vertical="center"/>
    </xf>
    <xf numFmtId="3" fontId="20" fillId="0" borderId="10" xfId="0" applyNumberFormat="1" applyFont="1" applyBorder="1" applyAlignment="1">
      <alignment horizontal="right" vertical="center" wrapText="1"/>
    </xf>
    <xf numFmtId="0" fontId="75" fillId="0" borderId="0" xfId="0" applyFont="1" applyAlignment="1">
      <alignment vertical="center"/>
    </xf>
    <xf numFmtId="166" fontId="34" fillId="0" borderId="0" xfId="45" applyFont="1"/>
    <xf numFmtId="0" fontId="35" fillId="52" borderId="75" xfId="0" applyFont="1" applyFill="1" applyBorder="1" applyAlignment="1">
      <alignment horizontal="center" vertical="center" wrapText="1"/>
    </xf>
    <xf numFmtId="0" fontId="35" fillId="52" borderId="53" xfId="0" applyFont="1" applyFill="1" applyBorder="1" applyAlignment="1">
      <alignment horizontal="center" vertical="center" wrapText="1"/>
    </xf>
    <xf numFmtId="0" fontId="37" fillId="0" borderId="64" xfId="0" applyFont="1" applyBorder="1" applyAlignment="1">
      <alignment vertical="center"/>
    </xf>
    <xf numFmtId="0" fontId="37" fillId="52" borderId="64" xfId="0" applyFont="1" applyFill="1" applyBorder="1" applyAlignment="1">
      <alignment vertical="center"/>
    </xf>
    <xf numFmtId="0" fontId="42" fillId="0" borderId="10" xfId="49" applyFont="1" applyBorder="1" applyAlignment="1">
      <alignment horizontal="center" vertical="center" wrapText="1"/>
    </xf>
    <xf numFmtId="180" fontId="33" fillId="0" borderId="10" xfId="49" applyNumberFormat="1" applyFont="1" applyBorder="1" applyAlignment="1">
      <alignment horizontal="center" vertical="center" wrapText="1"/>
    </xf>
    <xf numFmtId="0" fontId="34" fillId="0" borderId="10" xfId="49" applyFont="1" applyBorder="1"/>
    <xf numFmtId="165" fontId="34" fillId="0" borderId="10" xfId="1" applyNumberFormat="1" applyFont="1" applyBorder="1"/>
    <xf numFmtId="0" fontId="33" fillId="0" borderId="10" xfId="49" applyFont="1" applyBorder="1"/>
    <xf numFmtId="165" fontId="33" fillId="0" borderId="10" xfId="1" applyNumberFormat="1" applyFont="1" applyBorder="1"/>
    <xf numFmtId="170" fontId="34" fillId="0" borderId="0" xfId="49" applyNumberFormat="1" applyFont="1"/>
    <xf numFmtId="172" fontId="34" fillId="0" borderId="10" xfId="49" applyNumberFormat="1" applyFont="1" applyBorder="1"/>
    <xf numFmtId="0" fontId="35" fillId="0" borderId="0" xfId="0" applyFont="1" applyAlignment="1">
      <alignment horizontal="justify" vertical="center"/>
    </xf>
    <xf numFmtId="0" fontId="35" fillId="0" borderId="17" xfId="0" applyFont="1" applyBorder="1"/>
    <xf numFmtId="165" fontId="34" fillId="0" borderId="14" xfId="1" applyNumberFormat="1" applyFont="1" applyBorder="1"/>
    <xf numFmtId="0" fontId="35" fillId="0" borderId="11" xfId="0" applyFont="1" applyBorder="1"/>
    <xf numFmtId="165" fontId="34" fillId="0" borderId="0" xfId="49" applyNumberFormat="1" applyFont="1"/>
    <xf numFmtId="0" fontId="35" fillId="0" borderId="25" xfId="0" applyFont="1" applyBorder="1"/>
    <xf numFmtId="165" fontId="35" fillId="0" borderId="14" xfId="1" applyNumberFormat="1" applyFont="1" applyBorder="1"/>
    <xf numFmtId="0" fontId="37" fillId="0" borderId="14" xfId="0" applyFont="1" applyBorder="1"/>
    <xf numFmtId="165" fontId="37" fillId="0" borderId="14" xfId="1" applyNumberFormat="1" applyFont="1" applyBorder="1"/>
    <xf numFmtId="0" fontId="75" fillId="0" borderId="10" xfId="0" applyFont="1" applyBorder="1" applyAlignment="1">
      <alignment horizontal="center" vertical="center" wrapText="1"/>
    </xf>
    <xf numFmtId="14" fontId="75" fillId="0" borderId="10" xfId="0" applyNumberFormat="1" applyFont="1" applyBorder="1" applyAlignment="1">
      <alignment horizontal="center" vertical="center" wrapText="1"/>
    </xf>
    <xf numFmtId="0" fontId="80" fillId="0" borderId="10" xfId="0" applyFont="1" applyBorder="1" applyAlignment="1">
      <alignment vertical="center"/>
    </xf>
    <xf numFmtId="0" fontId="76" fillId="0" borderId="10" xfId="0" applyFont="1" applyBorder="1" applyAlignment="1">
      <alignment vertical="center"/>
    </xf>
    <xf numFmtId="0" fontId="73" fillId="0" borderId="10" xfId="0" applyFont="1" applyBorder="1" applyAlignment="1">
      <alignment vertical="center"/>
    </xf>
    <xf numFmtId="0" fontId="66" fillId="0" borderId="10" xfId="0" applyFont="1" applyBorder="1" applyAlignment="1">
      <alignment vertical="center"/>
    </xf>
    <xf numFmtId="3" fontId="76" fillId="0" borderId="10" xfId="0" applyNumberFormat="1" applyFont="1" applyBorder="1" applyAlignment="1">
      <alignment horizontal="right" vertical="center"/>
    </xf>
    <xf numFmtId="3" fontId="75" fillId="0" borderId="10" xfId="0" applyNumberFormat="1" applyFont="1" applyBorder="1" applyAlignment="1">
      <alignment horizontal="right" vertical="center"/>
    </xf>
    <xf numFmtId="172" fontId="33" fillId="0" borderId="0" xfId="45" applyNumberFormat="1" applyFont="1"/>
    <xf numFmtId="0" fontId="73" fillId="0" borderId="0" xfId="0" applyFont="1" applyAlignment="1">
      <alignment vertical="center"/>
    </xf>
    <xf numFmtId="0" fontId="35" fillId="0" borderId="10" xfId="0" applyFont="1" applyBorder="1" applyAlignment="1">
      <alignment horizontal="left" vertical="center"/>
    </xf>
    <xf numFmtId="0" fontId="37" fillId="0" borderId="10" xfId="0" applyFont="1" applyBorder="1"/>
    <xf numFmtId="0" fontId="35" fillId="0" borderId="10" xfId="0" applyFont="1" applyBorder="1"/>
    <xf numFmtId="164" fontId="34" fillId="0" borderId="10" xfId="51" applyFont="1" applyBorder="1"/>
    <xf numFmtId="164" fontId="33" fillId="0" borderId="10" xfId="51" applyFont="1" applyBorder="1"/>
    <xf numFmtId="172" fontId="33" fillId="0" borderId="0" xfId="49" applyNumberFormat="1" applyFont="1"/>
    <xf numFmtId="43" fontId="33" fillId="0" borderId="0" xfId="49" applyNumberFormat="1" applyFont="1"/>
    <xf numFmtId="0" fontId="76" fillId="0" borderId="0" xfId="0" applyFont="1" applyAlignment="1">
      <alignment vertical="center"/>
    </xf>
    <xf numFmtId="0" fontId="33" fillId="0" borderId="0" xfId="49" quotePrefix="1" applyFont="1" applyAlignment="1">
      <alignment horizontal="left"/>
    </xf>
    <xf numFmtId="0" fontId="34" fillId="0" borderId="0" xfId="49" quotePrefix="1" applyFont="1" applyAlignment="1">
      <alignment horizontal="left"/>
    </xf>
    <xf numFmtId="0" fontId="34" fillId="0" borderId="19" xfId="49" applyFont="1" applyBorder="1"/>
    <xf numFmtId="164" fontId="33" fillId="0" borderId="12" xfId="51" applyFont="1" applyBorder="1"/>
    <xf numFmtId="164" fontId="34" fillId="0" borderId="0" xfId="51" applyFont="1"/>
    <xf numFmtId="0" fontId="72" fillId="0" borderId="0" xfId="49" applyFont="1"/>
    <xf numFmtId="3" fontId="35" fillId="0" borderId="69" xfId="0" applyNumberFormat="1" applyFont="1" applyBorder="1" applyAlignment="1">
      <alignment horizontal="center" vertical="center"/>
    </xf>
    <xf numFmtId="164" fontId="76" fillId="0" borderId="53" xfId="51" applyFont="1" applyBorder="1" applyAlignment="1">
      <alignment horizontal="right" vertical="center"/>
    </xf>
    <xf numFmtId="164" fontId="75" fillId="0" borderId="53" xfId="51" applyFont="1" applyBorder="1" applyAlignment="1">
      <alignment horizontal="right" vertical="center"/>
    </xf>
    <xf numFmtId="164" fontId="20" fillId="0" borderId="10" xfId="51" applyFont="1" applyBorder="1" applyAlignment="1">
      <alignment horizontal="right" vertical="center"/>
    </xf>
    <xf numFmtId="164" fontId="35" fillId="0" borderId="10" xfId="51" applyFont="1" applyBorder="1" applyAlignment="1">
      <alignment horizontal="right" vertical="center"/>
    </xf>
    <xf numFmtId="3" fontId="76" fillId="0" borderId="53" xfId="0" applyNumberFormat="1" applyFont="1" applyFill="1" applyBorder="1" applyAlignment="1">
      <alignment horizontal="right" vertical="center"/>
    </xf>
    <xf numFmtId="164" fontId="76" fillId="0" borderId="53" xfId="0" applyNumberFormat="1" applyFont="1" applyBorder="1" applyAlignment="1">
      <alignment horizontal="right" vertical="center"/>
    </xf>
    <xf numFmtId="164" fontId="76" fillId="0" borderId="36" xfId="0" applyNumberFormat="1" applyFont="1" applyBorder="1" applyAlignment="1">
      <alignment horizontal="right" vertical="center"/>
    </xf>
    <xf numFmtId="166" fontId="76" fillId="0" borderId="52" xfId="0" applyNumberFormat="1" applyFont="1" applyBorder="1" applyAlignment="1">
      <alignment horizontal="right" vertical="center"/>
    </xf>
    <xf numFmtId="166" fontId="76" fillId="0" borderId="53" xfId="0" applyNumberFormat="1" applyFont="1" applyBorder="1" applyAlignment="1">
      <alignment horizontal="right" vertical="center"/>
    </xf>
    <xf numFmtId="168" fontId="76" fillId="0" borderId="0" xfId="0" applyNumberFormat="1" applyFont="1" applyAlignment="1">
      <alignment horizontal="right" vertical="center"/>
    </xf>
    <xf numFmtId="168" fontId="76" fillId="0" borderId="51" xfId="0" applyNumberFormat="1" applyFont="1" applyBorder="1" applyAlignment="1">
      <alignment horizontal="right" vertical="center"/>
    </xf>
    <xf numFmtId="168" fontId="75" fillId="0" borderId="51" xfId="0" applyNumberFormat="1" applyFont="1" applyBorder="1" applyAlignment="1">
      <alignment vertical="center"/>
    </xf>
    <xf numFmtId="164" fontId="20" fillId="0" borderId="10" xfId="0" applyNumberFormat="1" applyFont="1" applyBorder="1" applyAlignment="1">
      <alignment horizontal="right" vertical="center"/>
    </xf>
    <xf numFmtId="164" fontId="38" fillId="0" borderId="10" xfId="0" applyNumberFormat="1" applyFont="1" applyBorder="1" applyAlignment="1">
      <alignment horizontal="right" vertical="center"/>
    </xf>
    <xf numFmtId="164" fontId="35" fillId="0" borderId="10" xfId="0" applyNumberFormat="1" applyFont="1" applyBorder="1" applyAlignment="1">
      <alignment horizontal="right" vertical="center"/>
    </xf>
    <xf numFmtId="164" fontId="37" fillId="0" borderId="10" xfId="0" applyNumberFormat="1" applyFont="1" applyBorder="1" applyAlignment="1">
      <alignment horizontal="right" vertical="center"/>
    </xf>
    <xf numFmtId="164" fontId="37" fillId="0" borderId="36" xfId="0" applyNumberFormat="1" applyFont="1" applyBorder="1" applyAlignment="1">
      <alignment horizontal="right" vertical="center"/>
    </xf>
    <xf numFmtId="175" fontId="37" fillId="0" borderId="36" xfId="0" applyNumberFormat="1" applyFont="1" applyBorder="1" applyAlignment="1">
      <alignment horizontal="right" vertical="center"/>
    </xf>
    <xf numFmtId="3" fontId="35" fillId="0" borderId="26" xfId="0" applyNumberFormat="1" applyFont="1" applyBorder="1" applyAlignment="1">
      <alignment horizontal="right" vertical="center"/>
    </xf>
    <xf numFmtId="0" fontId="77" fillId="50" borderId="28" xfId="0" applyFont="1" applyFill="1" applyBorder="1" applyAlignment="1">
      <alignment horizontal="center" vertical="center"/>
    </xf>
    <xf numFmtId="3" fontId="20" fillId="0" borderId="28" xfId="0" applyNumberFormat="1" applyFont="1" applyBorder="1" applyAlignment="1">
      <alignment horizontal="right" vertical="center"/>
    </xf>
    <xf numFmtId="183" fontId="37" fillId="0" borderId="65" xfId="0" applyNumberFormat="1" applyFont="1" applyBorder="1" applyAlignment="1">
      <alignment horizontal="right" vertical="center"/>
    </xf>
    <xf numFmtId="164" fontId="37" fillId="0" borderId="65" xfId="0" applyNumberFormat="1" applyFont="1" applyBorder="1" applyAlignment="1">
      <alignment horizontal="right" vertical="center"/>
    </xf>
    <xf numFmtId="0" fontId="42" fillId="0" borderId="10" xfId="49" applyFont="1" applyFill="1" applyBorder="1" applyAlignment="1">
      <alignment horizontal="center" vertical="center" wrapText="1"/>
    </xf>
    <xf numFmtId="180" fontId="33" fillId="0" borderId="10" xfId="49" applyNumberFormat="1" applyFont="1" applyFill="1" applyBorder="1" applyAlignment="1">
      <alignment horizontal="center" vertical="center" wrapText="1"/>
    </xf>
    <xf numFmtId="0" fontId="34" fillId="0" borderId="10" xfId="49" applyFont="1" applyFill="1" applyBorder="1"/>
    <xf numFmtId="164" fontId="34" fillId="0" borderId="10" xfId="51" applyFont="1" applyFill="1" applyBorder="1"/>
    <xf numFmtId="0" fontId="33" fillId="0" borderId="10" xfId="49" applyFont="1" applyFill="1" applyBorder="1"/>
    <xf numFmtId="164" fontId="33" fillId="0" borderId="10" xfId="51" applyFont="1" applyFill="1" applyBorder="1"/>
    <xf numFmtId="166" fontId="34" fillId="0" borderId="10" xfId="45" applyFont="1" applyFill="1" applyBorder="1"/>
    <xf numFmtId="166" fontId="33" fillId="0" borderId="10" xfId="45" applyFont="1" applyFill="1" applyBorder="1"/>
    <xf numFmtId="172" fontId="33" fillId="0" borderId="21" xfId="45" applyNumberFormat="1" applyFont="1" applyFill="1" applyBorder="1"/>
    <xf numFmtId="14" fontId="75" fillId="0" borderId="10" xfId="0" applyNumberFormat="1" applyFont="1" applyFill="1" applyBorder="1" applyAlignment="1">
      <alignment horizontal="center" vertical="center" wrapText="1"/>
    </xf>
    <xf numFmtId="0" fontId="76" fillId="0" borderId="10" xfId="0" applyFont="1" applyFill="1" applyBorder="1" applyAlignment="1">
      <alignment vertical="center"/>
    </xf>
    <xf numFmtId="3" fontId="76" fillId="0" borderId="10" xfId="0" applyNumberFormat="1" applyFont="1" applyFill="1" applyBorder="1" applyAlignment="1">
      <alignment horizontal="right" vertical="center"/>
    </xf>
    <xf numFmtId="3" fontId="75" fillId="0" borderId="10" xfId="0" applyNumberFormat="1" applyFont="1" applyFill="1" applyBorder="1" applyAlignment="1">
      <alignment horizontal="right" vertical="center"/>
    </xf>
    <xf numFmtId="165" fontId="34" fillId="0" borderId="14" xfId="1" applyNumberFormat="1" applyFont="1" applyFill="1" applyBorder="1"/>
    <xf numFmtId="165" fontId="33" fillId="0" borderId="10" xfId="1" applyNumberFormat="1" applyFont="1" applyFill="1" applyBorder="1"/>
    <xf numFmtId="165" fontId="34" fillId="0" borderId="13" xfId="1" applyNumberFormat="1" applyFont="1" applyFill="1" applyBorder="1"/>
    <xf numFmtId="165" fontId="34" fillId="0" borderId="18" xfId="1" applyNumberFormat="1" applyFont="1" applyFill="1" applyBorder="1"/>
    <xf numFmtId="170" fontId="34" fillId="0" borderId="10" xfId="1" applyNumberFormat="1" applyFont="1" applyFill="1" applyBorder="1"/>
    <xf numFmtId="170" fontId="33" fillId="0" borderId="10" xfId="1" applyNumberFormat="1" applyFont="1" applyFill="1" applyBorder="1"/>
    <xf numFmtId="0" fontId="34" fillId="0" borderId="0" xfId="49" applyFont="1" applyFill="1"/>
    <xf numFmtId="165" fontId="34" fillId="0" borderId="10" xfId="1" applyNumberFormat="1" applyFont="1" applyFill="1" applyBorder="1"/>
    <xf numFmtId="0" fontId="34" fillId="0" borderId="17" xfId="49" applyFont="1" applyFill="1" applyBorder="1"/>
    <xf numFmtId="0" fontId="20" fillId="0" borderId="0" xfId="0" applyFont="1" applyFill="1" applyAlignment="1">
      <alignment horizontal="left" vertical="center"/>
    </xf>
    <xf numFmtId="0" fontId="20" fillId="0" borderId="0" xfId="0" applyFont="1" applyFill="1" applyAlignment="1">
      <alignment horizontal="center" vertical="center" wrapText="1"/>
    </xf>
    <xf numFmtId="3" fontId="75" fillId="0" borderId="53" xfId="51" applyNumberFormat="1" applyFont="1" applyBorder="1" applyAlignment="1">
      <alignment horizontal="right" vertical="center"/>
    </xf>
    <xf numFmtId="0" fontId="34" fillId="0" borderId="0" xfId="0" applyFont="1" applyFill="1" applyBorder="1" applyAlignment="1"/>
    <xf numFmtId="0" fontId="34" fillId="0" borderId="0" xfId="49" applyNumberFormat="1" applyFont="1" applyFill="1" applyBorder="1" applyAlignment="1"/>
    <xf numFmtId="0" fontId="34" fillId="0" borderId="0" xfId="0" applyFont="1" applyBorder="1" applyAlignment="1"/>
    <xf numFmtId="0" fontId="34" fillId="0" borderId="0" xfId="0" applyNumberFormat="1" applyFont="1" applyBorder="1" applyAlignment="1"/>
    <xf numFmtId="0" fontId="34" fillId="0" borderId="0" xfId="49" applyNumberFormat="1" applyFont="1" applyBorder="1" applyAlignment="1"/>
    <xf numFmtId="164" fontId="35" fillId="0" borderId="10" xfId="0" applyNumberFormat="1" applyFont="1" applyBorder="1" applyAlignment="1">
      <alignment horizontal="right" vertical="center"/>
    </xf>
    <xf numFmtId="164" fontId="37" fillId="0" borderId="10" xfId="0" applyNumberFormat="1" applyFont="1" applyBorder="1" applyAlignment="1">
      <alignment horizontal="right" vertical="center"/>
    </xf>
    <xf numFmtId="164" fontId="37" fillId="0" borderId="10" xfId="0" applyNumberFormat="1" applyFont="1" applyBorder="1" applyAlignment="1">
      <alignment horizontal="center" vertical="center"/>
    </xf>
    <xf numFmtId="3" fontId="37" fillId="0" borderId="36" xfId="0" applyNumberFormat="1" applyFont="1" applyFill="1" applyBorder="1" applyAlignment="1">
      <alignment horizontal="right" vertical="center"/>
    </xf>
    <xf numFmtId="164" fontId="37" fillId="0" borderId="58" xfId="0" applyNumberFormat="1" applyFont="1" applyBorder="1" applyAlignment="1">
      <alignment horizontal="right" vertical="center"/>
    </xf>
    <xf numFmtId="164" fontId="35" fillId="0" borderId="58" xfId="0" applyNumberFormat="1" applyFont="1" applyBorder="1" applyAlignment="1">
      <alignment horizontal="right" vertical="center"/>
    </xf>
    <xf numFmtId="164" fontId="37" fillId="0" borderId="0" xfId="0" applyNumberFormat="1" applyFont="1" applyAlignment="1">
      <alignment horizontal="right" vertical="center"/>
    </xf>
    <xf numFmtId="164" fontId="35" fillId="0" borderId="0" xfId="0" applyNumberFormat="1" applyFont="1" applyAlignment="1">
      <alignment horizontal="right" vertical="center"/>
    </xf>
    <xf numFmtId="164" fontId="37" fillId="0" borderId="52" xfId="0" applyNumberFormat="1" applyFont="1" applyBorder="1" applyAlignment="1">
      <alignment horizontal="right" vertical="center"/>
    </xf>
    <xf numFmtId="164" fontId="35" fillId="0" borderId="55" xfId="0" applyNumberFormat="1" applyFont="1" applyBorder="1" applyAlignment="1">
      <alignment horizontal="right" vertical="center"/>
    </xf>
    <xf numFmtId="164" fontId="35" fillId="0" borderId="50" xfId="0" applyNumberFormat="1" applyFont="1" applyBorder="1" applyAlignment="1">
      <alignment horizontal="right" vertical="center"/>
    </xf>
    <xf numFmtId="164" fontId="35" fillId="0" borderId="51" xfId="0" applyNumberFormat="1" applyFont="1" applyBorder="1" applyAlignment="1">
      <alignment horizontal="right" vertical="center"/>
    </xf>
    <xf numFmtId="164" fontId="35" fillId="0" borderId="53" xfId="0" applyNumberFormat="1" applyFont="1" applyBorder="1" applyAlignment="1">
      <alignment horizontal="right" vertical="center"/>
    </xf>
    <xf numFmtId="164" fontId="0" fillId="0" borderId="0" xfId="0" applyNumberFormat="1" applyAlignment="1">
      <alignment vertical="center" wrapText="1"/>
    </xf>
    <xf numFmtId="164" fontId="35" fillId="0" borderId="36" xfId="0" applyNumberFormat="1" applyFont="1" applyBorder="1" applyAlignment="1">
      <alignment horizontal="right" vertical="center" wrapText="1"/>
    </xf>
    <xf numFmtId="164" fontId="37" fillId="0" borderId="51" xfId="0" applyNumberFormat="1" applyFont="1" applyBorder="1" applyAlignment="1">
      <alignment vertical="top"/>
    </xf>
    <xf numFmtId="164" fontId="37" fillId="0" borderId="51" xfId="0" applyNumberFormat="1" applyFont="1" applyBorder="1" applyAlignment="1">
      <alignment horizontal="right" vertical="center"/>
    </xf>
    <xf numFmtId="164" fontId="37" fillId="0" borderId="53" xfId="51" applyNumberFormat="1" applyFont="1" applyBorder="1" applyAlignment="1">
      <alignment horizontal="right" vertical="center"/>
    </xf>
    <xf numFmtId="164" fontId="37" fillId="0" borderId="51" xfId="0" applyNumberFormat="1" applyFont="1" applyBorder="1"/>
    <xf numFmtId="0" fontId="72" fillId="0" borderId="0" xfId="46" applyFont="1"/>
    <xf numFmtId="164" fontId="37" fillId="0" borderId="53" xfId="0" applyNumberFormat="1" applyFont="1" applyBorder="1" applyAlignment="1">
      <alignment horizontal="right" vertical="center"/>
    </xf>
    <xf numFmtId="164" fontId="37" fillId="52" borderId="53" xfId="0" applyNumberFormat="1" applyFont="1" applyFill="1" applyBorder="1" applyAlignment="1">
      <alignment horizontal="right" vertical="center"/>
    </xf>
    <xf numFmtId="164" fontId="35" fillId="0" borderId="69" xfId="0" applyNumberFormat="1" applyFont="1" applyBorder="1" applyAlignment="1">
      <alignment horizontal="right" vertical="center"/>
    </xf>
    <xf numFmtId="164" fontId="37" fillId="0" borderId="53" xfId="51" applyFont="1" applyBorder="1" applyAlignment="1">
      <alignment vertical="center"/>
    </xf>
    <xf numFmtId="0" fontId="60" fillId="0" borderId="10" xfId="0" quotePrefix="1" applyFont="1" applyFill="1" applyBorder="1"/>
    <xf numFmtId="0" fontId="33" fillId="0" borderId="0" xfId="49" quotePrefix="1" applyFont="1" applyFill="1" applyAlignment="1">
      <alignment horizontal="center"/>
    </xf>
    <xf numFmtId="0" fontId="34" fillId="0" borderId="0" xfId="49" quotePrefix="1" applyFont="1" applyFill="1" applyAlignment="1">
      <alignment horizontal="center"/>
    </xf>
    <xf numFmtId="0" fontId="21" fillId="0" borderId="0" xfId="0" applyFont="1" applyFill="1" applyAlignment="1">
      <alignment horizontal="center"/>
    </xf>
    <xf numFmtId="167" fontId="24" fillId="0" borderId="0" xfId="44" applyNumberFormat="1" applyFont="1" applyFill="1" applyBorder="1" applyAlignment="1" applyProtection="1">
      <alignment horizontal="center" wrapText="1"/>
    </xf>
    <xf numFmtId="0" fontId="22" fillId="0" borderId="0" xfId="0" applyFont="1" applyFill="1" applyBorder="1" applyAlignment="1">
      <alignment horizontal="center" vertical="center"/>
    </xf>
    <xf numFmtId="0" fontId="22" fillId="0" borderId="0" xfId="0" applyFont="1" applyAlignment="1">
      <alignment horizontal="center"/>
    </xf>
    <xf numFmtId="167" fontId="24" fillId="33" borderId="0" xfId="44" applyNumberFormat="1" applyFont="1" applyFill="1" applyBorder="1" applyAlignment="1" applyProtection="1">
      <alignment horizontal="left"/>
    </xf>
    <xf numFmtId="167" fontId="24" fillId="33" borderId="0" xfId="44" applyNumberFormat="1" applyFont="1" applyFill="1" applyBorder="1" applyAlignment="1" applyProtection="1">
      <alignment horizontal="center"/>
    </xf>
    <xf numFmtId="0" fontId="22" fillId="0" borderId="17" xfId="0" applyFont="1" applyBorder="1" applyAlignment="1">
      <alignment horizontal="left" vertical="center" wrapText="1"/>
    </xf>
    <xf numFmtId="0" fontId="22" fillId="0" borderId="0" xfId="0" applyFont="1" applyBorder="1" applyAlignment="1">
      <alignment horizontal="left" vertical="center" wrapText="1"/>
    </xf>
    <xf numFmtId="0" fontId="22" fillId="0" borderId="18" xfId="0" applyFont="1" applyBorder="1" applyAlignment="1">
      <alignment horizontal="left" vertical="center" wrapText="1"/>
    </xf>
    <xf numFmtId="167" fontId="24" fillId="0" borderId="0" xfId="44" applyNumberFormat="1" applyFont="1" applyFill="1" applyBorder="1" applyAlignment="1" applyProtection="1">
      <alignment horizontal="center"/>
    </xf>
    <xf numFmtId="0" fontId="21" fillId="0" borderId="17" xfId="0" applyFont="1" applyBorder="1" applyAlignment="1">
      <alignment horizontal="left" vertical="center" wrapText="1"/>
    </xf>
    <xf numFmtId="0" fontId="21" fillId="0" borderId="0" xfId="0" applyFont="1" applyBorder="1" applyAlignment="1">
      <alignment horizontal="left" vertical="center" wrapText="1"/>
    </xf>
    <xf numFmtId="0" fontId="21" fillId="0" borderId="18" xfId="0" applyFont="1" applyBorder="1" applyAlignment="1">
      <alignment horizontal="left" vertical="center" wrapText="1"/>
    </xf>
    <xf numFmtId="0" fontId="22" fillId="0" borderId="17"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2" xfId="0" applyFont="1" applyBorder="1" applyAlignment="1">
      <alignment horizontal="center" vertical="center" wrapText="1"/>
    </xf>
    <xf numFmtId="0" fontId="47" fillId="0" borderId="0" xfId="0" applyFont="1" applyAlignment="1">
      <alignment horizontal="left"/>
    </xf>
    <xf numFmtId="0" fontId="48" fillId="36" borderId="10" xfId="0" applyFont="1" applyFill="1" applyBorder="1" applyAlignment="1">
      <alignment horizontal="center" vertical="center" wrapText="1"/>
    </xf>
    <xf numFmtId="0" fontId="48" fillId="37" borderId="10" xfId="0" applyFont="1" applyFill="1" applyBorder="1" applyAlignment="1">
      <alignment horizontal="center" vertical="center" wrapText="1"/>
    </xf>
    <xf numFmtId="0" fontId="48" fillId="35" borderId="11" xfId="0" applyFont="1" applyFill="1" applyBorder="1" applyAlignment="1">
      <alignment horizontal="center" vertical="center" wrapText="1"/>
    </xf>
    <xf numFmtId="0" fontId="48" fillId="35" borderId="21" xfId="0" applyFont="1" applyFill="1" applyBorder="1" applyAlignment="1">
      <alignment horizontal="center" vertical="center" wrapText="1"/>
    </xf>
    <xf numFmtId="0" fontId="48" fillId="35" borderId="12" xfId="0" applyFont="1" applyFill="1" applyBorder="1" applyAlignment="1">
      <alignment horizontal="center" vertical="center" wrapText="1"/>
    </xf>
    <xf numFmtId="0" fontId="48" fillId="38" borderId="11" xfId="0" applyFont="1" applyFill="1" applyBorder="1" applyAlignment="1">
      <alignment horizontal="center" vertical="center" wrapText="1"/>
    </xf>
    <xf numFmtId="0" fontId="48" fillId="38" borderId="21" xfId="0" applyFont="1" applyFill="1" applyBorder="1" applyAlignment="1">
      <alignment horizontal="center" vertical="center" wrapText="1"/>
    </xf>
    <xf numFmtId="0" fontId="48" fillId="38" borderId="12" xfId="0" applyFont="1" applyFill="1" applyBorder="1" applyAlignment="1">
      <alignment horizontal="center" vertical="center" wrapText="1"/>
    </xf>
    <xf numFmtId="0" fontId="48" fillId="39" borderId="13" xfId="0" applyFont="1" applyFill="1" applyBorder="1" applyAlignment="1">
      <alignment horizontal="center" vertical="center" wrapText="1"/>
    </xf>
    <xf numFmtId="0" fontId="48" fillId="39" borderId="15" xfId="0" applyFont="1" applyFill="1" applyBorder="1" applyAlignment="1">
      <alignment horizontal="center" vertical="center" wrapText="1"/>
    </xf>
    <xf numFmtId="0" fontId="48" fillId="40" borderId="10" xfId="0" applyFont="1" applyFill="1" applyBorder="1" applyAlignment="1">
      <alignment horizontal="center" vertical="center" wrapText="1"/>
    </xf>
    <xf numFmtId="0" fontId="22" fillId="0" borderId="0" xfId="0" applyFont="1" applyFill="1" applyAlignment="1">
      <alignment horizontal="center"/>
    </xf>
    <xf numFmtId="0" fontId="63" fillId="43" borderId="32" xfId="0" applyFont="1" applyFill="1" applyBorder="1" applyAlignment="1">
      <alignment horizontal="center" vertical="center" wrapText="1"/>
    </xf>
    <xf numFmtId="0" fontId="63" fillId="43" borderId="32" xfId="0" applyFont="1" applyFill="1" applyBorder="1" applyAlignment="1">
      <alignment horizontal="center" vertical="center"/>
    </xf>
    <xf numFmtId="0" fontId="63" fillId="43" borderId="31" xfId="0" applyFont="1" applyFill="1" applyBorder="1" applyAlignment="1">
      <alignment horizontal="center" vertical="center" wrapText="1"/>
    </xf>
    <xf numFmtId="0" fontId="63" fillId="43" borderId="30" xfId="0" applyFont="1" applyFill="1" applyBorder="1" applyAlignment="1">
      <alignment horizontal="center" vertical="center" wrapText="1"/>
    </xf>
    <xf numFmtId="0" fontId="37" fillId="0" borderId="0" xfId="0" applyFont="1" applyAlignment="1">
      <alignment horizontal="left" wrapText="1"/>
    </xf>
    <xf numFmtId="0" fontId="22" fillId="0" borderId="23" xfId="0" applyFont="1" applyFill="1" applyBorder="1" applyAlignment="1">
      <alignment horizontal="center"/>
    </xf>
    <xf numFmtId="0" fontId="37" fillId="0" borderId="0" xfId="0" applyFont="1" applyAlignment="1">
      <alignment horizontal="left" vertical="center" wrapText="1"/>
    </xf>
    <xf numFmtId="0" fontId="34" fillId="0" borderId="0" xfId="0" applyFont="1" applyAlignment="1">
      <alignment horizontal="left" vertical="center" wrapText="1"/>
    </xf>
    <xf numFmtId="0" fontId="37" fillId="0" borderId="0" xfId="0" applyFont="1" applyFill="1" applyAlignment="1">
      <alignment horizontal="left" vertical="center" wrapText="1"/>
    </xf>
    <xf numFmtId="0" fontId="37" fillId="0" borderId="0" xfId="0" applyFont="1" applyAlignment="1">
      <alignment horizontal="left" vertical="center" wrapText="1" indent="1"/>
    </xf>
    <xf numFmtId="0" fontId="75" fillId="0" borderId="54" xfId="0" applyFont="1" applyBorder="1" applyAlignment="1">
      <alignment vertical="center"/>
    </xf>
    <xf numFmtId="0" fontId="75" fillId="0" borderId="55" xfId="0" applyFont="1" applyBorder="1" applyAlignment="1">
      <alignment vertical="center"/>
    </xf>
    <xf numFmtId="0" fontId="75" fillId="0" borderId="50" xfId="0" applyFont="1" applyBorder="1" applyAlignment="1">
      <alignment vertical="center"/>
    </xf>
    <xf numFmtId="0" fontId="75" fillId="0" borderId="51" xfId="0" applyFont="1" applyBorder="1" applyAlignment="1">
      <alignment horizontal="center" vertical="center"/>
    </xf>
    <xf numFmtId="0" fontId="75" fillId="0" borderId="31" xfId="0" applyFont="1" applyBorder="1" applyAlignment="1">
      <alignment horizontal="center" vertical="center" wrapText="1"/>
    </xf>
    <xf numFmtId="0" fontId="75" fillId="0" borderId="2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28" xfId="0" applyFont="1" applyBorder="1" applyAlignment="1">
      <alignment horizontal="center" vertical="center" wrapText="1"/>
    </xf>
    <xf numFmtId="0" fontId="34" fillId="0" borderId="0" xfId="49" applyFont="1" applyAlignment="1">
      <alignment horizontal="left" vertical="top" wrapText="1"/>
    </xf>
    <xf numFmtId="0" fontId="34" fillId="0" borderId="0" xfId="49" applyFont="1" applyAlignment="1">
      <alignment horizontal="left" wrapText="1"/>
    </xf>
    <xf numFmtId="0" fontId="35" fillId="0" borderId="54" xfId="0" applyFont="1" applyBorder="1" applyAlignment="1">
      <alignment horizontal="center" vertical="center"/>
    </xf>
    <xf numFmtId="0" fontId="35" fillId="0" borderId="55" xfId="0" applyFont="1" applyBorder="1" applyAlignment="1">
      <alignment horizontal="center" vertical="center"/>
    </xf>
    <xf numFmtId="0" fontId="35" fillId="0" borderId="50" xfId="0" applyFont="1" applyBorder="1" applyAlignment="1">
      <alignment horizontal="center" vertical="center"/>
    </xf>
    <xf numFmtId="0" fontId="35" fillId="0" borderId="10" xfId="0" applyFont="1" applyBorder="1" applyAlignment="1">
      <alignment horizontal="center" vertical="center" wrapText="1"/>
    </xf>
    <xf numFmtId="0" fontId="38" fillId="0" borderId="61" xfId="0" applyFont="1" applyBorder="1" applyAlignment="1">
      <alignment vertical="center" wrapText="1"/>
    </xf>
    <xf numFmtId="0" fontId="38" fillId="0" borderId="62" xfId="0" applyFont="1" applyBorder="1" applyAlignment="1">
      <alignment vertical="center" wrapText="1"/>
    </xf>
    <xf numFmtId="0" fontId="38" fillId="0" borderId="63" xfId="0" applyFont="1" applyBorder="1" applyAlignment="1">
      <alignment vertical="center" wrapText="1"/>
    </xf>
    <xf numFmtId="0" fontId="38" fillId="0" borderId="66" xfId="0" applyFont="1" applyBorder="1" applyAlignment="1">
      <alignment vertical="center" wrapText="1"/>
    </xf>
    <xf numFmtId="0" fontId="38" fillId="0" borderId="55" xfId="0" applyFont="1" applyBorder="1" applyAlignment="1">
      <alignment vertical="center" wrapText="1"/>
    </xf>
    <xf numFmtId="0" fontId="38" fillId="0" borderId="67" xfId="0" applyFont="1" applyBorder="1" applyAlignment="1">
      <alignment vertical="center" wrapText="1"/>
    </xf>
    <xf numFmtId="0" fontId="38" fillId="0" borderId="10" xfId="0" applyFont="1" applyBorder="1" applyAlignment="1">
      <alignment horizontal="center" vertical="center"/>
    </xf>
    <xf numFmtId="0" fontId="38" fillId="0" borderId="31" xfId="0" applyFont="1" applyBorder="1" applyAlignment="1">
      <alignment horizontal="center" vertical="center"/>
    </xf>
    <xf numFmtId="0" fontId="38" fillId="0" borderId="57" xfId="0" applyFont="1" applyBorder="1" applyAlignment="1">
      <alignment horizontal="center" vertical="center"/>
    </xf>
    <xf numFmtId="0" fontId="38" fillId="0" borderId="54" xfId="0" applyFont="1" applyBorder="1" applyAlignment="1">
      <alignment horizontal="center" vertical="center"/>
    </xf>
    <xf numFmtId="0" fontId="38" fillId="0" borderId="50" xfId="0" applyFont="1" applyBorder="1" applyAlignment="1">
      <alignment horizontal="center" vertical="center"/>
    </xf>
    <xf numFmtId="0" fontId="35" fillId="0" borderId="31" xfId="0" applyFont="1" applyBorder="1" applyAlignment="1">
      <alignment horizontal="center" vertical="center"/>
    </xf>
    <xf numFmtId="0" fontId="35" fillId="0" borderId="28" xfId="0" applyFont="1" applyBorder="1" applyAlignment="1">
      <alignment horizontal="center" vertical="center"/>
    </xf>
    <xf numFmtId="0" fontId="76" fillId="0" borderId="54" xfId="0" applyFont="1" applyBorder="1" applyAlignment="1">
      <alignment horizontal="center" vertical="center"/>
    </xf>
    <xf numFmtId="0" fontId="76" fillId="0" borderId="50" xfId="0" applyFont="1" applyBorder="1" applyAlignment="1">
      <alignment horizontal="center" vertical="center"/>
    </xf>
    <xf numFmtId="0" fontId="35" fillId="52" borderId="74" xfId="0" applyFont="1" applyFill="1" applyBorder="1" applyAlignment="1">
      <alignment horizontal="center" vertical="center" wrapText="1"/>
    </xf>
    <xf numFmtId="0" fontId="35" fillId="52" borderId="64" xfId="0" applyFont="1" applyFill="1" applyBorder="1" applyAlignment="1">
      <alignment horizontal="center" vertical="center" wrapText="1"/>
    </xf>
    <xf numFmtId="0" fontId="35" fillId="52" borderId="76" xfId="0" applyFont="1" applyFill="1" applyBorder="1" applyAlignment="1">
      <alignment horizontal="center" vertical="center" wrapText="1"/>
    </xf>
    <xf numFmtId="0" fontId="35" fillId="52" borderId="28" xfId="0" applyFont="1" applyFill="1" applyBorder="1" applyAlignment="1">
      <alignment horizontal="center" vertical="center" wrapText="1"/>
    </xf>
    <xf numFmtId="0" fontId="35" fillId="0" borderId="77" xfId="0" applyFont="1" applyBorder="1" applyAlignment="1">
      <alignment horizontal="center" vertical="center" wrapText="1"/>
    </xf>
    <xf numFmtId="0" fontId="35" fillId="0" borderId="78"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28" xfId="0" applyFont="1" applyBorder="1" applyAlignment="1">
      <alignment horizontal="center" vertical="center" wrapText="1"/>
    </xf>
    <xf numFmtId="0" fontId="34" fillId="0" borderId="0" xfId="49" quotePrefix="1" applyFont="1" applyAlignment="1">
      <alignment horizontal="center"/>
    </xf>
    <xf numFmtId="0" fontId="37" fillId="0" borderId="0" xfId="0" applyFont="1" applyAlignment="1">
      <alignment horizontal="left" vertical="center" wrapText="1" indent="2"/>
    </xf>
  </cellXfs>
  <cellStyles count="5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omma 2" xfId="50" xr:uid="{00000000-0005-0000-0000-000016000000}"/>
    <cellStyle name="Currency_HOJA DE TRABAJO" xfId="52" xr:uid="{9EC13C1C-C71D-43E7-A9AB-8278E912ED35}"/>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1" builtinId="3"/>
    <cellStyle name="Millares [0]" xfId="51" builtinId="6"/>
    <cellStyle name="Millares [0] 2" xfId="45" xr:uid="{00000000-0005-0000-0000-000022000000}"/>
    <cellStyle name="Millares 2" xfId="53" xr:uid="{2D5C6FCD-67C4-4C11-97F3-BE13912928AB}"/>
    <cellStyle name="Neutral" xfId="8" builtinId="28" customBuiltin="1"/>
    <cellStyle name="Normal" xfId="0" builtinId="0"/>
    <cellStyle name="Normal 12" xfId="46" xr:uid="{00000000-0005-0000-0000-000025000000}"/>
    <cellStyle name="Normal 15" xfId="47" xr:uid="{00000000-0005-0000-0000-000026000000}"/>
    <cellStyle name="Normal 2" xfId="49" xr:uid="{00000000-0005-0000-0000-000027000000}"/>
    <cellStyle name="Normal 2 4" xfId="48" xr:uid="{00000000-0005-0000-0000-000028000000}"/>
    <cellStyle name="Normal 3 3" xfId="43" xr:uid="{00000000-0005-0000-0000-000029000000}"/>
    <cellStyle name="Normal_Estados Fiscal 1999" xfId="44" xr:uid="{00000000-0005-0000-0000-00002A000000}"/>
    <cellStyle name="Notas" xfId="15" builtinId="10" customBuiltin="1"/>
    <cellStyle name="Salida" xfId="10" builtinId="21" customBuiltin="1"/>
    <cellStyle name="Texto de advertencia" xfId="14" builtinId="11" customBuiltin="1"/>
    <cellStyle name="Texto explicativo" xfId="16" builtinId="53" customBuiltin="1"/>
    <cellStyle name="Título 2" xfId="3" builtinId="17" customBuiltin="1"/>
    <cellStyle name="Título 3" xfId="4" builtinId="18" customBuiltin="1"/>
    <cellStyle name="Título 4" xfId="42" xr:uid="{00000000-0005-0000-0000-000033000000}"/>
    <cellStyle name="Total" xfId="17" builtinId="25" customBuiltin="1"/>
  </cellStyles>
  <dxfs count="0"/>
  <tableStyles count="0" defaultTableStyle="TableStyleMedium2" defaultPivotStyle="PivotStyleLight16"/>
  <colors>
    <mruColors>
      <color rgb="FF006699"/>
      <color rgb="FF336699"/>
      <color rgb="FF003366"/>
      <color rgb="FF000066"/>
      <color rgb="FF333399"/>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4865503/Desktop/EEFF%20y%20notas%20-%20Regional%20CDB_Informe%20anual%20CNV%20al%2031.1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general"/>
      <sheetName val="Balance General"/>
      <sheetName val="Estado de Resultados"/>
      <sheetName val="Flujo de Efectivo"/>
      <sheetName val="Patrimonio Neto"/>
      <sheetName val="CA EF"/>
      <sheetName val="Notas Contables I"/>
      <sheetName val="Notas Contables II"/>
      <sheetName val="Clasificación"/>
      <sheetName val="BGv2"/>
      <sheetName val="BG"/>
    </sheetNames>
    <sheetDataSet>
      <sheetData sheetId="0" refreshError="1"/>
      <sheetData sheetId="1" refreshError="1">
        <row r="16">
          <cell r="C16">
            <v>4235876035</v>
          </cell>
        </row>
        <row r="22">
          <cell r="F22">
            <v>96802558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irley Vichini" refreshedDate="44008.673884143522" createdVersion="6" refreshedVersion="6" minRefreshableVersion="3" recordCount="218" xr:uid="{355175BA-1854-4F6F-8CC4-78A63E12084D}">
  <cacheSource type="worksheet">
    <worksheetSource ref="B4:G222" sheet="Clasificación"/>
  </cacheSource>
  <cacheFields count="6">
    <cacheField name="Para los EEFF" numFmtId="0">
      <sharedItems containsBlank="1"/>
    </cacheField>
    <cacheField name="Código Cuenta" numFmtId="0">
      <sharedItems containsSemiMixedTypes="0" containsString="0" containsNumber="1" containsInteger="1" minValue="1" maxValue="1301020402"/>
    </cacheField>
    <cacheField name="Cuenta" numFmtId="0">
      <sharedItems count="182">
        <s v="ACTIVO"/>
        <s v="ACTIVO CORRIENTE"/>
        <s v="DISPONIBILIDADES"/>
        <s v="Caja"/>
        <s v="Caja Chica"/>
        <s v="Recaudaciones a Depositar GS"/>
        <s v="Recaudaciones a Depositar USD"/>
        <s v="Bancos Moneda Local"/>
        <s v="Bancos Moneda Extranjera"/>
        <s v="Certificados Bancarios y Otros Similares"/>
        <s v="Depósitos en Instituciones Financieras"/>
        <s v="Fondos para Propósitos Especiales"/>
        <s v="Disponible Sujeto a Restricción"/>
        <s v="INVERSIONES TEMPORALES"/>
        <s v="Titulos de Renta Fija - Cuenta Propia"/>
        <s v="Valores y Titulos emitidos por el Estado"/>
        <s v="Bonos Gs"/>
        <s v="Bonos USD"/>
        <s v="Certificados de Absorcion Monetaria"/>
        <s v="Valores y Titulos emitidos por el Sist F"/>
        <s v="Cédulas hipotecarias"/>
        <s v="Papeles comerciales"/>
        <s v="Pagarés"/>
        <s v="Letras"/>
        <s v="Bonos Subordinados Gs"/>
        <s v="Bonos Subordinados USD"/>
        <s v="Bonos Financieros Gs"/>
        <s v="Bonos Financieros USD"/>
        <s v="Certificados de Depósito de Ahorro Gs"/>
        <s v="Certificados de Deposito de Ahorro USD"/>
        <s v="Valores y Titulos emitidos por Empresas"/>
        <s v="Certificado de Deposito de Ahorro Gs"/>
        <s v="Bonos Corporativos Gs"/>
        <s v="Bonos Corporativos USD"/>
        <s v="Titulos de Renta Fija - Cuenta Terceros"/>
        <s v="Certificados de Absorción Monetaria"/>
        <s v="Valores y Titulos emitidos por el Sist.F"/>
        <s v="Certificados de Deposito de Ahorro Gs"/>
        <s v="Certificado de Deposito de Ahorro USD"/>
        <s v="Bonos Corporativos GS (CT)"/>
        <s v="Titulos de Renta Variable"/>
        <s v="Certificados Provisionales"/>
        <s v="Acciones Representativas de Capital Soci"/>
        <s v="Acciones de Empresas"/>
        <s v="Certificados de Participación de Fondos"/>
        <s v="Fondos Mutuos"/>
        <s v="Fondos de Inversión"/>
        <s v="Otros Títulos Representativos de Derecho"/>
        <s v="Instrumentos Financieros Cedidos"/>
        <s v="Instrumentos Financieros Cedidos en Prés"/>
        <s v="Instrumentos Financieros Cedidos en Gara"/>
        <s v="Instrumentos Financieros Sujetos a Restr"/>
        <s v="Intereses a Cobrar s/ Inst. Financieras"/>
        <s v="Intereses a Cobrar USD s/ Ins.Financ."/>
        <s v="Inversiones propias sujetas a Reporto Gs"/>
        <s v="Inversiones propias sujetas a Reporto U$"/>
        <s v="Intereses a Cobrar por Reporto Gs"/>
        <s v="Intereses a Cobrar por Reporto U$S"/>
        <s v="Premios a Devengar por Reporto Gs"/>
        <s v="Premios a Devengar por Reporto U$S"/>
        <s v="CRÉDITOS"/>
        <s v="Deudores por Intermediación GS"/>
        <s v="Deudores por Intermediacion USD"/>
        <s v="Servicios"/>
        <s v="Administración de Cartera"/>
        <s v="Custodia de Valores"/>
        <s v="Colocación de Emisiones Primarias"/>
        <s v="Asesorías"/>
        <s v="Representante de Obligacionistas"/>
        <s v="Documentos de Intermediación de Valores"/>
        <s v="Clientes"/>
        <s v="Operaciones Bursátiles"/>
        <s v="Operaciones Extrabursátiles"/>
        <s v="Bolsa de Valores"/>
        <s v="Compensación de Operaciones Bursátiles"/>
        <s v="Liquidación por Operaciones Bursátiles"/>
        <s v="Documentos de Operaciones Propias"/>
        <s v="Operaciones Extrabursàtiles"/>
        <s v="Operaciones Pendientes de Liquidación"/>
        <s v="Anticipos Recibidos"/>
        <s v="Préstamo a Clientes"/>
        <s v="Documentos Descontados"/>
        <s v="Cheques Devueltos"/>
        <s v="Cuentas de Dudoso Recaudo"/>
        <s v="Cuentas por Cobrar a Partes relacionadas"/>
        <s v="Directores"/>
        <s v="Accionistas"/>
        <s v="Préstamos"/>
        <s v="Empresas vinculadas"/>
        <s v="Matriz"/>
        <s v="Filial"/>
        <s v="Afiliadas"/>
        <s v="Sucursales"/>
        <s v="Prevision Ctas a cobrar a Partes relacio"/>
        <s v="Intereses a Recuperar GS"/>
        <s v="Intereses a Recuperar USD"/>
        <s v="OTROS CRÉDITOS"/>
        <s v="IVA Crédito Fiscal"/>
        <s v="Retencion IVA"/>
        <s v="Pagos No Aplicados IVA"/>
        <s v="Retenciones a Emitir"/>
        <s v="Anticipos de Imp. a la Renta"/>
        <s v="Anticipos al Personal"/>
        <s v="Anticipos a Proveedores GS"/>
        <s v="Préstamos al Personal"/>
        <s v="Por Instrumentos Financieros"/>
        <s v="Por Venta de Propiedades y Equipo"/>
        <s v="Operaciones de Reporto"/>
        <s v="Intereses"/>
        <s v="Dividendos"/>
        <s v="Multas y Sanciones"/>
        <s v="Depósitos en garantía"/>
        <s v="Reclamaciones a Terceros"/>
        <s v="GASTOS PAGADOS ANTICIPADOS"/>
        <s v="Seguros"/>
        <s v="Seguro de Vida y Médico"/>
        <s v="Seguro vehicular"/>
        <s v="Seguro Contra Daños"/>
        <s v="Alquileres Pagados por Adelantado"/>
        <s v="Intereses Pagados por Adelantado"/>
        <s v="Adelanto de Remuneraciones"/>
        <s v="Honorarios Profesionales y Servicios"/>
        <s v="Aranceles Pagados por Adelantado"/>
        <s v="Primas de Instrumentos Financieros Deriv"/>
        <s v="Gastos por Liquidar"/>
        <s v="Impuestos Municipales"/>
        <s v="Comision Nacional de Bancos y Seguros"/>
        <s v="Otros Gastos Anticipados"/>
        <s v="ACTIVO NO CORRIENTE"/>
        <s v="INVERSIONES PERMANENTES"/>
        <s v="Instrumentos Financieros Representativos"/>
        <s v="Valores Emitidos o Garantizados por el E"/>
        <s v="Bonos"/>
        <s v="Valores Emitidos por Empresas del Sistem"/>
        <s v="Acciones Represent.de Capital Social"/>
        <s v="Acciones - BVPASA"/>
        <s v="PROPIEDADES Y EQUIPO"/>
        <s v="Terrenos"/>
        <s v="Urbanos"/>
        <s v="Rurales"/>
        <s v="Edificios y Otras Construcciones"/>
        <s v="Deprec. Acum. Edificios y construcciones"/>
        <s v="Instalaciones"/>
        <s v="Instalaciones en Propiedades Propias"/>
        <s v="Instalaciones en Propiedades Alquiladas"/>
        <s v="Deprec. Acum. Instalaciones"/>
        <s v="Construcciones u Obras en Proceso"/>
        <s v="Urbanización y Mejoras de Terrenos"/>
        <s v="Construcciones en Proceso"/>
        <s v="Muebles y Enseres"/>
        <s v="Deprec. Acum. Muebles y Enseres"/>
        <s v="Equipo de Cómputo"/>
        <s v="Deprec. Acum. Equipos de Computo"/>
        <s v="Vehículos"/>
        <s v="Deprec. Acum. Vehiculos"/>
        <s v="Propiedades y Equipo Adquiridos por Arre"/>
        <s v="Propiedad y Equipo Arrendado"/>
        <s v="Deprec. Acum. Propiedades y equipo adqui"/>
        <s v="ACTIVOS INTANGIBLES"/>
        <s v="Licencias y Franquicias"/>
        <s v="Licencias"/>
        <s v="Software"/>
        <s v="Hardware"/>
        <s v="Crédito Mercantil"/>
        <s v="Marcas"/>
        <s v="Amort.Acum. Activos Intagibles"/>
        <s v="OTROS ACTIVOS"/>
        <s v="Moneda Nacional"/>
        <s v="Bienes de Arte y Cultura"/>
        <s v="Obras de Arte"/>
        <s v="Biblioteca"/>
        <s v="Otros"/>
        <s v="Diversos"/>
        <s v="Bienes Entregados en Usufructo"/>
        <s v="Bienes Recibidos en Pago (Adjudicados y "/>
        <s v="Bienes Recibidos en Pago"/>
        <s v="CARGOS DIFERIDOS"/>
        <s v="Gastos de Constitución"/>
        <s v="Amortiz. Acum. Gastos de Constitución"/>
        <s v="Gastos de Desarrollo"/>
        <s v="Gastos Legales"/>
        <s v="Gastos de Constitucion Adm de Fondos"/>
      </sharedItems>
    </cacheField>
    <cacheField name="Moneda" numFmtId="0">
      <sharedItems/>
    </cacheField>
    <cacheField name="***" numFmtId="0">
      <sharedItems/>
    </cacheField>
    <cacheField name="Moneda GS" numFmtId="171">
      <sharedItems containsSemiMixedTypes="0" containsString="0" containsNumber="1" containsInteger="1" minValue="-32204457" maxValue="81090498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8">
  <r>
    <m/>
    <n v="1"/>
    <x v="0"/>
    <s v="GS"/>
    <s v="NI"/>
    <n v="0"/>
  </r>
  <r>
    <m/>
    <n v="11"/>
    <x v="1"/>
    <s v="GS"/>
    <s v="NI"/>
    <n v="0"/>
  </r>
  <r>
    <m/>
    <n v="111"/>
    <x v="2"/>
    <s v="GS"/>
    <s v="NI"/>
    <n v="0"/>
  </r>
  <r>
    <s v="Caja "/>
    <n v="111101"/>
    <x v="3"/>
    <s v="GS"/>
    <s v="I"/>
    <n v="0"/>
  </r>
  <r>
    <s v="Caja "/>
    <n v="111102"/>
    <x v="4"/>
    <s v="GS"/>
    <s v="I"/>
    <n v="0"/>
  </r>
  <r>
    <s v="Recaudaciones a Depositar"/>
    <n v="111103"/>
    <x v="5"/>
    <s v="GS"/>
    <s v="I"/>
    <n v="0"/>
  </r>
  <r>
    <s v="Recaudaciones a Depositar"/>
    <n v="111104"/>
    <x v="6"/>
    <s v="GS"/>
    <s v="I"/>
    <n v="0"/>
  </r>
  <r>
    <s v="Bancos"/>
    <n v="111105"/>
    <x v="7"/>
    <s v="GS"/>
    <s v="I"/>
    <n v="2489543463"/>
  </r>
  <r>
    <s v="Bancos"/>
    <n v="111106"/>
    <x v="8"/>
    <s v="GS"/>
    <s v="I"/>
    <n v="1403320111"/>
  </r>
  <r>
    <s v="Bancos"/>
    <n v="111107"/>
    <x v="9"/>
    <s v="US"/>
    <s v="I"/>
    <n v="0"/>
  </r>
  <r>
    <s v="Bancos"/>
    <n v="111108"/>
    <x v="10"/>
    <s v="GS"/>
    <s v="I"/>
    <n v="0"/>
  </r>
  <r>
    <s v="Bancos"/>
    <n v="111109"/>
    <x v="11"/>
    <s v="GS"/>
    <s v="I"/>
    <n v="0"/>
  </r>
  <r>
    <s v="Bancos"/>
    <n v="111110"/>
    <x v="12"/>
    <s v="GS"/>
    <s v="I"/>
    <n v="0"/>
  </r>
  <r>
    <m/>
    <n v="112"/>
    <x v="13"/>
    <s v="GS"/>
    <s v="NI"/>
    <n v="0"/>
  </r>
  <r>
    <m/>
    <n v="11201"/>
    <x v="14"/>
    <s v="GS"/>
    <s v="NI"/>
    <n v="0"/>
  </r>
  <r>
    <m/>
    <n v="1120101"/>
    <x v="15"/>
    <s v="GS"/>
    <s v="NI"/>
    <n v="0"/>
  </r>
  <r>
    <s v="Títulos de Renta Fija"/>
    <n v="112010101"/>
    <x v="16"/>
    <s v="US"/>
    <s v="I"/>
    <n v="0"/>
  </r>
  <r>
    <s v="Títulos de Renta Fija"/>
    <n v="112010102"/>
    <x v="17"/>
    <s v="GS"/>
    <s v="I"/>
    <n v="0"/>
  </r>
  <r>
    <s v="Títulos de Renta Fija"/>
    <n v="112010103"/>
    <x v="18"/>
    <s v="GS"/>
    <s v="I"/>
    <n v="0"/>
  </r>
  <r>
    <m/>
    <n v="1120102"/>
    <x v="19"/>
    <s v="GS"/>
    <s v="NI"/>
    <n v="0"/>
  </r>
  <r>
    <s v="Títulos de Renta Fija"/>
    <n v="112010201"/>
    <x v="20"/>
    <s v="GS"/>
    <s v="I"/>
    <n v="0"/>
  </r>
  <r>
    <s v="Títulos de Renta Fija"/>
    <n v="112010202"/>
    <x v="21"/>
    <s v="GS"/>
    <s v="I"/>
    <n v="0"/>
  </r>
  <r>
    <s v="Títulos de Renta Fija"/>
    <n v="112010203"/>
    <x v="22"/>
    <s v="GS"/>
    <s v="I"/>
    <n v="0"/>
  </r>
  <r>
    <s v="Títulos de Renta Fija"/>
    <n v="112010204"/>
    <x v="23"/>
    <s v="GS"/>
    <s v="I"/>
    <n v="0"/>
  </r>
  <r>
    <s v="Títulos de Renta Fija"/>
    <n v="112010205"/>
    <x v="16"/>
    <s v="GS"/>
    <s v="I"/>
    <n v="0"/>
  </r>
  <r>
    <s v="Títulos de Renta Fija"/>
    <n v="112010206"/>
    <x v="17"/>
    <s v="GS"/>
    <s v="I"/>
    <n v="0"/>
  </r>
  <r>
    <s v="Títulos de Renta Fija"/>
    <n v="112010207"/>
    <x v="24"/>
    <s v="GS"/>
    <s v="I"/>
    <n v="9000000"/>
  </r>
  <r>
    <s v="Títulos de Renta Fija"/>
    <n v="112010208"/>
    <x v="25"/>
    <s v="GS"/>
    <s v="I"/>
    <n v="0"/>
  </r>
  <r>
    <s v="Títulos de Renta Fija"/>
    <n v="112010209"/>
    <x v="26"/>
    <s v="GS"/>
    <s v="I"/>
    <n v="0"/>
  </r>
  <r>
    <s v="Títulos de Renta Fija"/>
    <n v="112010210"/>
    <x v="27"/>
    <s v="GS"/>
    <s v="I"/>
    <n v="0"/>
  </r>
  <r>
    <s v="Títulos de Renta Fija"/>
    <n v="112010211"/>
    <x v="28"/>
    <s v="GS"/>
    <s v="I"/>
    <n v="217559172"/>
  </r>
  <r>
    <s v="Títulos de Renta Fija"/>
    <n v="112010212"/>
    <x v="29"/>
    <s v="GS"/>
    <s v="I"/>
    <n v="48857307"/>
  </r>
  <r>
    <m/>
    <n v="1120103"/>
    <x v="30"/>
    <s v="GS"/>
    <s v="NI"/>
    <n v="0"/>
  </r>
  <r>
    <s v="Títulos de Renta Fija"/>
    <n v="112010301"/>
    <x v="29"/>
    <s v="GS"/>
    <s v="I"/>
    <n v="0"/>
  </r>
  <r>
    <s v="Títulos de Renta Fija"/>
    <n v="112010302"/>
    <x v="31"/>
    <s v="GS"/>
    <s v="I"/>
    <n v="0"/>
  </r>
  <r>
    <s v="Títulos de Renta Fija"/>
    <n v="112010303"/>
    <x v="16"/>
    <s v="GS"/>
    <s v="I"/>
    <n v="0"/>
  </r>
  <r>
    <s v="Títulos de Renta Fija"/>
    <n v="112010304"/>
    <x v="32"/>
    <s v="GS"/>
    <s v="I"/>
    <n v="561000000"/>
  </r>
  <r>
    <s v="Títulos de Renta Fija"/>
    <n v="112010305"/>
    <x v="33"/>
    <s v="GS"/>
    <s v="I"/>
    <n v="0"/>
  </r>
  <r>
    <m/>
    <n v="11202"/>
    <x v="34"/>
    <s v="GS"/>
    <s v="NI"/>
    <n v="0"/>
  </r>
  <r>
    <m/>
    <n v="1120201"/>
    <x v="15"/>
    <s v="GS"/>
    <s v="NI"/>
    <n v="0"/>
  </r>
  <r>
    <s v="Títulos de Renta Fija"/>
    <n v="112020101"/>
    <x v="16"/>
    <s v="GS"/>
    <s v="I"/>
    <n v="0"/>
  </r>
  <r>
    <s v="Títulos de Renta Fija"/>
    <n v="112020102"/>
    <x v="17"/>
    <s v="GS"/>
    <s v="I"/>
    <n v="0"/>
  </r>
  <r>
    <s v="Títulos de Renta Fija"/>
    <n v="112020103"/>
    <x v="35"/>
    <s v="GS"/>
    <s v="I"/>
    <n v="0"/>
  </r>
  <r>
    <m/>
    <n v="1120202"/>
    <x v="36"/>
    <s v="GS"/>
    <s v="NI"/>
    <n v="0"/>
  </r>
  <r>
    <s v="Títulos de Renta Fija"/>
    <n v="112020205"/>
    <x v="16"/>
    <s v="GS"/>
    <s v="I"/>
    <n v="0"/>
  </r>
  <r>
    <s v="Títulos de Renta Fija"/>
    <n v="112020206"/>
    <x v="17"/>
    <s v="GS"/>
    <s v="I"/>
    <n v="0"/>
  </r>
  <r>
    <s v="Títulos de Renta Fija"/>
    <n v="112020210"/>
    <x v="27"/>
    <s v="GS"/>
    <s v="I"/>
    <n v="0"/>
  </r>
  <r>
    <s v="Títulos de Renta Fija"/>
    <n v="112020211"/>
    <x v="37"/>
    <s v="GS"/>
    <s v="I"/>
    <n v="0"/>
  </r>
  <r>
    <s v="Títulos de Renta Fija"/>
    <n v="112020212"/>
    <x v="38"/>
    <s v="GS"/>
    <s v="I"/>
    <n v="0"/>
  </r>
  <r>
    <m/>
    <n v="1120203"/>
    <x v="30"/>
    <s v="GS"/>
    <s v="NI"/>
    <n v="0"/>
  </r>
  <r>
    <s v="Títulos de Renta Fija"/>
    <n v="112020302"/>
    <x v="16"/>
    <s v="GS"/>
    <s v="I"/>
    <n v="0"/>
  </r>
  <r>
    <s v="Títulos de Renta Fija"/>
    <n v="112020303"/>
    <x v="17"/>
    <s v="GS"/>
    <s v="I"/>
    <n v="0"/>
  </r>
  <r>
    <s v="Títulos de Renta Fija"/>
    <n v="112020304"/>
    <x v="37"/>
    <s v="GS"/>
    <s v="I"/>
    <n v="0"/>
  </r>
  <r>
    <s v="Títulos de Renta Fija"/>
    <n v="112020305"/>
    <x v="39"/>
    <s v="GS"/>
    <s v="I"/>
    <n v="0"/>
  </r>
  <r>
    <m/>
    <n v="11203"/>
    <x v="40"/>
    <s v="GS"/>
    <s v="NI"/>
    <n v="0"/>
  </r>
  <r>
    <s v="Títulos de Renta Variable"/>
    <n v="1120301"/>
    <x v="41"/>
    <s v="GS"/>
    <s v="I"/>
    <n v="0"/>
  </r>
  <r>
    <m/>
    <n v="1120302"/>
    <x v="42"/>
    <s v="GS"/>
    <s v="NI"/>
    <n v="0"/>
  </r>
  <r>
    <s v="Títulos de Renta Variable"/>
    <n v="112030201"/>
    <x v="43"/>
    <s v="GS"/>
    <s v="I"/>
    <n v="0"/>
  </r>
  <r>
    <m/>
    <n v="1120303"/>
    <x v="44"/>
    <s v="GS"/>
    <s v="NI"/>
    <n v="0"/>
  </r>
  <r>
    <s v="Fondos Mutuos"/>
    <n v="112030301"/>
    <x v="45"/>
    <s v="GS"/>
    <s v="I"/>
    <n v="0"/>
  </r>
  <r>
    <s v="Fondos de Inversión"/>
    <n v="112030302"/>
    <x v="46"/>
    <s v="GS"/>
    <s v="I"/>
    <n v="0"/>
  </r>
  <r>
    <m/>
    <n v="1120304"/>
    <x v="47"/>
    <s v="GS"/>
    <s v="NI"/>
    <n v="0"/>
  </r>
  <r>
    <m/>
    <n v="11204"/>
    <x v="48"/>
    <s v="GS"/>
    <s v="NI"/>
    <n v="0"/>
  </r>
  <r>
    <s v="Valores cedidos"/>
    <n v="1120401"/>
    <x v="49"/>
    <s v="GS"/>
    <s v="I"/>
    <n v="0"/>
  </r>
  <r>
    <s v="Valores cedidos"/>
    <n v="1120402"/>
    <x v="50"/>
    <s v="US"/>
    <s v="I"/>
    <n v="0"/>
  </r>
  <r>
    <s v="Valores cedidos"/>
    <n v="1120403"/>
    <x v="51"/>
    <s v="US"/>
    <s v="I"/>
    <n v="0"/>
  </r>
  <r>
    <s v="Otros Activos Corrientes "/>
    <n v="11205"/>
    <x v="52"/>
    <s v="US"/>
    <s v="I"/>
    <n v="612030384"/>
  </r>
  <r>
    <s v="Otros Activos Corrientes "/>
    <n v="11206"/>
    <x v="53"/>
    <s v="US"/>
    <s v="I"/>
    <n v="165523085"/>
  </r>
  <r>
    <s v="Otros Activos Corrientes "/>
    <n v="11207"/>
    <x v="54"/>
    <s v="GS"/>
    <s v="I"/>
    <n v="8109049854"/>
  </r>
  <r>
    <s v="Otros Activos Corrientes "/>
    <n v="11208"/>
    <x v="55"/>
    <s v="US"/>
    <s v="I"/>
    <n v="7997216474"/>
  </r>
  <r>
    <s v="Otros Activos Corrientes "/>
    <n v="11209"/>
    <x v="56"/>
    <s v="GS"/>
    <s v="I"/>
    <n v="2410959"/>
  </r>
  <r>
    <s v="Otros Activos Corrientes "/>
    <n v="11210"/>
    <x v="57"/>
    <s v="US"/>
    <s v="I"/>
    <n v="4335591"/>
  </r>
  <r>
    <s v="Otros Activos Corrientes "/>
    <n v="11211"/>
    <x v="58"/>
    <s v="GS"/>
    <s v="I"/>
    <n v="6736642"/>
  </r>
  <r>
    <s v="Otros Activos Corrientes "/>
    <n v="11212"/>
    <x v="59"/>
    <s v="US"/>
    <s v="I"/>
    <n v="6799607"/>
  </r>
  <r>
    <m/>
    <n v="113"/>
    <x v="60"/>
    <s v="US"/>
    <s v="NI"/>
    <n v="0"/>
  </r>
  <r>
    <s v="Deudores por intermediacion"/>
    <n v="11301"/>
    <x v="61"/>
    <s v="US"/>
    <s v="I"/>
    <n v="10014421"/>
  </r>
  <r>
    <s v="Deudores por intermediacion"/>
    <n v="11302"/>
    <x v="62"/>
    <s v="US"/>
    <s v="I"/>
    <n v="5576709"/>
  </r>
  <r>
    <m/>
    <n v="11303"/>
    <x v="63"/>
    <s v="US"/>
    <s v="NI"/>
    <n v="0"/>
  </r>
  <r>
    <s v="Deudores por intermediacion"/>
    <n v="1130301"/>
    <x v="64"/>
    <s v="US"/>
    <s v="I"/>
    <n v="0"/>
  </r>
  <r>
    <s v="Deudores por intermediacion"/>
    <n v="1130302"/>
    <x v="65"/>
    <s v="US"/>
    <s v="I"/>
    <n v="0"/>
  </r>
  <r>
    <s v="Deudores por intermediacion"/>
    <n v="1130303"/>
    <x v="66"/>
    <s v="US"/>
    <s v="I"/>
    <n v="0"/>
  </r>
  <r>
    <s v="Deudores por intermediacion"/>
    <n v="1130304"/>
    <x v="67"/>
    <s v="US"/>
    <s v="I"/>
    <n v="0"/>
  </r>
  <r>
    <s v="Deudores por intermediacion"/>
    <n v="1130305"/>
    <x v="68"/>
    <s v="US"/>
    <s v="I"/>
    <n v="0"/>
  </r>
  <r>
    <m/>
    <n v="11304"/>
    <x v="69"/>
    <s v="US"/>
    <s v="NI"/>
    <n v="0"/>
  </r>
  <r>
    <m/>
    <n v="1130401"/>
    <x v="70"/>
    <s v="US"/>
    <s v="NI"/>
    <n v="0"/>
  </r>
  <r>
    <s v="Deudores por intermediacion"/>
    <n v="113040101"/>
    <x v="71"/>
    <s v="US"/>
    <s v="I"/>
    <n v="0"/>
  </r>
  <r>
    <s v="Deudores por intermediacion"/>
    <n v="113040102"/>
    <x v="72"/>
    <s v="GS"/>
    <s v="I"/>
    <n v="0"/>
  </r>
  <r>
    <m/>
    <n v="1130402"/>
    <x v="73"/>
    <s v="US"/>
    <s v="NI"/>
    <n v="0"/>
  </r>
  <r>
    <s v="Deudores por intermediacion"/>
    <n v="113040201"/>
    <x v="74"/>
    <s v="GS"/>
    <s v="I"/>
    <n v="0"/>
  </r>
  <r>
    <s v="Deudores por intermediacion"/>
    <n v="113040202"/>
    <x v="75"/>
    <s v="GS"/>
    <s v="I"/>
    <n v="0"/>
  </r>
  <r>
    <m/>
    <n v="11305"/>
    <x v="76"/>
    <s v="US"/>
    <s v="NI"/>
    <n v="0"/>
  </r>
  <r>
    <s v="Deudores por intermediacion"/>
    <n v="1130501"/>
    <x v="71"/>
    <s v="GS"/>
    <s v="I"/>
    <n v="0"/>
  </r>
  <r>
    <s v="Deudores por intermediacion"/>
    <n v="1130502"/>
    <x v="77"/>
    <s v="GS"/>
    <s v="I"/>
    <n v="0"/>
  </r>
  <r>
    <s v="Documentos y Cuentas por Cobrar"/>
    <n v="11306"/>
    <x v="78"/>
    <s v="GS"/>
    <s v="I"/>
    <n v="0"/>
  </r>
  <r>
    <s v="Deudores Varios"/>
    <n v="11307"/>
    <x v="79"/>
    <s v="GS"/>
    <s v="I"/>
    <n v="0"/>
  </r>
  <r>
    <s v="Deudores Varios"/>
    <n v="11308"/>
    <x v="80"/>
    <s v="GS"/>
    <s v="I"/>
    <n v="0"/>
  </r>
  <r>
    <s v="Deudores Varios"/>
    <n v="11309"/>
    <x v="81"/>
    <s v="GS"/>
    <s v="I"/>
    <n v="0"/>
  </r>
  <r>
    <s v="Deudores Varios"/>
    <n v="11310"/>
    <x v="82"/>
    <s v="GS"/>
    <s v="I"/>
    <n v="0"/>
  </r>
  <r>
    <s v="Previsión por menor valor"/>
    <n v="11311"/>
    <x v="83"/>
    <s v="GS"/>
    <s v="I"/>
    <n v="0"/>
  </r>
  <r>
    <m/>
    <n v="11312"/>
    <x v="84"/>
    <s v="GS"/>
    <s v="NI"/>
    <n v="0"/>
  </r>
  <r>
    <s v="Cuentas por cobrar a Personas y Empresas relacionadas"/>
    <n v="1131201"/>
    <x v="85"/>
    <s v="GS"/>
    <s v="I"/>
    <n v="0"/>
  </r>
  <r>
    <m/>
    <n v="1131202"/>
    <x v="86"/>
    <s v="GS"/>
    <s v="NI"/>
    <n v="0"/>
  </r>
  <r>
    <s v="Cuentas por cobrar a Personas y Empresas relacionadas"/>
    <n v="113120201"/>
    <x v="87"/>
    <s v="GS"/>
    <s v="I"/>
    <n v="0"/>
  </r>
  <r>
    <m/>
    <n v="1131203"/>
    <x v="88"/>
    <s v="GS"/>
    <s v="NI"/>
    <n v="0"/>
  </r>
  <r>
    <s v="Cuentas por cobrar a Personas y Empresas relacionadas"/>
    <n v="113120301"/>
    <x v="89"/>
    <s v="GS"/>
    <s v="I"/>
    <n v="0"/>
  </r>
  <r>
    <s v="Cuentas por cobrar a Personas y Empresas relacionadas"/>
    <n v="113120302"/>
    <x v="90"/>
    <s v="GS"/>
    <s v="I"/>
    <n v="0"/>
  </r>
  <r>
    <s v="Cuentas por cobrar a Personas y Empresas relacionadas"/>
    <n v="113120303"/>
    <x v="91"/>
    <s v="GS"/>
    <s v="I"/>
    <n v="0"/>
  </r>
  <r>
    <s v="Cuentas por cobrar a Personas y Empresas relacionadas"/>
    <n v="113120304"/>
    <x v="92"/>
    <s v="GS"/>
    <s v="I"/>
    <n v="0"/>
  </r>
  <r>
    <s v="Previsión para cuentas a cobrar a personas y empresas relacionadas"/>
    <n v="1131204"/>
    <x v="93"/>
    <s v="GS"/>
    <s v="I"/>
    <n v="0"/>
  </r>
  <r>
    <s v="Documentos y Cuentas por Cobrar"/>
    <n v="11313"/>
    <x v="94"/>
    <s v="GS"/>
    <s v="I"/>
    <n v="4453151"/>
  </r>
  <r>
    <s v="Documentos y Cuentas por Cobrar"/>
    <n v="11314"/>
    <x v="95"/>
    <s v="GS"/>
    <s v="I"/>
    <n v="0"/>
  </r>
  <r>
    <m/>
    <n v="114"/>
    <x v="96"/>
    <s v="GS"/>
    <s v="NI"/>
    <n v="0"/>
  </r>
  <r>
    <s v="Deudores Varios"/>
    <n v="114101"/>
    <x v="97"/>
    <s v="GS"/>
    <s v="I"/>
    <n v="87699040"/>
  </r>
  <r>
    <s v="Deudores Varios"/>
    <n v="114102"/>
    <x v="98"/>
    <s v="GS"/>
    <s v="I"/>
    <n v="26537264"/>
  </r>
  <r>
    <s v="Deudores Varios"/>
    <n v="114103"/>
    <x v="99"/>
    <s v="GS"/>
    <s v="I"/>
    <n v="17653690"/>
  </r>
  <r>
    <s v="Documentos y Cuentas por Cobrar"/>
    <n v="114104"/>
    <x v="100"/>
    <s v="GS"/>
    <s v="I"/>
    <n v="0"/>
  </r>
  <r>
    <s v="Documentos y Cuentas por Cobrar"/>
    <n v="114105"/>
    <x v="101"/>
    <s v="GS"/>
    <s v="I"/>
    <n v="0"/>
  </r>
  <r>
    <s v="Cuentas por cobrar a Personas y Empresas relacionadas"/>
    <n v="114106"/>
    <x v="102"/>
    <s v="GS"/>
    <s v="I"/>
    <n v="0"/>
  </r>
  <r>
    <s v="Deudores Varios"/>
    <n v="114107"/>
    <x v="103"/>
    <s v="GS"/>
    <s v="I"/>
    <n v="332000"/>
  </r>
  <r>
    <s v="Deudores Varios"/>
    <n v="114108"/>
    <x v="104"/>
    <s v="US"/>
    <s v="I"/>
    <n v="0"/>
  </r>
  <r>
    <s v="Deudores Varios"/>
    <n v="114109"/>
    <x v="105"/>
    <s v="US"/>
    <s v="I"/>
    <n v="0"/>
  </r>
  <r>
    <s v="Deudores Varios"/>
    <n v="114110"/>
    <x v="106"/>
    <s v="US"/>
    <s v="I"/>
    <n v="0"/>
  </r>
  <r>
    <s v="Deudores Varios"/>
    <n v="114111"/>
    <x v="107"/>
    <s v="US"/>
    <s v="I"/>
    <n v="0"/>
  </r>
  <r>
    <s v="Deudores Varios"/>
    <n v="114112"/>
    <x v="108"/>
    <s v="US"/>
    <s v="I"/>
    <n v="0"/>
  </r>
  <r>
    <s v="Deudores Varios"/>
    <n v="114113"/>
    <x v="109"/>
    <s v="US"/>
    <s v="I"/>
    <n v="0"/>
  </r>
  <r>
    <s v="Deudores Varios"/>
    <n v="114114"/>
    <x v="110"/>
    <s v="US"/>
    <s v="I"/>
    <n v="0"/>
  </r>
  <r>
    <s v="Deudores Varios"/>
    <n v="114115"/>
    <x v="111"/>
    <s v="US"/>
    <s v="I"/>
    <n v="0"/>
  </r>
  <r>
    <s v="Deudores Varios"/>
    <n v="114116"/>
    <x v="112"/>
    <s v="GS"/>
    <s v="I"/>
    <n v="0"/>
  </r>
  <r>
    <s v="Deudores Varios"/>
    <n v="114117"/>
    <x v="83"/>
    <s v="GS"/>
    <s v="I"/>
    <n v="0"/>
  </r>
  <r>
    <m/>
    <n v="115"/>
    <x v="113"/>
    <s v="GS"/>
    <s v="NI"/>
    <n v="0"/>
  </r>
  <r>
    <m/>
    <n v="115101"/>
    <x v="114"/>
    <s v="GS"/>
    <s v="NI"/>
    <n v="0"/>
  </r>
  <r>
    <s v="Gastos Pagados Por Anticipado"/>
    <n v="11510101"/>
    <x v="115"/>
    <s v="GS"/>
    <s v="I"/>
    <n v="0"/>
  </r>
  <r>
    <s v="Gastos Pagados Por Anticipado"/>
    <n v="11510102"/>
    <x v="116"/>
    <s v="GS"/>
    <s v="I"/>
    <n v="0"/>
  </r>
  <r>
    <s v="Gastos Pagados Por Anticipado"/>
    <n v="11510103"/>
    <x v="117"/>
    <s v="GS"/>
    <s v="I"/>
    <n v="0"/>
  </r>
  <r>
    <s v="Gastos Pagados Por Anticipado"/>
    <n v="115102"/>
    <x v="118"/>
    <s v="GS"/>
    <s v="I"/>
    <n v="0"/>
  </r>
  <r>
    <s v="Gastos Pagados Por Anticipado"/>
    <n v="115103"/>
    <x v="119"/>
    <s v="GS"/>
    <s v="I"/>
    <n v="0"/>
  </r>
  <r>
    <s v="Gastos Pagados Por Anticipado"/>
    <n v="115104"/>
    <x v="120"/>
    <s v="GS"/>
    <s v="I"/>
    <n v="0"/>
  </r>
  <r>
    <s v="Gastos Pagados Por Anticipado"/>
    <n v="115105"/>
    <x v="121"/>
    <s v="GS"/>
    <s v="I"/>
    <n v="0"/>
  </r>
  <r>
    <s v="Otros Activos Corrientes "/>
    <n v="115106"/>
    <x v="122"/>
    <s v="GS"/>
    <s v="I"/>
    <n v="58988520"/>
  </r>
  <r>
    <s v="Gastos Pagados Por Anticipado"/>
    <n v="115107"/>
    <x v="123"/>
    <s v="GS"/>
    <s v="I"/>
    <n v="0"/>
  </r>
  <r>
    <s v="Gastos Pagados Por Anticipado"/>
    <n v="115108"/>
    <x v="124"/>
    <s v="GS"/>
    <s v="I"/>
    <n v="35600"/>
  </r>
  <r>
    <s v="Gastos Pagados Por Anticipado"/>
    <n v="115109"/>
    <x v="125"/>
    <s v="GS"/>
    <s v="I"/>
    <n v="0"/>
  </r>
  <r>
    <s v="Gastos Pagados Por Anticipado"/>
    <n v="115110"/>
    <x v="126"/>
    <s v="GS"/>
    <s v="I"/>
    <n v="0"/>
  </r>
  <r>
    <s v="Gastos Pagados Por Anticipado"/>
    <n v="115111"/>
    <x v="127"/>
    <s v="GS"/>
    <s v="I"/>
    <n v="0"/>
  </r>
  <r>
    <m/>
    <n v="12"/>
    <x v="128"/>
    <s v="US"/>
    <s v="NI"/>
    <n v="0"/>
  </r>
  <r>
    <m/>
    <n v="130"/>
    <x v="129"/>
    <s v="GS"/>
    <s v="NI"/>
    <n v="0"/>
  </r>
  <r>
    <m/>
    <n v="130101"/>
    <x v="130"/>
    <s v="GS"/>
    <s v="NI"/>
    <n v="0"/>
  </r>
  <r>
    <m/>
    <n v="13010101"/>
    <x v="131"/>
    <s v="GS"/>
    <s v="NI"/>
    <n v="0"/>
  </r>
  <r>
    <s v="Títulos de Renta Fija"/>
    <n v="1301010101"/>
    <x v="132"/>
    <s v="GS"/>
    <s v="I"/>
    <n v="0"/>
  </r>
  <r>
    <m/>
    <n v="13010102"/>
    <x v="133"/>
    <s v="GS"/>
    <s v="NI"/>
    <n v="0"/>
  </r>
  <r>
    <s v="Títulos de Renta Fija"/>
    <n v="1301010204"/>
    <x v="20"/>
    <s v="GS"/>
    <s v="I"/>
    <n v="0"/>
  </r>
  <r>
    <s v="Títulos de Renta Fija"/>
    <n v="1301010205"/>
    <x v="132"/>
    <s v="GS"/>
    <s v="I"/>
    <n v="0"/>
  </r>
  <r>
    <m/>
    <n v="13010103"/>
    <x v="133"/>
    <s v="GS"/>
    <s v="NI"/>
    <n v="0"/>
  </r>
  <r>
    <s v="Títulos de Renta Fija"/>
    <n v="1301010305"/>
    <x v="132"/>
    <s v="GS"/>
    <s v="I"/>
    <n v="0"/>
  </r>
  <r>
    <m/>
    <n v="130102"/>
    <x v="130"/>
    <s v="GS"/>
    <s v="NI"/>
    <n v="0"/>
  </r>
  <r>
    <s v="Títulos de Renta Fija"/>
    <n v="13010201"/>
    <x v="41"/>
    <s v="GS"/>
    <s v="I"/>
    <n v="0"/>
  </r>
  <r>
    <m/>
    <n v="13010202"/>
    <x v="134"/>
    <s v="GS"/>
    <s v="NI"/>
    <n v="0"/>
  </r>
  <r>
    <s v="Títulos de Renta Variable"/>
    <n v="1301020201"/>
    <x v="43"/>
    <s v="GS"/>
    <s v="I"/>
    <n v="0"/>
  </r>
  <r>
    <s v="Acción de la Bolsa de Valores"/>
    <n v="1301020202"/>
    <x v="135"/>
    <s v="GS"/>
    <s v="I"/>
    <n v="750000000"/>
  </r>
  <r>
    <m/>
    <n v="13010204"/>
    <x v="44"/>
    <s v="GS"/>
    <s v="NI"/>
    <n v="0"/>
  </r>
  <r>
    <s v="Fondos de Inversión"/>
    <n v="1301020402"/>
    <x v="46"/>
    <s v="GS"/>
    <s v="I"/>
    <n v="0"/>
  </r>
  <r>
    <s v="Fondos de Inversión"/>
    <n v="13010205"/>
    <x v="47"/>
    <s v="GS"/>
    <s v="I"/>
    <n v="0"/>
  </r>
  <r>
    <m/>
    <n v="130120"/>
    <x v="48"/>
    <s v="GS"/>
    <s v="NI"/>
    <n v="0"/>
  </r>
  <r>
    <s v="Valores cedidos"/>
    <n v="13012001"/>
    <x v="49"/>
    <s v="GS"/>
    <s v="I"/>
    <n v="0"/>
  </r>
  <r>
    <s v="Valores cedidos"/>
    <n v="13012002"/>
    <x v="50"/>
    <s v="US"/>
    <s v="I"/>
    <n v="0"/>
  </r>
  <r>
    <s v="Valores cedidos"/>
    <n v="13012003"/>
    <x v="51"/>
    <s v="GS"/>
    <s v="I"/>
    <n v="0"/>
  </r>
  <r>
    <m/>
    <n v="132"/>
    <x v="136"/>
    <s v="GS"/>
    <s v="NI"/>
    <n v="0"/>
  </r>
  <r>
    <m/>
    <n v="132101"/>
    <x v="137"/>
    <s v="GS"/>
    <s v="NI"/>
    <n v="0"/>
  </r>
  <r>
    <s v="Bienes en Operación"/>
    <n v="13210101"/>
    <x v="138"/>
    <s v="GS"/>
    <s v="I"/>
    <n v="0"/>
  </r>
  <r>
    <s v="Bienes en Operación"/>
    <n v="13210102"/>
    <x v="139"/>
    <s v="GS"/>
    <s v="I"/>
    <n v="0"/>
  </r>
  <r>
    <m/>
    <n v="132102"/>
    <x v="140"/>
    <s v="US"/>
    <s v="NI"/>
    <n v="0"/>
  </r>
  <r>
    <s v="Bienes en Operación"/>
    <n v="13210201"/>
    <x v="140"/>
    <s v="US"/>
    <s v="I"/>
    <n v="0"/>
  </r>
  <r>
    <s v="Depreciacion Acumulada"/>
    <n v="13210202"/>
    <x v="141"/>
    <s v="US"/>
    <s v="I"/>
    <n v="0"/>
  </r>
  <r>
    <m/>
    <n v="132103"/>
    <x v="142"/>
    <s v="US"/>
    <s v="NI"/>
    <n v="0"/>
  </r>
  <r>
    <s v="Bienes en Operación"/>
    <n v="13210301"/>
    <x v="143"/>
    <s v="GS"/>
    <s v="I"/>
    <n v="0"/>
  </r>
  <r>
    <s v="Bienes en Operación"/>
    <n v="13210302"/>
    <x v="144"/>
    <s v="GS"/>
    <s v="I"/>
    <n v="0"/>
  </r>
  <r>
    <s v="Depreciacion Acumulada"/>
    <n v="13210303"/>
    <x v="145"/>
    <s v="US"/>
    <s v="I"/>
    <n v="0"/>
  </r>
  <r>
    <m/>
    <n v="132115"/>
    <x v="146"/>
    <s v="GS"/>
    <s v="NI"/>
    <n v="0"/>
  </r>
  <r>
    <s v="Bienes en Operación"/>
    <n v="13211501"/>
    <x v="147"/>
    <s v="GS"/>
    <s v="I"/>
    <n v="0"/>
  </r>
  <r>
    <s v="Bienes en Operación"/>
    <n v="13211502"/>
    <x v="148"/>
    <s v="GS"/>
    <s v="I"/>
    <n v="0"/>
  </r>
  <r>
    <m/>
    <n v="132127"/>
    <x v="149"/>
    <s v="GS"/>
    <s v="NI"/>
    <n v="0"/>
  </r>
  <r>
    <s v="Bienes en Operación"/>
    <n v="13212701"/>
    <x v="149"/>
    <s v="GS"/>
    <s v="I"/>
    <n v="825000"/>
  </r>
  <r>
    <s v="Depreciacion Acumulada"/>
    <n v="13212702"/>
    <x v="150"/>
    <s v="GS"/>
    <s v="I"/>
    <n v="0"/>
  </r>
  <r>
    <m/>
    <n v="132128"/>
    <x v="151"/>
    <s v="GS"/>
    <s v="NI"/>
    <n v="0"/>
  </r>
  <r>
    <s v="Bienes de Uso (Nota…)"/>
    <n v="13212801"/>
    <x v="151"/>
    <s v="GS"/>
    <s v="I"/>
    <n v="16238918"/>
  </r>
  <r>
    <s v="Depreciacion Acumulada"/>
    <n v="13212802"/>
    <x v="152"/>
    <s v="GS"/>
    <s v="I"/>
    <n v="0"/>
  </r>
  <r>
    <m/>
    <n v="132130"/>
    <x v="153"/>
    <s v="GS"/>
    <s v="NI"/>
    <n v="0"/>
  </r>
  <r>
    <s v="Bienes en Operación"/>
    <n v="13213001"/>
    <x v="153"/>
    <s v="GS"/>
    <s v="I"/>
    <n v="0"/>
  </r>
  <r>
    <s v="Depreciacion Acumulada"/>
    <n v="13213002"/>
    <x v="154"/>
    <s v="GS"/>
    <s v="I"/>
    <n v="0"/>
  </r>
  <r>
    <m/>
    <n v="132150"/>
    <x v="155"/>
    <s v="GS"/>
    <s v="NI"/>
    <n v="0"/>
  </r>
  <r>
    <s v="Bienes en Operación"/>
    <n v="13215001"/>
    <x v="156"/>
    <s v="GS"/>
    <s v="I"/>
    <n v="0"/>
  </r>
  <r>
    <s v="Depreciacion Acumulada"/>
    <n v="13215002"/>
    <x v="157"/>
    <s v="GS"/>
    <s v="I"/>
    <n v="0"/>
  </r>
  <r>
    <m/>
    <n v="133"/>
    <x v="158"/>
    <s v="GS"/>
    <s v="NI"/>
    <n v="0"/>
  </r>
  <r>
    <m/>
    <n v="133101"/>
    <x v="159"/>
    <s v="GS"/>
    <s v="NI"/>
    <n v="0"/>
  </r>
  <r>
    <s v="Licencia"/>
    <n v="13310101"/>
    <x v="159"/>
    <s v="GS"/>
    <s v="I"/>
    <n v="0"/>
  </r>
  <r>
    <s v="Licencia"/>
    <n v="13310102"/>
    <x v="160"/>
    <s v="GS"/>
    <s v="I"/>
    <n v="139728254"/>
  </r>
  <r>
    <s v="Gastos de desarrollo"/>
    <n v="133113"/>
    <x v="161"/>
    <s v="GS"/>
    <s v="I"/>
    <n v="622033558"/>
  </r>
  <r>
    <s v="Gastos de desarrollo"/>
    <n v="133114"/>
    <x v="162"/>
    <s v="GS"/>
    <s v="I"/>
    <n v="14200454"/>
  </r>
  <r>
    <m/>
    <n v="133115"/>
    <x v="163"/>
    <s v="GS"/>
    <s v="NI"/>
    <n v="0"/>
  </r>
  <r>
    <s v="Marcas"/>
    <n v="13311501"/>
    <x v="163"/>
    <s v="GS"/>
    <s v="I"/>
    <n v="0"/>
  </r>
  <r>
    <s v="Marcas"/>
    <n v="133116"/>
    <x v="164"/>
    <s v="GS"/>
    <s v="I"/>
    <n v="8000000"/>
  </r>
  <r>
    <s v="Amort.Acum. Activos Intagibles"/>
    <n v="133117"/>
    <x v="165"/>
    <s v="GS"/>
    <s v="I"/>
    <n v="-32204457"/>
  </r>
  <r>
    <m/>
    <n v="136"/>
    <x v="166"/>
    <s v="US"/>
    <s v="NI"/>
    <n v="0"/>
  </r>
  <r>
    <m/>
    <n v="1361"/>
    <x v="167"/>
    <s v="GS"/>
    <s v="NI"/>
    <n v="0"/>
  </r>
  <r>
    <m/>
    <n v="136101"/>
    <x v="168"/>
    <s v="GS"/>
    <s v="NI"/>
    <n v="0"/>
  </r>
  <r>
    <s v="Otros Activos"/>
    <n v="13610101"/>
    <x v="169"/>
    <s v="GS"/>
    <s v="I"/>
    <n v="0"/>
  </r>
  <r>
    <s v="Otros Activos"/>
    <n v="13610102"/>
    <x v="170"/>
    <s v="GS"/>
    <s v="I"/>
    <n v="0"/>
  </r>
  <r>
    <s v="Otros Activos"/>
    <n v="13610103"/>
    <x v="171"/>
    <s v="GS"/>
    <s v="I"/>
    <n v="0"/>
  </r>
  <r>
    <m/>
    <n v="136112"/>
    <x v="172"/>
    <s v="GS"/>
    <s v="NI"/>
    <n v="0"/>
  </r>
  <r>
    <s v="Otros Activos"/>
    <n v="13611201"/>
    <x v="173"/>
    <s v="GS"/>
    <s v="I"/>
    <n v="0"/>
  </r>
  <r>
    <m/>
    <n v="136113"/>
    <x v="174"/>
    <s v="GS"/>
    <s v="NI"/>
    <n v="0"/>
  </r>
  <r>
    <s v="Otros Activos"/>
    <n v="13611301"/>
    <x v="175"/>
    <s v="GS"/>
    <s v="I"/>
    <n v="0"/>
  </r>
  <r>
    <m/>
    <n v="137"/>
    <x v="176"/>
    <s v="GS"/>
    <s v="NI"/>
    <n v="0"/>
  </r>
  <r>
    <s v="Gastos de Constitución"/>
    <n v="13701"/>
    <x v="177"/>
    <s v="GS"/>
    <s v="I"/>
    <n v="57764419"/>
  </r>
  <r>
    <s v="(Amortización Acumulada)"/>
    <n v="13702"/>
    <x v="178"/>
    <s v="GS"/>
    <s v="I"/>
    <n v="-30629975"/>
  </r>
  <r>
    <s v="Gastos de desarrollo"/>
    <n v="13703"/>
    <x v="179"/>
    <s v="GS"/>
    <s v="I"/>
    <n v="0"/>
  </r>
  <r>
    <s v="Gastos Legales"/>
    <n v="13704"/>
    <x v="180"/>
    <s v="GS"/>
    <s v="I"/>
    <n v="0"/>
  </r>
  <r>
    <s v="Cuentas por cobrar a Personas y Empresas relacionadas"/>
    <n v="13705"/>
    <x v="181"/>
    <s v="GS"/>
    <s v="I"/>
    <n v="22530282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190A289-9C29-44EB-B1DF-954ABBD365FE}"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K12:M29" firstHeaderRow="1" firstDataRow="1" firstDataCol="0"/>
  <pivotFields count="6">
    <pivotField showAll="0"/>
    <pivotField showAll="0"/>
    <pivotField showAll="0">
      <items count="183">
        <item x="135"/>
        <item x="43"/>
        <item x="134"/>
        <item x="42"/>
        <item x="86"/>
        <item x="0"/>
        <item x="1"/>
        <item x="128"/>
        <item x="158"/>
        <item x="120"/>
        <item x="64"/>
        <item x="91"/>
        <item x="118"/>
        <item x="165"/>
        <item x="178"/>
        <item x="103"/>
        <item x="102"/>
        <item x="101"/>
        <item x="79"/>
        <item x="122"/>
        <item x="67"/>
        <item x="8"/>
        <item x="7"/>
        <item x="170"/>
        <item x="168"/>
        <item x="173"/>
        <item x="175"/>
        <item x="174"/>
        <item x="73"/>
        <item x="132"/>
        <item x="32"/>
        <item x="39"/>
        <item x="33"/>
        <item x="26"/>
        <item x="27"/>
        <item x="16"/>
        <item x="24"/>
        <item x="25"/>
        <item x="17"/>
        <item x="3"/>
        <item x="4"/>
        <item x="176"/>
        <item x="20"/>
        <item x="31"/>
        <item x="38"/>
        <item x="9"/>
        <item x="18"/>
        <item x="35"/>
        <item x="37"/>
        <item x="28"/>
        <item x="29"/>
        <item x="44"/>
        <item x="41"/>
        <item x="82"/>
        <item x="70"/>
        <item x="66"/>
        <item x="126"/>
        <item x="74"/>
        <item x="148"/>
        <item x="146"/>
        <item x="163"/>
        <item x="60"/>
        <item x="83"/>
        <item x="84"/>
        <item x="65"/>
        <item x="111"/>
        <item x="10"/>
        <item x="141"/>
        <item x="152"/>
        <item x="145"/>
        <item x="150"/>
        <item x="157"/>
        <item x="154"/>
        <item x="61"/>
        <item x="62"/>
        <item x="85"/>
        <item x="2"/>
        <item x="12"/>
        <item x="172"/>
        <item x="109"/>
        <item x="69"/>
        <item x="76"/>
        <item x="81"/>
        <item x="140"/>
        <item x="88"/>
        <item x="151"/>
        <item x="90"/>
        <item x="46"/>
        <item x="45"/>
        <item x="11"/>
        <item x="177"/>
        <item x="181"/>
        <item x="179"/>
        <item x="180"/>
        <item x="113"/>
        <item x="124"/>
        <item x="162"/>
        <item x="121"/>
        <item x="125"/>
        <item x="142"/>
        <item x="144"/>
        <item x="143"/>
        <item x="48"/>
        <item x="50"/>
        <item x="49"/>
        <item x="130"/>
        <item x="51"/>
        <item x="108"/>
        <item x="56"/>
        <item x="57"/>
        <item x="52"/>
        <item x="53"/>
        <item x="94"/>
        <item x="95"/>
        <item x="119"/>
        <item x="129"/>
        <item x="54"/>
        <item x="55"/>
        <item x="13"/>
        <item x="97"/>
        <item x="23"/>
        <item x="160"/>
        <item x="159"/>
        <item x="75"/>
        <item x="164"/>
        <item x="89"/>
        <item x="167"/>
        <item x="149"/>
        <item x="110"/>
        <item x="169"/>
        <item x="71"/>
        <item x="107"/>
        <item x="72"/>
        <item x="77"/>
        <item x="78"/>
        <item x="171"/>
        <item x="166"/>
        <item x="96"/>
        <item x="127"/>
        <item x="47"/>
        <item x="22"/>
        <item x="99"/>
        <item x="21"/>
        <item x="105"/>
        <item x="106"/>
        <item x="58"/>
        <item x="59"/>
        <item x="80"/>
        <item x="87"/>
        <item x="104"/>
        <item x="93"/>
        <item x="123"/>
        <item x="156"/>
        <item x="136"/>
        <item x="155"/>
        <item x="5"/>
        <item x="6"/>
        <item x="112"/>
        <item x="68"/>
        <item x="98"/>
        <item x="100"/>
        <item x="139"/>
        <item x="117"/>
        <item x="115"/>
        <item x="116"/>
        <item x="114"/>
        <item x="63"/>
        <item x="161"/>
        <item x="92"/>
        <item x="137"/>
        <item x="14"/>
        <item x="34"/>
        <item x="40"/>
        <item x="147"/>
        <item x="138"/>
        <item x="131"/>
        <item x="133"/>
        <item x="15"/>
        <item x="19"/>
        <item x="36"/>
        <item x="30"/>
        <item x="153"/>
        <item t="default"/>
      </items>
    </pivotField>
    <pivotField showAll="0"/>
    <pivotField showAll="0"/>
    <pivotField numFmtId="171"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6" Type="http://schemas.openxmlformats.org/officeDocument/2006/relationships/printerSettings" Target="../printerSettings/printerSettings5.bin"/><Relationship Id="rId5" Type="http://schemas.openxmlformats.org/officeDocument/2006/relationships/printerSettings" Target="../printerSettings/printerSettings4.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1.v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theme="7" tint="0.59999389629810485"/>
  </sheetPr>
  <dimension ref="A1:M488"/>
  <sheetViews>
    <sheetView zoomScaleNormal="100" workbookViewId="0">
      <pane ySplit="11" topLeftCell="A345" activePane="bottomLeft" state="frozen"/>
      <selection pane="bottomLeft" activeCell="A345" sqref="A345"/>
    </sheetView>
  </sheetViews>
  <sheetFormatPr baseColWidth="10" defaultColWidth="41.7109375" defaultRowHeight="12"/>
  <cols>
    <col min="1" max="1" width="12.140625" style="185" customWidth="1"/>
    <col min="2" max="2" width="37.42578125" style="185" customWidth="1"/>
    <col min="3" max="3" width="14.5703125" style="186" customWidth="1"/>
    <col min="4" max="4" width="41.7109375" style="186"/>
    <col min="5" max="5" width="8.5703125" style="187" customWidth="1"/>
    <col min="6" max="6" width="7.140625" style="187" customWidth="1"/>
    <col min="7" max="7" width="18.28515625" style="185" customWidth="1"/>
    <col min="8" max="8" width="5" style="185" customWidth="1"/>
    <col min="9" max="9" width="17" style="185" customWidth="1"/>
    <col min="10" max="10" width="6.5703125" style="185" customWidth="1"/>
    <col min="11" max="16384" width="41.7109375" style="185"/>
  </cols>
  <sheetData>
    <row r="1" spans="1:13">
      <c r="B1" s="212" t="s">
        <v>741</v>
      </c>
      <c r="I1" s="188"/>
    </row>
    <row r="2" spans="1:13">
      <c r="B2" s="213" t="s">
        <v>742</v>
      </c>
      <c r="I2" s="188"/>
    </row>
    <row r="3" spans="1:13">
      <c r="I3" s="189"/>
      <c r="J3" s="189"/>
    </row>
    <row r="4" spans="1:13" s="187" customFormat="1" ht="11.45" customHeight="1">
      <c r="A4" s="190" t="s">
        <v>34</v>
      </c>
      <c r="B4" s="190" t="s">
        <v>35</v>
      </c>
      <c r="C4" s="190" t="s">
        <v>431</v>
      </c>
      <c r="D4" s="190" t="s">
        <v>1</v>
      </c>
      <c r="E4" s="190" t="s">
        <v>2</v>
      </c>
      <c r="F4" s="190" t="s">
        <v>740</v>
      </c>
      <c r="G4" s="190" t="s">
        <v>451</v>
      </c>
      <c r="H4" s="190"/>
      <c r="I4" s="190" t="s">
        <v>452</v>
      </c>
      <c r="J4" s="190"/>
    </row>
    <row r="5" spans="1:13" s="203" customFormat="1" ht="12" hidden="1" customHeight="1">
      <c r="A5" s="308" t="s">
        <v>3</v>
      </c>
      <c r="B5" s="308"/>
      <c r="C5" s="309">
        <v>1</v>
      </c>
      <c r="D5" s="310" t="s">
        <v>3</v>
      </c>
      <c r="E5" s="311" t="s">
        <v>6</v>
      </c>
      <c r="F5" s="311" t="s">
        <v>738</v>
      </c>
      <c r="G5" s="312">
        <f>IF(F5="I",IFERROR(VLOOKUP(C5,BG!B:D,3,FALSE),0),0)</f>
        <v>0</v>
      </c>
      <c r="H5" s="313"/>
      <c r="I5" s="314">
        <f>IF(F5="I",IFERROR(VLOOKUP(C5,BG!B:E,4,FALSE),0),0)</f>
        <v>0</v>
      </c>
      <c r="J5" s="313"/>
    </row>
    <row r="6" spans="1:13" s="203" customFormat="1" ht="12" hidden="1" customHeight="1">
      <c r="A6" s="308" t="s">
        <v>3</v>
      </c>
      <c r="B6" s="308"/>
      <c r="C6" s="309">
        <v>11</v>
      </c>
      <c r="D6" s="310" t="s">
        <v>4</v>
      </c>
      <c r="E6" s="311" t="s">
        <v>6</v>
      </c>
      <c r="F6" s="311" t="s">
        <v>738</v>
      </c>
      <c r="G6" s="312">
        <f>IF(F6="I",IFERROR(VLOOKUP(C6,BG!B:D,3,FALSE),0),0)</f>
        <v>0</v>
      </c>
      <c r="H6" s="313"/>
      <c r="I6" s="314">
        <f>IF(F6="I",IFERROR(VLOOKUP(C6,BG!B:E,4,FALSE),0),0)</f>
        <v>0</v>
      </c>
      <c r="J6" s="313"/>
    </row>
    <row r="7" spans="1:13" s="203" customFormat="1" ht="12" hidden="1" customHeight="1">
      <c r="A7" s="308" t="s">
        <v>3</v>
      </c>
      <c r="B7" s="308"/>
      <c r="C7" s="309">
        <v>111</v>
      </c>
      <c r="D7" s="310" t="s">
        <v>5</v>
      </c>
      <c r="E7" s="311" t="s">
        <v>6</v>
      </c>
      <c r="F7" s="311" t="s">
        <v>738</v>
      </c>
      <c r="G7" s="312">
        <f>IF(F7="I",IFERROR(VLOOKUP(C7,BG!B:D,3,FALSE),0),0)</f>
        <v>0</v>
      </c>
      <c r="H7" s="313"/>
      <c r="I7" s="314">
        <f>IF(F7="I",IFERROR(VLOOKUP(C7,BG!B:E,4,FALSE),0),0)</f>
        <v>0</v>
      </c>
      <c r="J7" s="313"/>
    </row>
    <row r="8" spans="1:13" s="203" customFormat="1" ht="12" hidden="1" customHeight="1">
      <c r="A8" s="197" t="s">
        <v>3</v>
      </c>
      <c r="B8" s="197" t="s">
        <v>18</v>
      </c>
      <c r="C8" s="198">
        <v>111101</v>
      </c>
      <c r="D8" s="199" t="s">
        <v>173</v>
      </c>
      <c r="E8" s="200" t="s">
        <v>6</v>
      </c>
      <c r="F8" s="200" t="s">
        <v>739</v>
      </c>
      <c r="G8" s="191">
        <f>IF(F8="I",IFERROR(VLOOKUP(C8,BG!B:D,3,FALSE),0),0)</f>
        <v>0</v>
      </c>
      <c r="H8" s="201"/>
      <c r="I8" s="202">
        <f>IF(F8="I",IFERROR(VLOOKUP(C8,BG!B:E,4,FALSE),0),0)</f>
        <v>0</v>
      </c>
      <c r="J8" s="201"/>
    </row>
    <row r="9" spans="1:13" s="203" customFormat="1" ht="12" hidden="1" customHeight="1">
      <c r="A9" s="197" t="s">
        <v>3</v>
      </c>
      <c r="B9" s="197" t="s">
        <v>18</v>
      </c>
      <c r="C9" s="198">
        <v>111102</v>
      </c>
      <c r="D9" s="199" t="s">
        <v>174</v>
      </c>
      <c r="E9" s="200" t="s">
        <v>6</v>
      </c>
      <c r="F9" s="200" t="s">
        <v>739</v>
      </c>
      <c r="G9" s="191">
        <f>IF(F9="I",IFERROR(VLOOKUP(C9,BG!B:D,3,FALSE),0),0)</f>
        <v>0</v>
      </c>
      <c r="H9" s="201"/>
      <c r="I9" s="202">
        <f>IF(F9="I",IFERROR(VLOOKUP(C9,BG!B:E,4,FALSE),0),0)</f>
        <v>0</v>
      </c>
      <c r="J9" s="201"/>
    </row>
    <row r="10" spans="1:13" s="203" customFormat="1" ht="12" hidden="1" customHeight="1">
      <c r="A10" s="197" t="s">
        <v>3</v>
      </c>
      <c r="B10" s="197" t="s">
        <v>94</v>
      </c>
      <c r="C10" s="198">
        <v>111103</v>
      </c>
      <c r="D10" s="199" t="s">
        <v>576</v>
      </c>
      <c r="E10" s="200" t="s">
        <v>6</v>
      </c>
      <c r="F10" s="200" t="s">
        <v>739</v>
      </c>
      <c r="G10" s="191">
        <f>IF(F10="I",IFERROR(VLOOKUP(C10,BG!B:D,3,FALSE),0),0)</f>
        <v>0</v>
      </c>
      <c r="H10" s="201"/>
      <c r="I10" s="202">
        <f>IF(F10="I",IFERROR(VLOOKUP(C10,BG!B:E,4,FALSE),0),0)</f>
        <v>0</v>
      </c>
      <c r="J10" s="201"/>
    </row>
    <row r="11" spans="1:13" s="203" customFormat="1" ht="12" hidden="1" customHeight="1">
      <c r="A11" s="197" t="s">
        <v>3</v>
      </c>
      <c r="B11" s="197" t="s">
        <v>94</v>
      </c>
      <c r="C11" s="198">
        <v>111104</v>
      </c>
      <c r="D11" s="199" t="s">
        <v>577</v>
      </c>
      <c r="E11" s="200" t="s">
        <v>6</v>
      </c>
      <c r="F11" s="200" t="s">
        <v>739</v>
      </c>
      <c r="G11" s="191">
        <f>IF(F11="I",IFERROR(VLOOKUP(C11,BG!B:D,3,FALSE),0),0)</f>
        <v>0</v>
      </c>
      <c r="H11" s="201"/>
      <c r="I11" s="202">
        <f>IF(F11="I",IFERROR(VLOOKUP(C11,BG!B:E,4,FALSE),0),0)</f>
        <v>0</v>
      </c>
      <c r="J11" s="201"/>
    </row>
    <row r="12" spans="1:13" s="203" customFormat="1" ht="12" hidden="1" customHeight="1">
      <c r="A12" s="197" t="s">
        <v>3</v>
      </c>
      <c r="B12" s="197" t="s">
        <v>19</v>
      </c>
      <c r="C12" s="198">
        <v>111105</v>
      </c>
      <c r="D12" s="199" t="s">
        <v>175</v>
      </c>
      <c r="E12" s="200" t="s">
        <v>6</v>
      </c>
      <c r="F12" s="200" t="s">
        <v>739</v>
      </c>
      <c r="G12" s="191">
        <f>IF(F12="I",IFERROR(VLOOKUP(C12,BG!B:D,3,FALSE),0),0)</f>
        <v>2489543463</v>
      </c>
      <c r="H12" s="201"/>
      <c r="I12" s="202">
        <f>IF(F12="I",IFERROR(VLOOKUP(C12,BG!B:E,4,FALSE),0),0)</f>
        <v>379834.76999999955</v>
      </c>
      <c r="J12" s="201"/>
      <c r="K12" s="299"/>
      <c r="L12" s="300"/>
      <c r="M12" s="301"/>
    </row>
    <row r="13" spans="1:13" s="203" customFormat="1" ht="12" hidden="1" customHeight="1">
      <c r="A13" s="204" t="s">
        <v>3</v>
      </c>
      <c r="B13" s="204" t="s">
        <v>19</v>
      </c>
      <c r="C13" s="205">
        <v>111106</v>
      </c>
      <c r="D13" s="206" t="s">
        <v>180</v>
      </c>
      <c r="E13" s="207" t="s">
        <v>6</v>
      </c>
      <c r="F13" s="207" t="s">
        <v>739</v>
      </c>
      <c r="G13" s="208">
        <f>IF(F13="I",IFERROR(VLOOKUP(C13,BG!B:D,3,FALSE),0),0)</f>
        <v>1403320111</v>
      </c>
      <c r="H13" s="209"/>
      <c r="I13" s="210">
        <f>IF(F13="I",IFERROR(VLOOKUP(C13,BG!B:E,4,FALSE),0),0)</f>
        <v>214107.43999999759</v>
      </c>
      <c r="J13" s="209"/>
      <c r="K13" s="302"/>
      <c r="L13" s="303"/>
      <c r="M13" s="304"/>
    </row>
    <row r="14" spans="1:13" s="203" customFormat="1" ht="12" hidden="1" customHeight="1">
      <c r="A14" s="197" t="s">
        <v>3</v>
      </c>
      <c r="B14" s="197" t="s">
        <v>19</v>
      </c>
      <c r="C14" s="198">
        <v>111107</v>
      </c>
      <c r="D14" s="199" t="s">
        <v>176</v>
      </c>
      <c r="E14" s="200" t="s">
        <v>429</v>
      </c>
      <c r="F14" s="200" t="s">
        <v>739</v>
      </c>
      <c r="G14" s="191">
        <f>IF(F14="I",IFERROR(VLOOKUP(C14,BG!B:D,3,FALSE),0),0)</f>
        <v>0</v>
      </c>
      <c r="H14" s="201"/>
      <c r="I14" s="202">
        <f>IF(F14="I",IFERROR(VLOOKUP(C14,BG!B:E,4,FALSE),0),0)</f>
        <v>0</v>
      </c>
      <c r="J14" s="201"/>
      <c r="K14" s="302"/>
      <c r="L14" s="303"/>
      <c r="M14" s="304"/>
    </row>
    <row r="15" spans="1:13" s="203" customFormat="1" ht="12" hidden="1" customHeight="1">
      <c r="A15" s="197" t="s">
        <v>3</v>
      </c>
      <c r="B15" s="197" t="s">
        <v>19</v>
      </c>
      <c r="C15" s="198">
        <v>111108</v>
      </c>
      <c r="D15" s="199" t="s">
        <v>177</v>
      </c>
      <c r="E15" s="200" t="s">
        <v>6</v>
      </c>
      <c r="F15" s="200" t="s">
        <v>739</v>
      </c>
      <c r="G15" s="191">
        <f>IF(F15="I",IFERROR(VLOOKUP(C15,BG!B:D,3,FALSE),0),0)</f>
        <v>0</v>
      </c>
      <c r="H15" s="201"/>
      <c r="I15" s="202">
        <f>IF(F15="I",IFERROR(VLOOKUP(C15,BG!B:E,4,FALSE),0),0)</f>
        <v>0</v>
      </c>
      <c r="J15" s="201"/>
      <c r="K15" s="302"/>
      <c r="L15" s="303"/>
      <c r="M15" s="304"/>
    </row>
    <row r="16" spans="1:13" s="203" customFormat="1" ht="12" hidden="1" customHeight="1">
      <c r="A16" s="197" t="s">
        <v>3</v>
      </c>
      <c r="B16" s="197" t="s">
        <v>19</v>
      </c>
      <c r="C16" s="198">
        <v>111109</v>
      </c>
      <c r="D16" s="199" t="s">
        <v>178</v>
      </c>
      <c r="E16" s="200" t="s">
        <v>6</v>
      </c>
      <c r="F16" s="200" t="s">
        <v>739</v>
      </c>
      <c r="G16" s="191">
        <f>IF(F16="I",IFERROR(VLOOKUP(C16,BG!B:D,3,FALSE),0),0)</f>
        <v>0</v>
      </c>
      <c r="H16" s="201"/>
      <c r="I16" s="202">
        <f>IF(F16="I",IFERROR(VLOOKUP(C16,BG!B:E,4,FALSE),0),0)</f>
        <v>0</v>
      </c>
      <c r="J16" s="201"/>
      <c r="K16" s="302"/>
      <c r="L16" s="303"/>
      <c r="M16" s="304"/>
    </row>
    <row r="17" spans="1:13" s="203" customFormat="1" ht="12" hidden="1" customHeight="1">
      <c r="A17" s="197" t="s">
        <v>3</v>
      </c>
      <c r="B17" s="197" t="s">
        <v>19</v>
      </c>
      <c r="C17" s="198">
        <v>111110</v>
      </c>
      <c r="D17" s="199" t="s">
        <v>179</v>
      </c>
      <c r="E17" s="200" t="s">
        <v>6</v>
      </c>
      <c r="F17" s="200" t="s">
        <v>739</v>
      </c>
      <c r="G17" s="191">
        <f>IF(F17="I",IFERROR(VLOOKUP(C17,BG!B:D,3,FALSE),0),0)</f>
        <v>0</v>
      </c>
      <c r="H17" s="201"/>
      <c r="I17" s="202">
        <f>IF(F17="I",IFERROR(VLOOKUP(C17,BG!B:E,4,FALSE),0),0)</f>
        <v>0</v>
      </c>
      <c r="J17" s="201"/>
      <c r="K17" s="302"/>
      <c r="L17" s="303"/>
      <c r="M17" s="304"/>
    </row>
    <row r="18" spans="1:13" s="203" customFormat="1" ht="12" hidden="1" customHeight="1">
      <c r="A18" s="308" t="s">
        <v>3</v>
      </c>
      <c r="B18" s="308"/>
      <c r="C18" s="309">
        <v>112</v>
      </c>
      <c r="D18" s="310" t="s">
        <v>181</v>
      </c>
      <c r="E18" s="311" t="s">
        <v>6</v>
      </c>
      <c r="F18" s="311" t="s">
        <v>738</v>
      </c>
      <c r="G18" s="312">
        <f>IF(F18="I",IFERROR(VLOOKUP(C18,BG!B:D,3,FALSE),0),0)</f>
        <v>0</v>
      </c>
      <c r="H18" s="313"/>
      <c r="I18" s="314">
        <f>IF(F18="I",IFERROR(VLOOKUP(C18,BG!B:E,4,FALSE),0),0)</f>
        <v>0</v>
      </c>
      <c r="J18" s="313"/>
      <c r="K18" s="302"/>
      <c r="L18" s="303"/>
      <c r="M18" s="304"/>
    </row>
    <row r="19" spans="1:13" s="203" customFormat="1" ht="12" hidden="1" customHeight="1">
      <c r="A19" s="308" t="s">
        <v>3</v>
      </c>
      <c r="B19" s="308"/>
      <c r="C19" s="309">
        <v>11201</v>
      </c>
      <c r="D19" s="310" t="s">
        <v>531</v>
      </c>
      <c r="E19" s="311" t="s">
        <v>6</v>
      </c>
      <c r="F19" s="311" t="s">
        <v>738</v>
      </c>
      <c r="G19" s="312">
        <f>IF(F19="I",IFERROR(VLOOKUP(C19,BG!B:D,3,FALSE),0),0)</f>
        <v>0</v>
      </c>
      <c r="H19" s="313"/>
      <c r="I19" s="314">
        <f>IF(F19="I",IFERROR(VLOOKUP(C19,BG!B:E,4,FALSE),0),0)</f>
        <v>0</v>
      </c>
      <c r="J19" s="313"/>
      <c r="K19" s="302"/>
      <c r="L19" s="303"/>
      <c r="M19" s="304"/>
    </row>
    <row r="20" spans="1:13" s="203" customFormat="1" ht="12" hidden="1" customHeight="1">
      <c r="A20" s="308" t="s">
        <v>3</v>
      </c>
      <c r="B20" s="308"/>
      <c r="C20" s="309">
        <v>1120101</v>
      </c>
      <c r="D20" s="310" t="s">
        <v>578</v>
      </c>
      <c r="E20" s="311" t="s">
        <v>6</v>
      </c>
      <c r="F20" s="311" t="s">
        <v>738</v>
      </c>
      <c r="G20" s="312">
        <f>IF(F20="I",IFERROR(VLOOKUP(C20,BG!B:D,3,FALSE),0),0)</f>
        <v>0</v>
      </c>
      <c r="H20" s="313"/>
      <c r="I20" s="314">
        <f>IF(F20="I",IFERROR(VLOOKUP(C20,BG!B:E,4,FALSE),0),0)</f>
        <v>0</v>
      </c>
      <c r="J20" s="313"/>
      <c r="K20" s="302"/>
      <c r="L20" s="303"/>
      <c r="M20" s="304"/>
    </row>
    <row r="21" spans="1:13" s="203" customFormat="1" ht="12" hidden="1" customHeight="1">
      <c r="A21" s="197" t="s">
        <v>3</v>
      </c>
      <c r="B21" s="197" t="s">
        <v>99</v>
      </c>
      <c r="C21" s="198">
        <v>112010101</v>
      </c>
      <c r="D21" s="199" t="s">
        <v>579</v>
      </c>
      <c r="E21" s="200" t="s">
        <v>429</v>
      </c>
      <c r="F21" s="200" t="s">
        <v>739</v>
      </c>
      <c r="G21" s="191">
        <f>IF(F21="I",IFERROR(VLOOKUP(C21,BG!B:D,3,FALSE),0),0)</f>
        <v>0</v>
      </c>
      <c r="H21" s="201"/>
      <c r="I21" s="202">
        <f>IF(F21="I",IFERROR(VLOOKUP(C21,BG!B:E,4,FALSE),0),0)</f>
        <v>0</v>
      </c>
      <c r="J21" s="201"/>
      <c r="K21" s="302"/>
      <c r="L21" s="303"/>
      <c r="M21" s="304"/>
    </row>
    <row r="22" spans="1:13" s="203" customFormat="1" ht="12" hidden="1" customHeight="1">
      <c r="A22" s="197" t="s">
        <v>3</v>
      </c>
      <c r="B22" s="197" t="s">
        <v>99</v>
      </c>
      <c r="C22" s="198">
        <v>112010102</v>
      </c>
      <c r="D22" s="199" t="s">
        <v>580</v>
      </c>
      <c r="E22" s="200" t="s">
        <v>6</v>
      </c>
      <c r="F22" s="200" t="s">
        <v>739</v>
      </c>
      <c r="G22" s="191">
        <f>IF(F22="I",IFERROR(VLOOKUP(C22,BG!B:D,3,FALSE),0),0)</f>
        <v>0</v>
      </c>
      <c r="H22" s="201"/>
      <c r="I22" s="202">
        <f>IF(F22="I",IFERROR(VLOOKUP(C22,BG!B:E,4,FALSE),0),0)</f>
        <v>0</v>
      </c>
      <c r="J22" s="201"/>
      <c r="K22" s="302"/>
      <c r="L22" s="303"/>
      <c r="M22" s="304"/>
    </row>
    <row r="23" spans="1:13" s="203" customFormat="1" ht="12" hidden="1" customHeight="1">
      <c r="A23" s="197" t="s">
        <v>3</v>
      </c>
      <c r="B23" s="197" t="s">
        <v>99</v>
      </c>
      <c r="C23" s="198">
        <v>112010103</v>
      </c>
      <c r="D23" s="199" t="s">
        <v>581</v>
      </c>
      <c r="E23" s="200" t="s">
        <v>6</v>
      </c>
      <c r="F23" s="200" t="s">
        <v>739</v>
      </c>
      <c r="G23" s="191">
        <f>IF(F23="I",IFERROR(VLOOKUP(C23,BG!B:D,3,FALSE),0),0)</f>
        <v>0</v>
      </c>
      <c r="H23" s="201"/>
      <c r="I23" s="202">
        <f>IF(F23="I",IFERROR(VLOOKUP(C23,BG!B:E,4,FALSE),0),0)</f>
        <v>0</v>
      </c>
      <c r="J23" s="201"/>
      <c r="K23" s="302"/>
      <c r="L23" s="303"/>
      <c r="M23" s="304"/>
    </row>
    <row r="24" spans="1:13" s="203" customFormat="1" ht="12" hidden="1" customHeight="1">
      <c r="A24" s="308" t="s">
        <v>3</v>
      </c>
      <c r="B24" s="308"/>
      <c r="C24" s="309">
        <v>1120102</v>
      </c>
      <c r="D24" s="310" t="s">
        <v>532</v>
      </c>
      <c r="E24" s="311" t="s">
        <v>6</v>
      </c>
      <c r="F24" s="311" t="s">
        <v>738</v>
      </c>
      <c r="G24" s="312">
        <f>IF(F24="I",IFERROR(VLOOKUP(C24,BG!B:D,3,FALSE),0),0)</f>
        <v>0</v>
      </c>
      <c r="H24" s="313"/>
      <c r="I24" s="314">
        <f>IF(F24="I",IFERROR(VLOOKUP(C24,BG!B:E,4,FALSE),0),0)</f>
        <v>0</v>
      </c>
      <c r="J24" s="313"/>
      <c r="K24" s="302"/>
      <c r="L24" s="303"/>
      <c r="M24" s="304"/>
    </row>
    <row r="25" spans="1:13" s="203" customFormat="1" ht="12" hidden="1" customHeight="1">
      <c r="A25" s="197" t="s">
        <v>3</v>
      </c>
      <c r="B25" s="197" t="s">
        <v>99</v>
      </c>
      <c r="C25" s="198">
        <v>112010201</v>
      </c>
      <c r="D25" s="199" t="s">
        <v>189</v>
      </c>
      <c r="E25" s="200" t="s">
        <v>6</v>
      </c>
      <c r="F25" s="200" t="s">
        <v>739</v>
      </c>
      <c r="G25" s="191">
        <f>IF(F25="I",IFERROR(VLOOKUP(C25,BG!B:D,3,FALSE),0),0)</f>
        <v>0</v>
      </c>
      <c r="H25" s="201"/>
      <c r="I25" s="202">
        <f>IF(F25="I",IFERROR(VLOOKUP(C25,BG!B:E,4,FALSE),0),0)</f>
        <v>0</v>
      </c>
      <c r="J25" s="201"/>
      <c r="K25" s="302"/>
      <c r="L25" s="303"/>
      <c r="M25" s="304"/>
    </row>
    <row r="26" spans="1:13" s="203" customFormat="1" ht="12" hidden="1" customHeight="1">
      <c r="A26" s="197" t="s">
        <v>3</v>
      </c>
      <c r="B26" s="197" t="s">
        <v>99</v>
      </c>
      <c r="C26" s="198">
        <v>112010202</v>
      </c>
      <c r="D26" s="199" t="s">
        <v>186</v>
      </c>
      <c r="E26" s="200" t="s">
        <v>6</v>
      </c>
      <c r="F26" s="200" t="s">
        <v>739</v>
      </c>
      <c r="G26" s="191">
        <f>IF(F26="I",IFERROR(VLOOKUP(C26,BG!B:D,3,FALSE),0),0)</f>
        <v>0</v>
      </c>
      <c r="H26" s="201"/>
      <c r="I26" s="202">
        <f>IF(F26="I",IFERROR(VLOOKUP(C26,BG!B:E,4,FALSE),0),0)</f>
        <v>0</v>
      </c>
      <c r="J26" s="201"/>
      <c r="K26" s="302"/>
      <c r="L26" s="303"/>
      <c r="M26" s="304"/>
    </row>
    <row r="27" spans="1:13" s="203" customFormat="1" ht="12" hidden="1" customHeight="1">
      <c r="A27" s="197" t="s">
        <v>3</v>
      </c>
      <c r="B27" s="197" t="s">
        <v>99</v>
      </c>
      <c r="C27" s="198">
        <v>112010203</v>
      </c>
      <c r="D27" s="199" t="s">
        <v>187</v>
      </c>
      <c r="E27" s="200" t="s">
        <v>6</v>
      </c>
      <c r="F27" s="200" t="s">
        <v>739</v>
      </c>
      <c r="G27" s="191">
        <f>IF(F27="I",IFERROR(VLOOKUP(C27,BG!B:D,3,FALSE),0),0)</f>
        <v>0</v>
      </c>
      <c r="H27" s="201"/>
      <c r="I27" s="202">
        <f>IF(F27="I",IFERROR(VLOOKUP(C27,BG!B:E,4,FALSE),0),0)</f>
        <v>0</v>
      </c>
      <c r="J27" s="201"/>
      <c r="K27" s="302"/>
      <c r="L27" s="303"/>
      <c r="M27" s="304"/>
    </row>
    <row r="28" spans="1:13" s="203" customFormat="1" ht="12" hidden="1" customHeight="1">
      <c r="A28" s="197" t="s">
        <v>3</v>
      </c>
      <c r="B28" s="197" t="s">
        <v>99</v>
      </c>
      <c r="C28" s="198">
        <v>112010204</v>
      </c>
      <c r="D28" s="199" t="s">
        <v>188</v>
      </c>
      <c r="E28" s="200" t="s">
        <v>6</v>
      </c>
      <c r="F28" s="200" t="s">
        <v>739</v>
      </c>
      <c r="G28" s="191">
        <f>IF(F28="I",IFERROR(VLOOKUP(C28,BG!B:D,3,FALSE),0),0)</f>
        <v>0</v>
      </c>
      <c r="H28" s="201"/>
      <c r="I28" s="202">
        <f>IF(F28="I",IFERROR(VLOOKUP(C28,BG!B:E,4,FALSE),0),0)</f>
        <v>0</v>
      </c>
      <c r="J28" s="201"/>
      <c r="K28" s="302"/>
      <c r="L28" s="303"/>
      <c r="M28" s="304"/>
    </row>
    <row r="29" spans="1:13" s="203" customFormat="1" ht="12" hidden="1" customHeight="1">
      <c r="A29" s="197" t="s">
        <v>3</v>
      </c>
      <c r="B29" s="197" t="s">
        <v>99</v>
      </c>
      <c r="C29" s="198">
        <v>112010205</v>
      </c>
      <c r="D29" s="199" t="s">
        <v>579</v>
      </c>
      <c r="E29" s="200" t="s">
        <v>6</v>
      </c>
      <c r="F29" s="200" t="s">
        <v>739</v>
      </c>
      <c r="G29" s="191">
        <f>IF(F29="I",IFERROR(VLOOKUP(C29,BG!B:D,3,FALSE),0),0)</f>
        <v>0</v>
      </c>
      <c r="H29" s="201"/>
      <c r="I29" s="202">
        <f>IF(F29="I",IFERROR(VLOOKUP(C29,BG!B:E,4,FALSE),0),0)</f>
        <v>0</v>
      </c>
      <c r="J29" s="201"/>
      <c r="K29" s="305"/>
      <c r="L29" s="306"/>
      <c r="M29" s="307"/>
    </row>
    <row r="30" spans="1:13" s="203" customFormat="1" ht="12" hidden="1" customHeight="1">
      <c r="A30" s="197" t="s">
        <v>3</v>
      </c>
      <c r="B30" s="197" t="s">
        <v>99</v>
      </c>
      <c r="C30" s="198">
        <v>112010206</v>
      </c>
      <c r="D30" s="199" t="s">
        <v>580</v>
      </c>
      <c r="E30" s="200" t="s">
        <v>6</v>
      </c>
      <c r="F30" s="200" t="s">
        <v>739</v>
      </c>
      <c r="G30" s="191">
        <f>IF(F30="I",IFERROR(VLOOKUP(C30,BG!B:D,3,FALSE),0),0)</f>
        <v>0</v>
      </c>
      <c r="H30" s="201"/>
      <c r="I30" s="202">
        <f>IF(F30="I",IFERROR(VLOOKUP(C30,BG!B:E,4,FALSE),0),0)</f>
        <v>0</v>
      </c>
      <c r="J30" s="201"/>
    </row>
    <row r="31" spans="1:13" s="203" customFormat="1" ht="12" hidden="1" customHeight="1">
      <c r="A31" s="197" t="s">
        <v>3</v>
      </c>
      <c r="B31" s="197" t="s">
        <v>99</v>
      </c>
      <c r="C31" s="198">
        <v>112010207</v>
      </c>
      <c r="D31" s="199" t="s">
        <v>582</v>
      </c>
      <c r="E31" s="200" t="s">
        <v>6</v>
      </c>
      <c r="F31" s="200" t="s">
        <v>739</v>
      </c>
      <c r="G31" s="191">
        <f>IF(F31="I",IFERROR(VLOOKUP(C31,BG!B:D,3,FALSE),0),0)</f>
        <v>9000000</v>
      </c>
      <c r="H31" s="201"/>
      <c r="I31" s="202">
        <f>IF(F31="I",IFERROR(VLOOKUP(C31,BG!B:E,4,FALSE),0),0)</f>
        <v>1373.1500000000233</v>
      </c>
      <c r="J31" s="201"/>
    </row>
    <row r="32" spans="1:13" s="203" customFormat="1" ht="12" hidden="1" customHeight="1">
      <c r="A32" s="197" t="s">
        <v>3</v>
      </c>
      <c r="B32" s="197" t="s">
        <v>99</v>
      </c>
      <c r="C32" s="198">
        <v>112010208</v>
      </c>
      <c r="D32" s="199" t="s">
        <v>583</v>
      </c>
      <c r="E32" s="200" t="s">
        <v>6</v>
      </c>
      <c r="F32" s="200" t="s">
        <v>739</v>
      </c>
      <c r="G32" s="191">
        <f>IF(F32="I",IFERROR(VLOOKUP(C32,BG!B:D,3,FALSE),0),0)</f>
        <v>0</v>
      </c>
      <c r="H32" s="201"/>
      <c r="I32" s="202">
        <f>IF(F32="I",IFERROR(VLOOKUP(C32,BG!B:E,4,FALSE),0),0)</f>
        <v>0</v>
      </c>
      <c r="J32" s="201"/>
    </row>
    <row r="33" spans="1:10" s="203" customFormat="1" ht="12" hidden="1" customHeight="1">
      <c r="A33" s="197" t="s">
        <v>3</v>
      </c>
      <c r="B33" s="197" t="s">
        <v>99</v>
      </c>
      <c r="C33" s="198">
        <v>112010209</v>
      </c>
      <c r="D33" s="199" t="s">
        <v>533</v>
      </c>
      <c r="E33" s="200" t="s">
        <v>6</v>
      </c>
      <c r="F33" s="200" t="s">
        <v>739</v>
      </c>
      <c r="G33" s="191">
        <f>IF(F33="I",IFERROR(VLOOKUP(C33,BG!B:D,3,FALSE),0),0)</f>
        <v>0</v>
      </c>
      <c r="H33" s="201"/>
      <c r="I33" s="202">
        <f>IF(F33="I",IFERROR(VLOOKUP(C33,BG!B:E,4,FALSE),0),0)</f>
        <v>0</v>
      </c>
      <c r="J33" s="201"/>
    </row>
    <row r="34" spans="1:10" s="203" customFormat="1" ht="12" hidden="1" customHeight="1">
      <c r="A34" s="197" t="s">
        <v>3</v>
      </c>
      <c r="B34" s="197" t="s">
        <v>99</v>
      </c>
      <c r="C34" s="198">
        <v>112010210</v>
      </c>
      <c r="D34" s="199" t="s">
        <v>534</v>
      </c>
      <c r="E34" s="200" t="s">
        <v>6</v>
      </c>
      <c r="F34" s="200" t="s">
        <v>739</v>
      </c>
      <c r="G34" s="191">
        <f>IF(F34="I",IFERROR(VLOOKUP(C34,BG!B:D,3,FALSE),0),0)</f>
        <v>0</v>
      </c>
      <c r="H34" s="201"/>
      <c r="I34" s="202">
        <f>IF(F34="I",IFERROR(VLOOKUP(C34,BG!B:E,4,FALSE),0),0)</f>
        <v>0</v>
      </c>
      <c r="J34" s="201"/>
    </row>
    <row r="35" spans="1:10" s="203" customFormat="1" ht="12" hidden="1" customHeight="1">
      <c r="A35" s="198" t="s">
        <v>3</v>
      </c>
      <c r="B35" s="197" t="s">
        <v>99</v>
      </c>
      <c r="C35" s="198">
        <v>112010211</v>
      </c>
      <c r="D35" s="199" t="s">
        <v>535</v>
      </c>
      <c r="E35" s="200" t="s">
        <v>6</v>
      </c>
      <c r="F35" s="200" t="s">
        <v>739</v>
      </c>
      <c r="G35" s="191">
        <f>IF(F35="I",IFERROR(VLOOKUP(C35,BG!B:D,3,FALSE),0),0)</f>
        <v>217559172</v>
      </c>
      <c r="H35" s="201"/>
      <c r="I35" s="202">
        <f>IF(F35="I",IFERROR(VLOOKUP(C35,BG!B:E,4,FALSE),0),0)</f>
        <v>33193.450000000186</v>
      </c>
      <c r="J35" s="201"/>
    </row>
    <row r="36" spans="1:10" s="203" customFormat="1" ht="12" hidden="1" customHeight="1">
      <c r="A36" s="197" t="s">
        <v>3</v>
      </c>
      <c r="B36" s="197" t="s">
        <v>99</v>
      </c>
      <c r="C36" s="198">
        <v>112010212</v>
      </c>
      <c r="D36" s="199" t="s">
        <v>190</v>
      </c>
      <c r="E36" s="200" t="s">
        <v>6</v>
      </c>
      <c r="F36" s="200" t="s">
        <v>739</v>
      </c>
      <c r="G36" s="191">
        <f>IF(F36="I",IFERROR(VLOOKUP(C36,BG!B:D,3,FALSE),0),0)</f>
        <v>48857307</v>
      </c>
      <c r="H36" s="201"/>
      <c r="I36" s="202">
        <f>IF(F36="I",IFERROR(VLOOKUP(C36,BG!B:E,4,FALSE),0),0)</f>
        <v>7454.2600000000093</v>
      </c>
      <c r="J36" s="201"/>
    </row>
    <row r="37" spans="1:10" s="203" customFormat="1" ht="12" hidden="1" customHeight="1">
      <c r="A37" s="308" t="s">
        <v>3</v>
      </c>
      <c r="B37" s="308"/>
      <c r="C37" s="309">
        <v>1120103</v>
      </c>
      <c r="D37" s="310" t="s">
        <v>536</v>
      </c>
      <c r="E37" s="311" t="s">
        <v>6</v>
      </c>
      <c r="F37" s="311" t="s">
        <v>738</v>
      </c>
      <c r="G37" s="312">
        <f>IF(F37="I",IFERROR(VLOOKUP(C37,BG!B:D,3,FALSE),0),0)</f>
        <v>0</v>
      </c>
      <c r="H37" s="313"/>
      <c r="I37" s="314">
        <f>IF(F37="I",IFERROR(VLOOKUP(C37,BG!B:E,4,FALSE),0),0)</f>
        <v>0</v>
      </c>
      <c r="J37" s="313"/>
    </row>
    <row r="38" spans="1:10" s="203" customFormat="1" ht="12" hidden="1" customHeight="1">
      <c r="A38" s="197" t="s">
        <v>3</v>
      </c>
      <c r="B38" s="197" t="s">
        <v>99</v>
      </c>
      <c r="C38" s="198">
        <v>112010301</v>
      </c>
      <c r="D38" s="199" t="s">
        <v>190</v>
      </c>
      <c r="E38" s="200" t="s">
        <v>6</v>
      </c>
      <c r="F38" s="200" t="s">
        <v>739</v>
      </c>
      <c r="G38" s="191">
        <f>IF(F38="I",IFERROR(VLOOKUP(C38,BG!B:D,3,FALSE),0),0)</f>
        <v>0</v>
      </c>
      <c r="H38" s="201"/>
      <c r="I38" s="202">
        <f>IF(F38="I",IFERROR(VLOOKUP(C38,BG!B:E,4,FALSE),0),0)</f>
        <v>0</v>
      </c>
      <c r="J38" s="201"/>
    </row>
    <row r="39" spans="1:10" s="203" customFormat="1" ht="12" hidden="1" customHeight="1">
      <c r="A39" s="197" t="s">
        <v>3</v>
      </c>
      <c r="B39" s="197" t="s">
        <v>99</v>
      </c>
      <c r="C39" s="198">
        <v>112010302</v>
      </c>
      <c r="D39" s="199" t="s">
        <v>584</v>
      </c>
      <c r="E39" s="200" t="s">
        <v>6</v>
      </c>
      <c r="F39" s="200" t="s">
        <v>739</v>
      </c>
      <c r="G39" s="191">
        <f>IF(F39="I",IFERROR(VLOOKUP(C39,BG!B:D,3,FALSE),0),0)</f>
        <v>0</v>
      </c>
      <c r="H39" s="201"/>
      <c r="I39" s="202">
        <f>IF(F39="I",IFERROR(VLOOKUP(C39,BG!B:E,4,FALSE),0),0)</f>
        <v>0</v>
      </c>
      <c r="J39" s="201"/>
    </row>
    <row r="40" spans="1:10" s="203" customFormat="1" ht="12" hidden="1" customHeight="1">
      <c r="A40" s="197" t="s">
        <v>3</v>
      </c>
      <c r="B40" s="197" t="s">
        <v>99</v>
      </c>
      <c r="C40" s="198">
        <v>112010303</v>
      </c>
      <c r="D40" s="199" t="s">
        <v>579</v>
      </c>
      <c r="E40" s="200" t="s">
        <v>6</v>
      </c>
      <c r="F40" s="200" t="s">
        <v>739</v>
      </c>
      <c r="G40" s="191">
        <f>IF(F40="I",IFERROR(VLOOKUP(C40,BG!B:D,3,FALSE),0),0)</f>
        <v>0</v>
      </c>
      <c r="H40" s="201"/>
      <c r="I40" s="202">
        <f>IF(F40="I",IFERROR(VLOOKUP(C40,BG!B:E,4,FALSE),0),0)</f>
        <v>0</v>
      </c>
      <c r="J40" s="201"/>
    </row>
    <row r="41" spans="1:10" s="203" customFormat="1" ht="12" hidden="1" customHeight="1">
      <c r="A41" s="197" t="s">
        <v>3</v>
      </c>
      <c r="B41" s="197" t="s">
        <v>99</v>
      </c>
      <c r="C41" s="198">
        <v>112010304</v>
      </c>
      <c r="D41" s="199" t="s">
        <v>537</v>
      </c>
      <c r="E41" s="200" t="s">
        <v>6</v>
      </c>
      <c r="F41" s="200" t="s">
        <v>739</v>
      </c>
      <c r="G41" s="191">
        <f>IF(F41="I",IFERROR(VLOOKUP(C41,BG!B:D,3,FALSE),0),0)</f>
        <v>561000000</v>
      </c>
      <c r="H41" s="201"/>
      <c r="I41" s="202">
        <f>IF(F41="I",IFERROR(VLOOKUP(C41,BG!B:E,4,FALSE),0),0)</f>
        <v>85592.930000000168</v>
      </c>
      <c r="J41" s="201"/>
    </row>
    <row r="42" spans="1:10" s="203" customFormat="1" ht="12" hidden="1" customHeight="1">
      <c r="A42" s="197" t="s">
        <v>3</v>
      </c>
      <c r="B42" s="197" t="s">
        <v>99</v>
      </c>
      <c r="C42" s="198">
        <v>112010305</v>
      </c>
      <c r="D42" s="199" t="s">
        <v>720</v>
      </c>
      <c r="E42" s="200" t="s">
        <v>6</v>
      </c>
      <c r="F42" s="200" t="s">
        <v>739</v>
      </c>
      <c r="G42" s="191">
        <f>IF(F42="I",IFERROR(VLOOKUP(C42,BG!B:D,3,FALSE),0),0)</f>
        <v>0</v>
      </c>
      <c r="H42" s="201"/>
      <c r="I42" s="202">
        <f>IF(F42="I",IFERROR(VLOOKUP(C42,BG!B:E,4,FALSE),0),0)</f>
        <v>0</v>
      </c>
      <c r="J42" s="201"/>
    </row>
    <row r="43" spans="1:10" s="203" customFormat="1" ht="12" hidden="1" customHeight="1">
      <c r="A43" s="308" t="s">
        <v>3</v>
      </c>
      <c r="B43" s="308"/>
      <c r="C43" s="309">
        <v>11202</v>
      </c>
      <c r="D43" s="310" t="s">
        <v>585</v>
      </c>
      <c r="E43" s="311" t="s">
        <v>6</v>
      </c>
      <c r="F43" s="311" t="s">
        <v>738</v>
      </c>
      <c r="G43" s="312">
        <f>IF(F43="I",IFERROR(VLOOKUP(C43,BG!B:D,3,FALSE),0),0)</f>
        <v>0</v>
      </c>
      <c r="H43" s="313"/>
      <c r="I43" s="314">
        <f>IF(F43="I",IFERROR(VLOOKUP(C43,BG!B:E,4,FALSE),0),0)</f>
        <v>0</v>
      </c>
      <c r="J43" s="313"/>
    </row>
    <row r="44" spans="1:10" s="203" customFormat="1" ht="12" hidden="1" customHeight="1">
      <c r="A44" s="308" t="s">
        <v>3</v>
      </c>
      <c r="B44" s="308"/>
      <c r="C44" s="309">
        <v>1120201</v>
      </c>
      <c r="D44" s="310" t="s">
        <v>578</v>
      </c>
      <c r="E44" s="311" t="s">
        <v>6</v>
      </c>
      <c r="F44" s="311" t="s">
        <v>738</v>
      </c>
      <c r="G44" s="312">
        <f>IF(F44="I",IFERROR(VLOOKUP(C44,BG!B:D,3,FALSE),0),0)</f>
        <v>0</v>
      </c>
      <c r="H44" s="313"/>
      <c r="I44" s="314">
        <f>IF(F44="I",IFERROR(VLOOKUP(C44,BG!B:E,4,FALSE),0),0)</f>
        <v>0</v>
      </c>
      <c r="J44" s="313"/>
    </row>
    <row r="45" spans="1:10" s="203" customFormat="1" ht="12" hidden="1" customHeight="1">
      <c r="A45" s="197" t="s">
        <v>3</v>
      </c>
      <c r="B45" s="197" t="s">
        <v>99</v>
      </c>
      <c r="C45" s="198">
        <v>112020101</v>
      </c>
      <c r="D45" s="199" t="s">
        <v>579</v>
      </c>
      <c r="E45" s="200" t="s">
        <v>6</v>
      </c>
      <c r="F45" s="200" t="s">
        <v>739</v>
      </c>
      <c r="G45" s="191">
        <f>IF(F45="I",IFERROR(VLOOKUP(C45,BG!B:D,3,FALSE),0),0)</f>
        <v>0</v>
      </c>
      <c r="H45" s="201"/>
      <c r="I45" s="202">
        <f>IF(F45="I",IFERROR(VLOOKUP(C45,BG!B:E,4,FALSE),0),0)</f>
        <v>0</v>
      </c>
      <c r="J45" s="201"/>
    </row>
    <row r="46" spans="1:10" s="203" customFormat="1" ht="12" hidden="1" customHeight="1">
      <c r="A46" s="197" t="s">
        <v>3</v>
      </c>
      <c r="B46" s="197" t="s">
        <v>99</v>
      </c>
      <c r="C46" s="198">
        <v>112020102</v>
      </c>
      <c r="D46" s="199" t="s">
        <v>580</v>
      </c>
      <c r="E46" s="200" t="s">
        <v>6</v>
      </c>
      <c r="F46" s="200" t="s">
        <v>739</v>
      </c>
      <c r="G46" s="191">
        <f>IF(F46="I",IFERROR(VLOOKUP(C46,BG!B:D,3,FALSE),0),0)</f>
        <v>0</v>
      </c>
      <c r="H46" s="201"/>
      <c r="I46" s="202">
        <f>IF(F46="I",IFERROR(VLOOKUP(C46,BG!B:E,4,FALSE),0),0)</f>
        <v>0</v>
      </c>
      <c r="J46" s="201"/>
    </row>
    <row r="47" spans="1:10" s="203" customFormat="1" ht="12" hidden="1" customHeight="1">
      <c r="A47" s="197" t="s">
        <v>3</v>
      </c>
      <c r="B47" s="197" t="s">
        <v>99</v>
      </c>
      <c r="C47" s="198">
        <v>112020103</v>
      </c>
      <c r="D47" s="199" t="s">
        <v>184</v>
      </c>
      <c r="E47" s="200" t="s">
        <v>6</v>
      </c>
      <c r="F47" s="200" t="s">
        <v>739</v>
      </c>
      <c r="G47" s="191">
        <f>IF(F47="I",IFERROR(VLOOKUP(C47,BG!B:D,3,FALSE),0),0)</f>
        <v>0</v>
      </c>
      <c r="H47" s="201"/>
      <c r="I47" s="202">
        <f>IF(F47="I",IFERROR(VLOOKUP(C47,BG!B:E,4,FALSE),0),0)</f>
        <v>0</v>
      </c>
      <c r="J47" s="201"/>
    </row>
    <row r="48" spans="1:10" s="203" customFormat="1" ht="12" hidden="1" customHeight="1">
      <c r="A48" s="308" t="s">
        <v>3</v>
      </c>
      <c r="B48" s="308"/>
      <c r="C48" s="309">
        <v>1120202</v>
      </c>
      <c r="D48" s="310" t="s">
        <v>586</v>
      </c>
      <c r="E48" s="311" t="s">
        <v>6</v>
      </c>
      <c r="F48" s="311" t="s">
        <v>738</v>
      </c>
      <c r="G48" s="312">
        <f>IF(F48="I",IFERROR(VLOOKUP(C48,BG!B:D,3,FALSE),0),0)</f>
        <v>0</v>
      </c>
      <c r="H48" s="313"/>
      <c r="I48" s="314">
        <f>IF(F48="I",IFERROR(VLOOKUP(C48,BG!B:E,4,FALSE),0),0)</f>
        <v>0</v>
      </c>
      <c r="J48" s="313"/>
    </row>
    <row r="49" spans="1:10" s="203" customFormat="1" ht="12" hidden="1" customHeight="1">
      <c r="A49" s="197" t="s">
        <v>3</v>
      </c>
      <c r="B49" s="197" t="s">
        <v>99</v>
      </c>
      <c r="C49" s="198">
        <v>112020205</v>
      </c>
      <c r="D49" s="199" t="s">
        <v>579</v>
      </c>
      <c r="E49" s="200" t="s">
        <v>6</v>
      </c>
      <c r="F49" s="200" t="s">
        <v>739</v>
      </c>
      <c r="G49" s="191">
        <f>IF(F49="I",IFERROR(VLOOKUP(C49,BG!B:D,3,FALSE),0),0)</f>
        <v>0</v>
      </c>
      <c r="H49" s="201"/>
      <c r="I49" s="202">
        <f>IF(F49="I",IFERROR(VLOOKUP(C49,BG!B:E,4,FALSE),0),0)</f>
        <v>0</v>
      </c>
      <c r="J49" s="201"/>
    </row>
    <row r="50" spans="1:10" s="203" customFormat="1" ht="12" hidden="1" customHeight="1">
      <c r="A50" s="197" t="s">
        <v>3</v>
      </c>
      <c r="B50" s="197" t="s">
        <v>99</v>
      </c>
      <c r="C50" s="198">
        <v>112020206</v>
      </c>
      <c r="D50" s="199" t="s">
        <v>580</v>
      </c>
      <c r="E50" s="200" t="s">
        <v>6</v>
      </c>
      <c r="F50" s="200" t="s">
        <v>739</v>
      </c>
      <c r="G50" s="191">
        <f>IF(F50="I",IFERROR(VLOOKUP(C50,BG!B:D,3,FALSE),0),0)</f>
        <v>0</v>
      </c>
      <c r="H50" s="201"/>
      <c r="I50" s="202">
        <f>IF(F50="I",IFERROR(VLOOKUP(C50,BG!B:E,4,FALSE),0),0)</f>
        <v>0</v>
      </c>
      <c r="J50" s="201"/>
    </row>
    <row r="51" spans="1:10" s="203" customFormat="1" ht="12" hidden="1" customHeight="1">
      <c r="A51" s="197" t="s">
        <v>3</v>
      </c>
      <c r="B51" s="197" t="s">
        <v>99</v>
      </c>
      <c r="C51" s="198">
        <v>112020210</v>
      </c>
      <c r="D51" s="199" t="s">
        <v>534</v>
      </c>
      <c r="E51" s="200" t="s">
        <v>6</v>
      </c>
      <c r="F51" s="200" t="s">
        <v>739</v>
      </c>
      <c r="G51" s="191">
        <f>IF(F51="I",IFERROR(VLOOKUP(C51,BG!B:D,3,FALSE),0),0)</f>
        <v>0</v>
      </c>
      <c r="H51" s="201"/>
      <c r="I51" s="202">
        <f>IF(F51="I",IFERROR(VLOOKUP(C51,BG!B:E,4,FALSE),0),0)</f>
        <v>0</v>
      </c>
      <c r="J51" s="201"/>
    </row>
    <row r="52" spans="1:10" s="203" customFormat="1" ht="12" hidden="1" customHeight="1">
      <c r="A52" s="197" t="s">
        <v>3</v>
      </c>
      <c r="B52" s="197" t="s">
        <v>99</v>
      </c>
      <c r="C52" s="198">
        <v>112020211</v>
      </c>
      <c r="D52" s="199" t="s">
        <v>587</v>
      </c>
      <c r="E52" s="200" t="s">
        <v>6</v>
      </c>
      <c r="F52" s="200" t="s">
        <v>739</v>
      </c>
      <c r="G52" s="191">
        <f>IF(F52="I",IFERROR(VLOOKUP(C52,BG!B:D,3,FALSE),0),0)</f>
        <v>0</v>
      </c>
      <c r="H52" s="201"/>
      <c r="I52" s="202">
        <f>IF(F52="I",IFERROR(VLOOKUP(C52,BG!B:E,4,FALSE),0),0)</f>
        <v>0</v>
      </c>
      <c r="J52" s="201"/>
    </row>
    <row r="53" spans="1:10" s="203" customFormat="1" ht="12" hidden="1" customHeight="1">
      <c r="A53" s="197" t="s">
        <v>3</v>
      </c>
      <c r="B53" s="197" t="s">
        <v>99</v>
      </c>
      <c r="C53" s="198">
        <v>112020212</v>
      </c>
      <c r="D53" s="199" t="s">
        <v>588</v>
      </c>
      <c r="E53" s="200" t="s">
        <v>6</v>
      </c>
      <c r="F53" s="200" t="s">
        <v>739</v>
      </c>
      <c r="G53" s="191">
        <f>IF(F53="I",IFERROR(VLOOKUP(C53,BG!B:D,3,FALSE),0),0)</f>
        <v>0</v>
      </c>
      <c r="H53" s="201"/>
      <c r="I53" s="202">
        <f>IF(F53="I",IFERROR(VLOOKUP(C53,BG!B:E,4,FALSE),0),0)</f>
        <v>0</v>
      </c>
      <c r="J53" s="201"/>
    </row>
    <row r="54" spans="1:10" s="203" customFormat="1" ht="12" hidden="1" customHeight="1">
      <c r="A54" s="308" t="s">
        <v>3</v>
      </c>
      <c r="B54" s="308"/>
      <c r="C54" s="309">
        <v>1120203</v>
      </c>
      <c r="D54" s="310" t="s">
        <v>536</v>
      </c>
      <c r="E54" s="311" t="s">
        <v>6</v>
      </c>
      <c r="F54" s="311" t="s">
        <v>738</v>
      </c>
      <c r="G54" s="312">
        <f>IF(F54="I",IFERROR(VLOOKUP(C54,BG!B:D,3,FALSE),0),0)</f>
        <v>0</v>
      </c>
      <c r="H54" s="313"/>
      <c r="I54" s="314">
        <f>IF(F54="I",IFERROR(VLOOKUP(C54,BG!B:E,4,FALSE),0),0)</f>
        <v>0</v>
      </c>
      <c r="J54" s="313"/>
    </row>
    <row r="55" spans="1:10" s="203" customFormat="1" ht="12" hidden="1" customHeight="1">
      <c r="A55" s="197" t="s">
        <v>3</v>
      </c>
      <c r="B55" s="197" t="s">
        <v>99</v>
      </c>
      <c r="C55" s="198">
        <v>112020302</v>
      </c>
      <c r="D55" s="199" t="s">
        <v>579</v>
      </c>
      <c r="E55" s="200" t="s">
        <v>6</v>
      </c>
      <c r="F55" s="200" t="s">
        <v>739</v>
      </c>
      <c r="G55" s="191">
        <f>IF(F55="I",IFERROR(VLOOKUP(C55,BG!B:D,3,FALSE),0),0)</f>
        <v>0</v>
      </c>
      <c r="H55" s="201"/>
      <c r="I55" s="202">
        <f>IF(F55="I",IFERROR(VLOOKUP(C55,BG!B:E,4,FALSE),0),0)</f>
        <v>0</v>
      </c>
      <c r="J55" s="201"/>
    </row>
    <row r="56" spans="1:10" s="203" customFormat="1" ht="12" hidden="1" customHeight="1">
      <c r="A56" s="197" t="s">
        <v>3</v>
      </c>
      <c r="B56" s="197" t="s">
        <v>99</v>
      </c>
      <c r="C56" s="198">
        <v>112020303</v>
      </c>
      <c r="D56" s="199" t="s">
        <v>580</v>
      </c>
      <c r="E56" s="200" t="s">
        <v>6</v>
      </c>
      <c r="F56" s="200" t="s">
        <v>739</v>
      </c>
      <c r="G56" s="191">
        <f>IF(F56="I",IFERROR(VLOOKUP(C56,BG!B:D,3,FALSE),0),0)</f>
        <v>0</v>
      </c>
      <c r="H56" s="201"/>
      <c r="I56" s="202">
        <f>IF(F56="I",IFERROR(VLOOKUP(C56,BG!B:E,4,FALSE),0),0)</f>
        <v>0</v>
      </c>
      <c r="J56" s="201"/>
    </row>
    <row r="57" spans="1:10" s="203" customFormat="1" ht="12" hidden="1" customHeight="1">
      <c r="A57" s="197" t="s">
        <v>3</v>
      </c>
      <c r="B57" s="197" t="s">
        <v>99</v>
      </c>
      <c r="C57" s="198">
        <v>112020304</v>
      </c>
      <c r="D57" s="199" t="s">
        <v>587</v>
      </c>
      <c r="E57" s="200" t="s">
        <v>6</v>
      </c>
      <c r="F57" s="200" t="s">
        <v>739</v>
      </c>
      <c r="G57" s="191">
        <f>IF(F57="I",IFERROR(VLOOKUP(C57,BG!B:D,3,FALSE),0),0)</f>
        <v>0</v>
      </c>
      <c r="H57" s="201"/>
      <c r="I57" s="202">
        <f>IF(F57="I",IFERROR(VLOOKUP(C57,BG!B:E,4,FALSE),0),0)</f>
        <v>0</v>
      </c>
      <c r="J57" s="201"/>
    </row>
    <row r="58" spans="1:10" s="203" customFormat="1" ht="12" hidden="1" customHeight="1">
      <c r="A58" s="197" t="s">
        <v>3</v>
      </c>
      <c r="B58" s="197" t="s">
        <v>99</v>
      </c>
      <c r="C58" s="198">
        <v>112020305</v>
      </c>
      <c r="D58" s="199" t="s">
        <v>743</v>
      </c>
      <c r="E58" s="200" t="s">
        <v>6</v>
      </c>
      <c r="F58" s="200" t="s">
        <v>739</v>
      </c>
      <c r="G58" s="191">
        <f>IF(F58="I",IFERROR(VLOOKUP(C58,BG!B:D,3,FALSE),0),0)</f>
        <v>0</v>
      </c>
      <c r="H58" s="201"/>
      <c r="I58" s="202">
        <f>IF(F58="I",IFERROR(VLOOKUP(C58,BG!B:E,4,FALSE),0),0)</f>
        <v>0</v>
      </c>
      <c r="J58" s="201"/>
    </row>
    <row r="59" spans="1:10" s="203" customFormat="1" ht="12" hidden="1" customHeight="1">
      <c r="A59" s="308" t="s">
        <v>3</v>
      </c>
      <c r="B59" s="308"/>
      <c r="C59" s="309">
        <v>11203</v>
      </c>
      <c r="D59" s="310" t="s">
        <v>589</v>
      </c>
      <c r="E59" s="311" t="s">
        <v>6</v>
      </c>
      <c r="F59" s="311" t="s">
        <v>738</v>
      </c>
      <c r="G59" s="312">
        <f>IF(F59="I",IFERROR(VLOOKUP(C59,BG!B:D,3,FALSE),0),0)</f>
        <v>0</v>
      </c>
      <c r="H59" s="313"/>
      <c r="I59" s="314">
        <f>IF(F59="I",IFERROR(VLOOKUP(C59,BG!B:E,4,FALSE),0),0)</f>
        <v>0</v>
      </c>
      <c r="J59" s="313"/>
    </row>
    <row r="60" spans="1:10" s="203" customFormat="1" ht="12" hidden="1" customHeight="1">
      <c r="A60" s="197" t="s">
        <v>3</v>
      </c>
      <c r="B60" s="197" t="s">
        <v>97</v>
      </c>
      <c r="C60" s="198">
        <v>1120301</v>
      </c>
      <c r="D60" s="199" t="s">
        <v>191</v>
      </c>
      <c r="E60" s="200" t="s">
        <v>6</v>
      </c>
      <c r="F60" s="200" t="s">
        <v>739</v>
      </c>
      <c r="G60" s="191">
        <f>IF(F60="I",IFERROR(VLOOKUP(C60,BG!B:D,3,FALSE),0),0)</f>
        <v>0</v>
      </c>
      <c r="H60" s="201"/>
      <c r="I60" s="202">
        <f>IF(F60="I",IFERROR(VLOOKUP(C60,BG!B:E,4,FALSE),0),0)</f>
        <v>0</v>
      </c>
      <c r="J60" s="201"/>
    </row>
    <row r="61" spans="1:10" s="203" customFormat="1" ht="12" hidden="1" customHeight="1">
      <c r="A61" s="308" t="s">
        <v>3</v>
      </c>
      <c r="B61" s="308"/>
      <c r="C61" s="309">
        <v>1120302</v>
      </c>
      <c r="D61" s="310" t="s">
        <v>590</v>
      </c>
      <c r="E61" s="311" t="s">
        <v>6</v>
      </c>
      <c r="F61" s="311" t="s">
        <v>738</v>
      </c>
      <c r="G61" s="312">
        <f>IF(F61="I",IFERROR(VLOOKUP(C61,BG!B:D,3,FALSE),0),0)</f>
        <v>0</v>
      </c>
      <c r="H61" s="313"/>
      <c r="I61" s="314">
        <f>IF(F61="I",IFERROR(VLOOKUP(C61,BG!B:E,4,FALSE),0),0)</f>
        <v>0</v>
      </c>
      <c r="J61" s="313"/>
    </row>
    <row r="62" spans="1:10" s="203" customFormat="1" ht="12" hidden="1" customHeight="1">
      <c r="A62" s="197" t="s">
        <v>3</v>
      </c>
      <c r="B62" s="197" t="s">
        <v>97</v>
      </c>
      <c r="C62" s="198">
        <v>112030201</v>
      </c>
      <c r="D62" s="199" t="s">
        <v>192</v>
      </c>
      <c r="E62" s="200" t="s">
        <v>6</v>
      </c>
      <c r="F62" s="200" t="s">
        <v>739</v>
      </c>
      <c r="G62" s="191">
        <f>IF(F62="I",IFERROR(VLOOKUP(C62,BG!B:D,3,FALSE),0),0)</f>
        <v>0</v>
      </c>
      <c r="H62" s="201"/>
      <c r="I62" s="202">
        <f>IF(F62="I",IFERROR(VLOOKUP(C62,BG!B:E,4,FALSE),0),0)</f>
        <v>0</v>
      </c>
      <c r="J62" s="201"/>
    </row>
    <row r="63" spans="1:10" s="203" customFormat="1" ht="12" hidden="1" customHeight="1">
      <c r="A63" s="308" t="s">
        <v>3</v>
      </c>
      <c r="B63" s="308"/>
      <c r="C63" s="309">
        <v>1120303</v>
      </c>
      <c r="D63" s="310" t="s">
        <v>591</v>
      </c>
      <c r="E63" s="311" t="s">
        <v>6</v>
      </c>
      <c r="F63" s="311" t="s">
        <v>738</v>
      </c>
      <c r="G63" s="312">
        <f>IF(F63="I",IFERROR(VLOOKUP(C63,BG!B:D,3,FALSE),0),0)</f>
        <v>0</v>
      </c>
      <c r="H63" s="313"/>
      <c r="I63" s="314">
        <f>IF(F63="I",IFERROR(VLOOKUP(C63,BG!B:E,4,FALSE),0),0)</f>
        <v>0</v>
      </c>
      <c r="J63" s="313"/>
    </row>
    <row r="64" spans="1:10" s="203" customFormat="1" ht="12" hidden="1" customHeight="1">
      <c r="A64" s="197" t="s">
        <v>3</v>
      </c>
      <c r="B64" s="197" t="s">
        <v>193</v>
      </c>
      <c r="C64" s="198">
        <v>112030301</v>
      </c>
      <c r="D64" s="199" t="s">
        <v>193</v>
      </c>
      <c r="E64" s="200" t="s">
        <v>6</v>
      </c>
      <c r="F64" s="200" t="s">
        <v>739</v>
      </c>
      <c r="G64" s="191">
        <f>IF(F64="I",IFERROR(VLOOKUP(C64,BG!B:D,3,FALSE),0),0)</f>
        <v>0</v>
      </c>
      <c r="H64" s="201"/>
      <c r="I64" s="202">
        <f>IF(F64="I",IFERROR(VLOOKUP(C64,BG!B:E,4,FALSE),0),0)</f>
        <v>0</v>
      </c>
      <c r="J64" s="201"/>
    </row>
    <row r="65" spans="1:10" s="203" customFormat="1" ht="12" hidden="1" customHeight="1">
      <c r="A65" s="197" t="s">
        <v>3</v>
      </c>
      <c r="B65" s="197" t="s">
        <v>194</v>
      </c>
      <c r="C65" s="198">
        <v>112030302</v>
      </c>
      <c r="D65" s="199" t="s">
        <v>194</v>
      </c>
      <c r="E65" s="200" t="s">
        <v>6</v>
      </c>
      <c r="F65" s="200" t="s">
        <v>739</v>
      </c>
      <c r="G65" s="191">
        <f>IF(F65="I",IFERROR(VLOOKUP(C65,BG!B:D,3,FALSE),0),0)</f>
        <v>0</v>
      </c>
      <c r="H65" s="201"/>
      <c r="I65" s="202">
        <f>IF(F65="I",IFERROR(VLOOKUP(C65,BG!B:E,4,FALSE),0),0)</f>
        <v>0</v>
      </c>
      <c r="J65" s="201"/>
    </row>
    <row r="66" spans="1:10" s="203" customFormat="1" ht="12" hidden="1" customHeight="1">
      <c r="A66" s="308" t="s">
        <v>3</v>
      </c>
      <c r="B66" s="308"/>
      <c r="C66" s="309">
        <v>1120304</v>
      </c>
      <c r="D66" s="310" t="s">
        <v>195</v>
      </c>
      <c r="E66" s="311" t="s">
        <v>6</v>
      </c>
      <c r="F66" s="311" t="s">
        <v>738</v>
      </c>
      <c r="G66" s="312">
        <f>IF(F66="I",IFERROR(VLOOKUP(C66,BG!B:D,3,FALSE),0),0)</f>
        <v>0</v>
      </c>
      <c r="H66" s="313"/>
      <c r="I66" s="314">
        <f>IF(F66="I",IFERROR(VLOOKUP(C66,BG!B:E,4,FALSE),0),0)</f>
        <v>0</v>
      </c>
      <c r="J66" s="313"/>
    </row>
    <row r="67" spans="1:10" s="203" customFormat="1" ht="12" hidden="1" customHeight="1">
      <c r="A67" s="308" t="s">
        <v>3</v>
      </c>
      <c r="B67" s="308"/>
      <c r="C67" s="309">
        <v>11204</v>
      </c>
      <c r="D67" s="310" t="s">
        <v>196</v>
      </c>
      <c r="E67" s="311" t="s">
        <v>6</v>
      </c>
      <c r="F67" s="311" t="s">
        <v>738</v>
      </c>
      <c r="G67" s="312">
        <f>IF(F67="I",IFERROR(VLOOKUP(C67,BG!B:D,3,FALSE),0),0)</f>
        <v>0</v>
      </c>
      <c r="H67" s="313"/>
      <c r="I67" s="314">
        <f>IF(F67="I",IFERROR(VLOOKUP(C67,BG!B:E,4,FALSE),0),0)</f>
        <v>0</v>
      </c>
      <c r="J67" s="313"/>
    </row>
    <row r="68" spans="1:10" s="203" customFormat="1" ht="12" hidden="1" customHeight="1">
      <c r="A68" s="197" t="s">
        <v>3</v>
      </c>
      <c r="B68" s="197" t="s">
        <v>449</v>
      </c>
      <c r="C68" s="198">
        <v>1120401</v>
      </c>
      <c r="D68" s="199" t="s">
        <v>197</v>
      </c>
      <c r="E68" s="200" t="s">
        <v>6</v>
      </c>
      <c r="F68" s="200" t="s">
        <v>739</v>
      </c>
      <c r="G68" s="191">
        <f>IF(F68="I",IFERROR(VLOOKUP(C68,BG!B:D,3,FALSE),0),0)</f>
        <v>0</v>
      </c>
      <c r="H68" s="201"/>
      <c r="I68" s="202">
        <f>IF(F68="I",IFERROR(VLOOKUP(C68,BG!B:E,4,FALSE),0),0)</f>
        <v>0</v>
      </c>
      <c r="J68" s="201"/>
    </row>
    <row r="69" spans="1:10" s="203" customFormat="1" ht="12" hidden="1" customHeight="1">
      <c r="A69" s="197" t="s">
        <v>3</v>
      </c>
      <c r="B69" s="197" t="s">
        <v>449</v>
      </c>
      <c r="C69" s="198">
        <v>1120402</v>
      </c>
      <c r="D69" s="199" t="s">
        <v>198</v>
      </c>
      <c r="E69" s="200" t="s">
        <v>429</v>
      </c>
      <c r="F69" s="200" t="s">
        <v>739</v>
      </c>
      <c r="G69" s="191">
        <f>IF(F69="I",IFERROR(VLOOKUP(C69,BG!B:D,3,FALSE),0),0)</f>
        <v>0</v>
      </c>
      <c r="H69" s="201"/>
      <c r="I69" s="202">
        <f>IF(F69="I",IFERROR(VLOOKUP(C69,BG!B:E,4,FALSE),0),0)</f>
        <v>0</v>
      </c>
      <c r="J69" s="201"/>
    </row>
    <row r="70" spans="1:10" s="203" customFormat="1" ht="12" hidden="1" customHeight="1">
      <c r="A70" s="197" t="s">
        <v>3</v>
      </c>
      <c r="B70" s="197" t="s">
        <v>449</v>
      </c>
      <c r="C70" s="198">
        <v>1120403</v>
      </c>
      <c r="D70" s="199" t="s">
        <v>199</v>
      </c>
      <c r="E70" s="200" t="s">
        <v>429</v>
      </c>
      <c r="F70" s="200" t="s">
        <v>739</v>
      </c>
      <c r="G70" s="191">
        <f>IF(F70="I",IFERROR(VLOOKUP(C70,BG!B:D,3,FALSE),0),0)</f>
        <v>0</v>
      </c>
      <c r="H70" s="201"/>
      <c r="I70" s="202">
        <f>IF(F70="I",IFERROR(VLOOKUP(C70,BG!B:E,4,FALSE),0),0)</f>
        <v>0</v>
      </c>
      <c r="J70" s="201"/>
    </row>
    <row r="71" spans="1:10" s="203" customFormat="1" ht="12" hidden="1" customHeight="1">
      <c r="A71" s="197" t="s">
        <v>3</v>
      </c>
      <c r="B71" s="197" t="s">
        <v>514</v>
      </c>
      <c r="C71" s="198">
        <v>11205</v>
      </c>
      <c r="D71" s="199" t="s">
        <v>218</v>
      </c>
      <c r="E71" s="200" t="s">
        <v>429</v>
      </c>
      <c r="F71" s="200" t="s">
        <v>739</v>
      </c>
      <c r="G71" s="191">
        <f>IF(F71="I",IFERROR(VLOOKUP(C71,BG!B:D,3,FALSE),0),0)</f>
        <v>612030384</v>
      </c>
      <c r="H71" s="201"/>
      <c r="I71" s="202">
        <f>IF(F71="I",IFERROR(VLOOKUP(C71,BG!B:E,4,FALSE),0),0)</f>
        <v>93378.740000000224</v>
      </c>
      <c r="J71" s="201"/>
    </row>
    <row r="72" spans="1:10" s="203" customFormat="1" ht="12" hidden="1" customHeight="1">
      <c r="A72" s="197" t="s">
        <v>3</v>
      </c>
      <c r="B72" s="197" t="s">
        <v>514</v>
      </c>
      <c r="C72" s="198">
        <v>11206</v>
      </c>
      <c r="D72" s="199" t="s">
        <v>694</v>
      </c>
      <c r="E72" s="200" t="s">
        <v>429</v>
      </c>
      <c r="F72" s="200" t="s">
        <v>739</v>
      </c>
      <c r="G72" s="191">
        <f>IF(F72="I",IFERROR(VLOOKUP(C72,BG!B:D,3,FALSE),0),0)</f>
        <v>165523085</v>
      </c>
      <c r="H72" s="201"/>
      <c r="I72" s="202">
        <f>IF(F72="I",IFERROR(VLOOKUP(C72,BG!B:E,4,FALSE),0),0)</f>
        <v>25254.198000000091</v>
      </c>
      <c r="J72" s="201"/>
    </row>
    <row r="73" spans="1:10" s="203" customFormat="1" ht="12" hidden="1" customHeight="1">
      <c r="A73" s="197" t="s">
        <v>3</v>
      </c>
      <c r="B73" s="197" t="s">
        <v>514</v>
      </c>
      <c r="C73" s="198">
        <v>11207</v>
      </c>
      <c r="D73" s="199" t="s">
        <v>796</v>
      </c>
      <c r="E73" s="200" t="s">
        <v>6</v>
      </c>
      <c r="F73" s="200" t="s">
        <v>739</v>
      </c>
      <c r="G73" s="191">
        <f>IF(F73="I",IFERROR(VLOOKUP(C73,BG!B:D,3,FALSE),0),0)</f>
        <v>8109049854</v>
      </c>
      <c r="H73" s="201"/>
      <c r="I73" s="202">
        <f>IF(F73="I",IFERROR(VLOOKUP(C73,BG!B:E,4,FALSE),0),0)</f>
        <v>1237214.4400000002</v>
      </c>
      <c r="J73" s="201"/>
    </row>
    <row r="74" spans="1:10" s="203" customFormat="1" ht="12" hidden="1" customHeight="1">
      <c r="A74" s="197" t="s">
        <v>3</v>
      </c>
      <c r="B74" s="197" t="s">
        <v>514</v>
      </c>
      <c r="C74" s="198">
        <v>11208</v>
      </c>
      <c r="D74" s="199" t="s">
        <v>797</v>
      </c>
      <c r="E74" s="200" t="s">
        <v>429</v>
      </c>
      <c r="F74" s="200" t="s">
        <v>739</v>
      </c>
      <c r="G74" s="191">
        <f>IF(F74="I",IFERROR(VLOOKUP(C74,BG!B:D,3,FALSE),0),0)</f>
        <v>7997216474</v>
      </c>
      <c r="H74" s="201"/>
      <c r="I74" s="202">
        <f>IF(F74="I",IFERROR(VLOOKUP(C74,BG!B:E,4,FALSE),0),0)</f>
        <v>1220151.79</v>
      </c>
      <c r="J74" s="201"/>
    </row>
    <row r="75" spans="1:10" s="203" customFormat="1" ht="12" hidden="1" customHeight="1">
      <c r="A75" s="197" t="s">
        <v>3</v>
      </c>
      <c r="B75" s="197" t="s">
        <v>514</v>
      </c>
      <c r="C75" s="198">
        <v>11209</v>
      </c>
      <c r="D75" s="199" t="s">
        <v>809</v>
      </c>
      <c r="E75" s="200" t="s">
        <v>6</v>
      </c>
      <c r="F75" s="200" t="s">
        <v>739</v>
      </c>
      <c r="G75" s="191">
        <f>IF(F75="I",IFERROR(VLOOKUP(C75,BG!B:D,3,FALSE),0),0)</f>
        <v>2410959</v>
      </c>
      <c r="H75" s="201"/>
      <c r="I75" s="202">
        <f>IF(F75="I",IFERROR(VLOOKUP(C75,BG!B:E,4,FALSE),0),0)</f>
        <v>367.84</v>
      </c>
      <c r="J75" s="201"/>
    </row>
    <row r="76" spans="1:10" s="203" customFormat="1" ht="12" hidden="1" customHeight="1">
      <c r="A76" s="197" t="s">
        <v>3</v>
      </c>
      <c r="B76" s="197" t="s">
        <v>514</v>
      </c>
      <c r="C76" s="198">
        <v>11210</v>
      </c>
      <c r="D76" s="199" t="s">
        <v>798</v>
      </c>
      <c r="E76" s="200" t="s">
        <v>429</v>
      </c>
      <c r="F76" s="200" t="s">
        <v>739</v>
      </c>
      <c r="G76" s="191">
        <f>IF(F76="I",IFERROR(VLOOKUP(C76,BG!B:D,3,FALSE),0),0)</f>
        <v>4335591</v>
      </c>
      <c r="H76" s="201"/>
      <c r="I76" s="202">
        <f>IF(F76="I",IFERROR(VLOOKUP(C76,BG!B:E,4,FALSE),0),0)</f>
        <v>661.49</v>
      </c>
      <c r="J76" s="201"/>
    </row>
    <row r="77" spans="1:10" s="203" customFormat="1" ht="12" hidden="1" customHeight="1">
      <c r="A77" s="197" t="s">
        <v>3</v>
      </c>
      <c r="B77" s="197" t="s">
        <v>514</v>
      </c>
      <c r="C77" s="198">
        <v>11211</v>
      </c>
      <c r="D77" s="199" t="s">
        <v>799</v>
      </c>
      <c r="E77" s="200" t="s">
        <v>6</v>
      </c>
      <c r="F77" s="200" t="s">
        <v>739</v>
      </c>
      <c r="G77" s="191">
        <f>IF(F77="I",IFERROR(VLOOKUP(C77,BG!B:D,3,FALSE),0),0)</f>
        <v>6736642</v>
      </c>
      <c r="H77" s="201"/>
      <c r="I77" s="202">
        <f>IF(F77="I",IFERROR(VLOOKUP(C77,BG!B:E,4,FALSE),0),0)</f>
        <v>1027.82</v>
      </c>
      <c r="J77" s="201"/>
    </row>
    <row r="78" spans="1:10" s="203" customFormat="1" ht="12" hidden="1" customHeight="1">
      <c r="A78" s="197" t="s">
        <v>3</v>
      </c>
      <c r="B78" s="197" t="s">
        <v>514</v>
      </c>
      <c r="C78" s="198">
        <v>11212</v>
      </c>
      <c r="D78" s="199" t="s">
        <v>800</v>
      </c>
      <c r="E78" s="200" t="s">
        <v>429</v>
      </c>
      <c r="F78" s="200" t="s">
        <v>739</v>
      </c>
      <c r="G78" s="191">
        <f>IF(F78="I",IFERROR(VLOOKUP(C78,BG!B:D,3,FALSE),0),0)</f>
        <v>6799607</v>
      </c>
      <c r="H78" s="201"/>
      <c r="I78" s="202">
        <f>IF(F78="I",IFERROR(VLOOKUP(C78,BG!B:E,4,FALSE),0),0)</f>
        <v>1037.4300000000003</v>
      </c>
      <c r="J78" s="201"/>
    </row>
    <row r="79" spans="1:10" s="203" customFormat="1" ht="12" hidden="1" customHeight="1">
      <c r="A79" s="308" t="s">
        <v>3</v>
      </c>
      <c r="B79" s="308"/>
      <c r="C79" s="309">
        <v>113</v>
      </c>
      <c r="D79" s="310" t="s">
        <v>200</v>
      </c>
      <c r="E79" s="311" t="s">
        <v>429</v>
      </c>
      <c r="F79" s="311" t="s">
        <v>738</v>
      </c>
      <c r="G79" s="312">
        <f>IF(F79="I",IFERROR(VLOOKUP(C79,BG!B:D,3,FALSE),0),0)</f>
        <v>0</v>
      </c>
      <c r="H79" s="313"/>
      <c r="I79" s="314">
        <f>IF(F79="I",IFERROR(VLOOKUP(C79,BG!B:E,4,FALSE),0),0)</f>
        <v>0</v>
      </c>
      <c r="J79" s="313"/>
    </row>
    <row r="80" spans="1:10" s="203" customFormat="1" ht="12" hidden="1" customHeight="1">
      <c r="A80" s="197" t="s">
        <v>3</v>
      </c>
      <c r="B80" s="197" t="s">
        <v>20</v>
      </c>
      <c r="C80" s="198">
        <v>11301</v>
      </c>
      <c r="D80" s="199" t="s">
        <v>538</v>
      </c>
      <c r="E80" s="200" t="s">
        <v>429</v>
      </c>
      <c r="F80" s="200" t="s">
        <v>739</v>
      </c>
      <c r="G80" s="191">
        <f>IF(F80="I",IFERROR(VLOOKUP(C80,BG!B:D,3,FALSE),0),0)</f>
        <v>10014421</v>
      </c>
      <c r="H80" s="201"/>
      <c r="I80" s="202">
        <f>IF(F80="I",IFERROR(VLOOKUP(C80,BG!B:E,4,FALSE),0),0)</f>
        <v>1527.92</v>
      </c>
      <c r="J80" s="201"/>
    </row>
    <row r="81" spans="1:10" s="203" customFormat="1" ht="12" hidden="1" customHeight="1">
      <c r="A81" s="197" t="s">
        <v>3</v>
      </c>
      <c r="B81" s="197" t="s">
        <v>20</v>
      </c>
      <c r="C81" s="198">
        <v>11302</v>
      </c>
      <c r="D81" s="199" t="s">
        <v>539</v>
      </c>
      <c r="E81" s="200" t="s">
        <v>429</v>
      </c>
      <c r="F81" s="200" t="s">
        <v>739</v>
      </c>
      <c r="G81" s="191">
        <f>IF(F81="I",IFERROR(VLOOKUP(C81,BG!B:D,3,FALSE),0),0)</f>
        <v>5576709</v>
      </c>
      <c r="H81" s="201"/>
      <c r="I81" s="202">
        <f>IF(F81="I",IFERROR(VLOOKUP(C81,BG!B:E,4,FALSE),0),0)</f>
        <v>850.85000000000036</v>
      </c>
      <c r="J81" s="201"/>
    </row>
    <row r="82" spans="1:10" s="203" customFormat="1" ht="12" hidden="1" customHeight="1">
      <c r="A82" s="308" t="s">
        <v>3</v>
      </c>
      <c r="B82" s="308"/>
      <c r="C82" s="309">
        <v>11303</v>
      </c>
      <c r="D82" s="310" t="s">
        <v>203</v>
      </c>
      <c r="E82" s="311" t="s">
        <v>429</v>
      </c>
      <c r="F82" s="311" t="s">
        <v>738</v>
      </c>
      <c r="G82" s="312">
        <f>IF(F82="I",IFERROR(VLOOKUP(C82,BG!B:D,3,FALSE),0),0)</f>
        <v>0</v>
      </c>
      <c r="H82" s="313"/>
      <c r="I82" s="314">
        <f>IF(F82="I",IFERROR(VLOOKUP(C82,BG!B:E,4,FALSE),0),0)</f>
        <v>0</v>
      </c>
      <c r="J82" s="313"/>
    </row>
    <row r="83" spans="1:10" s="203" customFormat="1" ht="12" hidden="1" customHeight="1">
      <c r="A83" s="197" t="s">
        <v>3</v>
      </c>
      <c r="B83" s="197" t="s">
        <v>20</v>
      </c>
      <c r="C83" s="198">
        <v>1130301</v>
      </c>
      <c r="D83" s="199" t="s">
        <v>204</v>
      </c>
      <c r="E83" s="200" t="s">
        <v>429</v>
      </c>
      <c r="F83" s="200" t="s">
        <v>739</v>
      </c>
      <c r="G83" s="191">
        <f>IF(F83="I",IFERROR(VLOOKUP(C83,BG!B:D,3,FALSE),0),0)</f>
        <v>0</v>
      </c>
      <c r="H83" s="201"/>
      <c r="I83" s="202">
        <f>IF(F83="I",IFERROR(VLOOKUP(C83,BG!B:E,4,FALSE),0),0)</f>
        <v>0</v>
      </c>
      <c r="J83" s="201"/>
    </row>
    <row r="84" spans="1:10" s="203" customFormat="1" ht="12" hidden="1" customHeight="1">
      <c r="A84" s="197" t="s">
        <v>3</v>
      </c>
      <c r="B84" s="197" t="s">
        <v>20</v>
      </c>
      <c r="C84" s="198">
        <v>1130302</v>
      </c>
      <c r="D84" s="199" t="s">
        <v>205</v>
      </c>
      <c r="E84" s="200" t="s">
        <v>429</v>
      </c>
      <c r="F84" s="200" t="s">
        <v>739</v>
      </c>
      <c r="G84" s="191">
        <f>IF(F84="I",IFERROR(VLOOKUP(C84,BG!B:D,3,FALSE),0),0)</f>
        <v>0</v>
      </c>
      <c r="H84" s="201"/>
      <c r="I84" s="202">
        <f>IF(F84="I",IFERROR(VLOOKUP(C84,BG!B:E,4,FALSE),0),0)</f>
        <v>0</v>
      </c>
      <c r="J84" s="201"/>
    </row>
    <row r="85" spans="1:10" s="203" customFormat="1" ht="12" hidden="1" customHeight="1">
      <c r="A85" s="197" t="s">
        <v>3</v>
      </c>
      <c r="B85" s="197" t="s">
        <v>20</v>
      </c>
      <c r="C85" s="198">
        <v>1130303</v>
      </c>
      <c r="D85" s="199" t="s">
        <v>206</v>
      </c>
      <c r="E85" s="200" t="s">
        <v>429</v>
      </c>
      <c r="F85" s="200" t="s">
        <v>739</v>
      </c>
      <c r="G85" s="191">
        <f>IF(F85="I",IFERROR(VLOOKUP(C85,BG!B:D,3,FALSE),0),0)</f>
        <v>0</v>
      </c>
      <c r="H85" s="201"/>
      <c r="I85" s="202">
        <f>IF(F85="I",IFERROR(VLOOKUP(C85,BG!B:E,4,FALSE),0),0)</f>
        <v>0</v>
      </c>
      <c r="J85" s="201"/>
    </row>
    <row r="86" spans="1:10" s="203" customFormat="1" ht="12" hidden="1" customHeight="1">
      <c r="A86" s="197" t="s">
        <v>3</v>
      </c>
      <c r="B86" s="197" t="s">
        <v>20</v>
      </c>
      <c r="C86" s="198">
        <v>1130304</v>
      </c>
      <c r="D86" s="199" t="s">
        <v>207</v>
      </c>
      <c r="E86" s="200" t="s">
        <v>429</v>
      </c>
      <c r="F86" s="200" t="s">
        <v>739</v>
      </c>
      <c r="G86" s="191">
        <f>IF(F86="I",IFERROR(VLOOKUP(C86,BG!B:D,3,FALSE),0),0)</f>
        <v>0</v>
      </c>
      <c r="H86" s="201"/>
      <c r="I86" s="202">
        <f>IF(F86="I",IFERROR(VLOOKUP(C86,BG!B:E,4,FALSE),0),0)</f>
        <v>0</v>
      </c>
      <c r="J86" s="201"/>
    </row>
    <row r="87" spans="1:10" s="203" customFormat="1" ht="12" hidden="1" customHeight="1">
      <c r="A87" s="197" t="s">
        <v>3</v>
      </c>
      <c r="B87" s="197" t="s">
        <v>20</v>
      </c>
      <c r="C87" s="198">
        <v>1130305</v>
      </c>
      <c r="D87" s="199" t="s">
        <v>208</v>
      </c>
      <c r="E87" s="200" t="s">
        <v>429</v>
      </c>
      <c r="F87" s="200" t="s">
        <v>739</v>
      </c>
      <c r="G87" s="191">
        <f>IF(F87="I",IFERROR(VLOOKUP(C87,BG!B:D,3,FALSE),0),0)</f>
        <v>0</v>
      </c>
      <c r="H87" s="201"/>
      <c r="I87" s="202">
        <f>IF(F87="I",IFERROR(VLOOKUP(C87,BG!B:E,4,FALSE),0),0)</f>
        <v>0</v>
      </c>
      <c r="J87" s="201"/>
    </row>
    <row r="88" spans="1:10" s="203" customFormat="1" ht="12" hidden="1" customHeight="1">
      <c r="A88" s="308" t="s">
        <v>3</v>
      </c>
      <c r="B88" s="308"/>
      <c r="C88" s="309">
        <v>11304</v>
      </c>
      <c r="D88" s="310" t="s">
        <v>209</v>
      </c>
      <c r="E88" s="311" t="s">
        <v>429</v>
      </c>
      <c r="F88" s="311" t="s">
        <v>738</v>
      </c>
      <c r="G88" s="312">
        <f>IF(F88="I",IFERROR(VLOOKUP(C88,BG!B:D,3,FALSE),0),0)</f>
        <v>0</v>
      </c>
      <c r="H88" s="313"/>
      <c r="I88" s="314">
        <f>IF(F88="I",IFERROR(VLOOKUP(C88,BG!B:E,4,FALSE),0),0)</f>
        <v>0</v>
      </c>
      <c r="J88" s="313"/>
    </row>
    <row r="89" spans="1:10" s="203" customFormat="1" ht="12" hidden="1" customHeight="1">
      <c r="A89" s="308" t="s">
        <v>3</v>
      </c>
      <c r="B89" s="308"/>
      <c r="C89" s="309">
        <v>1130401</v>
      </c>
      <c r="D89" s="310" t="s">
        <v>210</v>
      </c>
      <c r="E89" s="311" t="s">
        <v>429</v>
      </c>
      <c r="F89" s="311" t="s">
        <v>738</v>
      </c>
      <c r="G89" s="312">
        <f>IF(F89="I",IFERROR(VLOOKUP(C89,BG!B:D,3,FALSE),0),0)</f>
        <v>0</v>
      </c>
      <c r="H89" s="313"/>
      <c r="I89" s="314">
        <f>IF(F89="I",IFERROR(VLOOKUP(C89,BG!B:E,4,FALSE),0),0)</f>
        <v>0</v>
      </c>
      <c r="J89" s="313"/>
    </row>
    <row r="90" spans="1:10" s="203" customFormat="1" ht="12" hidden="1" customHeight="1">
      <c r="A90" s="197" t="s">
        <v>3</v>
      </c>
      <c r="B90" s="197" t="s">
        <v>20</v>
      </c>
      <c r="C90" s="198">
        <v>113040101</v>
      </c>
      <c r="D90" s="199" t="s">
        <v>201</v>
      </c>
      <c r="E90" s="200" t="s">
        <v>429</v>
      </c>
      <c r="F90" s="200" t="s">
        <v>739</v>
      </c>
      <c r="G90" s="191">
        <f>IF(F90="I",IFERROR(VLOOKUP(C90,BG!B:D,3,FALSE),0),0)</f>
        <v>0</v>
      </c>
      <c r="H90" s="201"/>
      <c r="I90" s="202">
        <f>IF(F90="I",IFERROR(VLOOKUP(C90,BG!B:E,4,FALSE),0),0)</f>
        <v>0</v>
      </c>
      <c r="J90" s="201"/>
    </row>
    <row r="91" spans="1:10" s="203" customFormat="1" ht="12" hidden="1" customHeight="1">
      <c r="A91" s="197" t="s">
        <v>3</v>
      </c>
      <c r="B91" s="197" t="s">
        <v>20</v>
      </c>
      <c r="C91" s="198">
        <v>113040102</v>
      </c>
      <c r="D91" s="199" t="s">
        <v>202</v>
      </c>
      <c r="E91" s="200" t="s">
        <v>6</v>
      </c>
      <c r="F91" s="200" t="s">
        <v>739</v>
      </c>
      <c r="G91" s="191">
        <f>IF(F91="I",IFERROR(VLOOKUP(C91,BG!B:D,3,FALSE),0),0)</f>
        <v>0</v>
      </c>
      <c r="H91" s="201"/>
      <c r="I91" s="202">
        <f>IF(F91="I",IFERROR(VLOOKUP(C91,BG!B:E,4,FALSE),0),0)</f>
        <v>0</v>
      </c>
      <c r="J91" s="201"/>
    </row>
    <row r="92" spans="1:10" s="203" customFormat="1" ht="12" hidden="1" customHeight="1">
      <c r="A92" s="308" t="s">
        <v>3</v>
      </c>
      <c r="B92" s="308"/>
      <c r="C92" s="309">
        <v>1130402</v>
      </c>
      <c r="D92" s="310" t="s">
        <v>211</v>
      </c>
      <c r="E92" s="311" t="s">
        <v>429</v>
      </c>
      <c r="F92" s="311" t="s">
        <v>738</v>
      </c>
      <c r="G92" s="312">
        <f>IF(F92="I",IFERROR(VLOOKUP(C92,BG!B:D,3,FALSE),0),0)</f>
        <v>0</v>
      </c>
      <c r="H92" s="313"/>
      <c r="I92" s="314">
        <f>IF(F92="I",IFERROR(VLOOKUP(C92,BG!B:E,4,FALSE),0),0)</f>
        <v>0</v>
      </c>
      <c r="J92" s="313"/>
    </row>
    <row r="93" spans="1:10" s="203" customFormat="1" ht="12" hidden="1" customHeight="1">
      <c r="A93" s="197" t="s">
        <v>3</v>
      </c>
      <c r="B93" s="197" t="s">
        <v>20</v>
      </c>
      <c r="C93" s="198">
        <v>113040201</v>
      </c>
      <c r="D93" s="199" t="s">
        <v>212</v>
      </c>
      <c r="E93" s="200" t="s">
        <v>6</v>
      </c>
      <c r="F93" s="200" t="s">
        <v>739</v>
      </c>
      <c r="G93" s="191">
        <f>IF(F93="I",IFERROR(VLOOKUP(C93,BG!B:D,3,FALSE),0),0)</f>
        <v>0</v>
      </c>
      <c r="H93" s="201"/>
      <c r="I93" s="202">
        <f>IF(F93="I",IFERROR(VLOOKUP(C93,BG!B:E,4,FALSE),0),0)</f>
        <v>0</v>
      </c>
      <c r="J93" s="201"/>
    </row>
    <row r="94" spans="1:10" s="203" customFormat="1" ht="12" hidden="1" customHeight="1">
      <c r="A94" s="197" t="s">
        <v>3</v>
      </c>
      <c r="B94" s="197" t="s">
        <v>20</v>
      </c>
      <c r="C94" s="198">
        <v>113040202</v>
      </c>
      <c r="D94" s="199" t="s">
        <v>213</v>
      </c>
      <c r="E94" s="200" t="s">
        <v>6</v>
      </c>
      <c r="F94" s="200" t="s">
        <v>739</v>
      </c>
      <c r="G94" s="191">
        <f>IF(F94="I",IFERROR(VLOOKUP(C94,BG!B:D,3,FALSE),0),0)</f>
        <v>0</v>
      </c>
      <c r="H94" s="201"/>
      <c r="I94" s="202">
        <f>IF(F94="I",IFERROR(VLOOKUP(C94,BG!B:E,4,FALSE),0),0)</f>
        <v>0</v>
      </c>
      <c r="J94" s="201"/>
    </row>
    <row r="95" spans="1:10" s="203" customFormat="1" ht="12" hidden="1" customHeight="1">
      <c r="A95" s="308" t="s">
        <v>3</v>
      </c>
      <c r="B95" s="308"/>
      <c r="C95" s="309">
        <v>11305</v>
      </c>
      <c r="D95" s="310" t="s">
        <v>215</v>
      </c>
      <c r="E95" s="311" t="s">
        <v>429</v>
      </c>
      <c r="F95" s="311" t="s">
        <v>738</v>
      </c>
      <c r="G95" s="312">
        <f>IF(F95="I",IFERROR(VLOOKUP(C95,BG!B:D,3,FALSE),0),0)</f>
        <v>0</v>
      </c>
      <c r="H95" s="313"/>
      <c r="I95" s="314">
        <f>IF(F95="I",IFERROR(VLOOKUP(C95,BG!B:E,4,FALSE),0),0)</f>
        <v>0</v>
      </c>
      <c r="J95" s="313"/>
    </row>
    <row r="96" spans="1:10" s="203" customFormat="1" ht="12" hidden="1" customHeight="1">
      <c r="A96" s="197" t="s">
        <v>3</v>
      </c>
      <c r="B96" s="197" t="s">
        <v>20</v>
      </c>
      <c r="C96" s="198">
        <v>1130501</v>
      </c>
      <c r="D96" s="199" t="s">
        <v>201</v>
      </c>
      <c r="E96" s="200" t="s">
        <v>6</v>
      </c>
      <c r="F96" s="200" t="s">
        <v>739</v>
      </c>
      <c r="G96" s="191">
        <f>IF(F96="I",IFERROR(VLOOKUP(C96,BG!B:D,3,FALSE),0),0)</f>
        <v>0</v>
      </c>
      <c r="H96" s="201"/>
      <c r="I96" s="202">
        <f>IF(F96="I",IFERROR(VLOOKUP(C96,BG!B:E,4,FALSE),0),0)</f>
        <v>0</v>
      </c>
      <c r="J96" s="201"/>
    </row>
    <row r="97" spans="1:10" s="203" customFormat="1" ht="12" hidden="1" customHeight="1">
      <c r="A97" s="197" t="s">
        <v>3</v>
      </c>
      <c r="B97" s="197" t="s">
        <v>20</v>
      </c>
      <c r="C97" s="198">
        <v>1130502</v>
      </c>
      <c r="D97" s="199" t="s">
        <v>214</v>
      </c>
      <c r="E97" s="200" t="s">
        <v>6</v>
      </c>
      <c r="F97" s="200" t="s">
        <v>739</v>
      </c>
      <c r="G97" s="191">
        <f>IF(F97="I",IFERROR(VLOOKUP(C97,BG!B:D,3,FALSE),0),0)</f>
        <v>0</v>
      </c>
      <c r="H97" s="201"/>
      <c r="I97" s="202">
        <f>IF(F97="I",IFERROR(VLOOKUP(C97,BG!B:E,4,FALSE),0),0)</f>
        <v>0</v>
      </c>
      <c r="J97" s="201"/>
    </row>
    <row r="98" spans="1:10" s="203" customFormat="1" ht="12" hidden="1" customHeight="1">
      <c r="A98" s="197" t="s">
        <v>3</v>
      </c>
      <c r="B98" s="197" t="s">
        <v>104</v>
      </c>
      <c r="C98" s="198">
        <v>11306</v>
      </c>
      <c r="D98" s="199" t="s">
        <v>84</v>
      </c>
      <c r="E98" s="200" t="s">
        <v>6</v>
      </c>
      <c r="F98" s="200" t="s">
        <v>739</v>
      </c>
      <c r="G98" s="191">
        <f>IF(F98="I",IFERROR(VLOOKUP(C98,BG!B:D,3,FALSE),0),0)</f>
        <v>0</v>
      </c>
      <c r="H98" s="201"/>
      <c r="I98" s="202">
        <f>IF(F98="I",IFERROR(VLOOKUP(C98,BG!B:E,4,FALSE),0),0)</f>
        <v>0</v>
      </c>
      <c r="J98" s="201"/>
    </row>
    <row r="99" spans="1:10" s="203" customFormat="1" ht="12" hidden="1" customHeight="1">
      <c r="A99" s="197" t="s">
        <v>3</v>
      </c>
      <c r="B99" s="197" t="s">
        <v>105</v>
      </c>
      <c r="C99" s="198">
        <v>11307</v>
      </c>
      <c r="D99" s="199" t="s">
        <v>216</v>
      </c>
      <c r="E99" s="200" t="s">
        <v>6</v>
      </c>
      <c r="F99" s="200" t="s">
        <v>739</v>
      </c>
      <c r="G99" s="191">
        <f>IF(F99="I",IFERROR(VLOOKUP(C99,BG!B:D,3,FALSE),0),0)</f>
        <v>0</v>
      </c>
      <c r="H99" s="201"/>
      <c r="I99" s="202">
        <f>IF(F99="I",IFERROR(VLOOKUP(C99,BG!B:E,4,FALSE),0),0)</f>
        <v>0</v>
      </c>
      <c r="J99" s="201"/>
    </row>
    <row r="100" spans="1:10" s="203" customFormat="1" ht="12" hidden="1" customHeight="1">
      <c r="A100" s="197" t="s">
        <v>3</v>
      </c>
      <c r="B100" s="197" t="s">
        <v>105</v>
      </c>
      <c r="C100" s="198">
        <v>11308</v>
      </c>
      <c r="D100" s="199" t="s">
        <v>217</v>
      </c>
      <c r="E100" s="200" t="s">
        <v>6</v>
      </c>
      <c r="F100" s="200" t="s">
        <v>739</v>
      </c>
      <c r="G100" s="191">
        <f>IF(F100="I",IFERROR(VLOOKUP(C100,BG!B:D,3,FALSE),0),0)</f>
        <v>0</v>
      </c>
      <c r="H100" s="201"/>
      <c r="I100" s="202">
        <f>IF(F100="I",IFERROR(VLOOKUP(C100,BG!B:E,4,FALSE),0),0)</f>
        <v>0</v>
      </c>
      <c r="J100" s="201"/>
    </row>
    <row r="101" spans="1:10" s="203" customFormat="1" ht="12" hidden="1" customHeight="1">
      <c r="A101" s="197" t="s">
        <v>3</v>
      </c>
      <c r="B101" s="197" t="s">
        <v>105</v>
      </c>
      <c r="C101" s="198">
        <v>11309</v>
      </c>
      <c r="D101" s="199" t="s">
        <v>219</v>
      </c>
      <c r="E101" s="200" t="s">
        <v>6</v>
      </c>
      <c r="F101" s="200" t="s">
        <v>739</v>
      </c>
      <c r="G101" s="191">
        <f>IF(F101="I",IFERROR(VLOOKUP(C101,BG!B:D,3,FALSE),0),0)</f>
        <v>0</v>
      </c>
      <c r="H101" s="201"/>
      <c r="I101" s="202">
        <f>IF(F101="I",IFERROR(VLOOKUP(C101,BG!B:E,4,FALSE),0),0)</f>
        <v>0</v>
      </c>
      <c r="J101" s="201"/>
    </row>
    <row r="102" spans="1:10" s="203" customFormat="1" ht="12" hidden="1" customHeight="1">
      <c r="A102" s="197" t="s">
        <v>3</v>
      </c>
      <c r="B102" s="197" t="s">
        <v>105</v>
      </c>
      <c r="C102" s="198">
        <v>11310</v>
      </c>
      <c r="D102" s="199" t="s">
        <v>220</v>
      </c>
      <c r="E102" s="200" t="s">
        <v>6</v>
      </c>
      <c r="F102" s="200" t="s">
        <v>739</v>
      </c>
      <c r="G102" s="191">
        <f>IF(F102="I",IFERROR(VLOOKUP(C102,BG!B:D,3,FALSE),0),0)</f>
        <v>0</v>
      </c>
      <c r="H102" s="201"/>
      <c r="I102" s="202">
        <f>IF(F102="I",IFERROR(VLOOKUP(C102,BG!B:E,4,FALSE),0),0)</f>
        <v>0</v>
      </c>
      <c r="J102" s="201"/>
    </row>
    <row r="103" spans="1:10" s="203" customFormat="1" ht="12" hidden="1" customHeight="1">
      <c r="A103" s="197" t="s">
        <v>3</v>
      </c>
      <c r="B103" s="197" t="s">
        <v>434</v>
      </c>
      <c r="C103" s="198">
        <v>11311</v>
      </c>
      <c r="D103" s="199" t="s">
        <v>221</v>
      </c>
      <c r="E103" s="200" t="s">
        <v>6</v>
      </c>
      <c r="F103" s="200" t="s">
        <v>739</v>
      </c>
      <c r="G103" s="191">
        <f>IF(F103="I",IFERROR(VLOOKUP(C103,BG!B:D,3,FALSE),0),0)</f>
        <v>0</v>
      </c>
      <c r="H103" s="201"/>
      <c r="I103" s="202">
        <f>IF(F103="I",IFERROR(VLOOKUP(C103,BG!B:E,4,FALSE),0),0)</f>
        <v>0</v>
      </c>
      <c r="J103" s="201"/>
    </row>
    <row r="104" spans="1:10" s="203" customFormat="1" ht="12" hidden="1" customHeight="1">
      <c r="A104" s="308" t="s">
        <v>3</v>
      </c>
      <c r="B104" s="308"/>
      <c r="C104" s="309">
        <v>11312</v>
      </c>
      <c r="D104" s="310" t="s">
        <v>592</v>
      </c>
      <c r="E104" s="311" t="s">
        <v>6</v>
      </c>
      <c r="F104" s="311" t="s">
        <v>738</v>
      </c>
      <c r="G104" s="312">
        <f>IF(F104="I",IFERROR(VLOOKUP(C104,BG!B:D,3,FALSE),0),0)</f>
        <v>0</v>
      </c>
      <c r="H104" s="313"/>
      <c r="I104" s="314">
        <f>IF(F104="I",IFERROR(VLOOKUP(C104,BG!B:E,4,FALSE),0),0)</f>
        <v>0</v>
      </c>
      <c r="J104" s="313"/>
    </row>
    <row r="105" spans="1:10" s="203" customFormat="1" ht="12" hidden="1" customHeight="1">
      <c r="A105" s="197" t="s">
        <v>3</v>
      </c>
      <c r="B105" s="197" t="s">
        <v>21</v>
      </c>
      <c r="C105" s="198">
        <v>1131201</v>
      </c>
      <c r="D105" s="199" t="s">
        <v>222</v>
      </c>
      <c r="E105" s="200" t="s">
        <v>6</v>
      </c>
      <c r="F105" s="200" t="s">
        <v>739</v>
      </c>
      <c r="G105" s="191">
        <f>IF(F105="I",IFERROR(VLOOKUP(C105,BG!B:D,3,FALSE),0),0)</f>
        <v>0</v>
      </c>
      <c r="H105" s="201"/>
      <c r="I105" s="202">
        <f>IF(F105="I",IFERROR(VLOOKUP(C105,BG!B:E,4,FALSE),0),0)</f>
        <v>0</v>
      </c>
      <c r="J105" s="201"/>
    </row>
    <row r="106" spans="1:10" s="203" customFormat="1" ht="12" hidden="1" customHeight="1">
      <c r="A106" s="308" t="s">
        <v>3</v>
      </c>
      <c r="B106" s="308"/>
      <c r="C106" s="309">
        <v>1131202</v>
      </c>
      <c r="D106" s="310" t="s">
        <v>223</v>
      </c>
      <c r="E106" s="311" t="s">
        <v>6</v>
      </c>
      <c r="F106" s="311" t="s">
        <v>738</v>
      </c>
      <c r="G106" s="312">
        <f>IF(F106="I",IFERROR(VLOOKUP(C106,BG!B:D,3,FALSE),0),0)</f>
        <v>0</v>
      </c>
      <c r="H106" s="313"/>
      <c r="I106" s="314">
        <f>IF(F106="I",IFERROR(VLOOKUP(C106,BG!B:E,4,FALSE),0),0)</f>
        <v>0</v>
      </c>
      <c r="J106" s="313"/>
    </row>
    <row r="107" spans="1:10" s="203" customFormat="1" ht="12" hidden="1" customHeight="1">
      <c r="A107" s="197" t="s">
        <v>3</v>
      </c>
      <c r="B107" s="197" t="s">
        <v>21</v>
      </c>
      <c r="C107" s="198">
        <v>113120201</v>
      </c>
      <c r="D107" s="199" t="s">
        <v>224</v>
      </c>
      <c r="E107" s="200" t="s">
        <v>6</v>
      </c>
      <c r="F107" s="200" t="s">
        <v>739</v>
      </c>
      <c r="G107" s="191">
        <f>IF(F107="I",IFERROR(VLOOKUP(C107,BG!B:D,3,FALSE),0),0)</f>
        <v>0</v>
      </c>
      <c r="H107" s="201"/>
      <c r="I107" s="202">
        <f>IF(F107="I",IFERROR(VLOOKUP(C107,BG!B:E,4,FALSE),0),0)</f>
        <v>0</v>
      </c>
      <c r="J107" s="201"/>
    </row>
    <row r="108" spans="1:10" s="203" customFormat="1" ht="12" hidden="1" customHeight="1">
      <c r="A108" s="308" t="s">
        <v>3</v>
      </c>
      <c r="B108" s="308"/>
      <c r="C108" s="309">
        <v>1131203</v>
      </c>
      <c r="D108" s="310" t="s">
        <v>225</v>
      </c>
      <c r="E108" s="311" t="s">
        <v>6</v>
      </c>
      <c r="F108" s="311" t="s">
        <v>738</v>
      </c>
      <c r="G108" s="312">
        <f>IF(F108="I",IFERROR(VLOOKUP(C108,BG!B:D,3,FALSE),0),0)</f>
        <v>0</v>
      </c>
      <c r="H108" s="313"/>
      <c r="I108" s="314">
        <f>IF(F108="I",IFERROR(VLOOKUP(C108,BG!B:E,4,FALSE),0),0)</f>
        <v>0</v>
      </c>
      <c r="J108" s="313"/>
    </row>
    <row r="109" spans="1:10" s="203" customFormat="1" ht="12" hidden="1" customHeight="1">
      <c r="A109" s="197" t="s">
        <v>3</v>
      </c>
      <c r="B109" s="197" t="s">
        <v>21</v>
      </c>
      <c r="C109" s="198">
        <v>113120301</v>
      </c>
      <c r="D109" s="199" t="s">
        <v>226</v>
      </c>
      <c r="E109" s="200" t="s">
        <v>6</v>
      </c>
      <c r="F109" s="200" t="s">
        <v>739</v>
      </c>
      <c r="G109" s="191">
        <f>IF(F109="I",IFERROR(VLOOKUP(C109,BG!B:D,3,FALSE),0),0)</f>
        <v>0</v>
      </c>
      <c r="H109" s="201"/>
      <c r="I109" s="202">
        <f>IF(F109="I",IFERROR(VLOOKUP(C109,BG!B:E,4,FALSE),0),0)</f>
        <v>0</v>
      </c>
      <c r="J109" s="201"/>
    </row>
    <row r="110" spans="1:10" s="203" customFormat="1" ht="12" hidden="1" customHeight="1">
      <c r="A110" s="197" t="s">
        <v>3</v>
      </c>
      <c r="B110" s="197" t="s">
        <v>21</v>
      </c>
      <c r="C110" s="198">
        <v>113120302</v>
      </c>
      <c r="D110" s="199" t="s">
        <v>227</v>
      </c>
      <c r="E110" s="200" t="s">
        <v>6</v>
      </c>
      <c r="F110" s="200" t="s">
        <v>739</v>
      </c>
      <c r="G110" s="191">
        <f>IF(F110="I",IFERROR(VLOOKUP(C110,BG!B:D,3,FALSE),0),0)</f>
        <v>0</v>
      </c>
      <c r="H110" s="201"/>
      <c r="I110" s="202">
        <f>IF(F110="I",IFERROR(VLOOKUP(C110,BG!B:E,4,FALSE),0),0)</f>
        <v>0</v>
      </c>
      <c r="J110" s="201"/>
    </row>
    <row r="111" spans="1:10" s="203" customFormat="1" ht="12" hidden="1" customHeight="1">
      <c r="A111" s="197" t="s">
        <v>3</v>
      </c>
      <c r="B111" s="197" t="s">
        <v>21</v>
      </c>
      <c r="C111" s="198">
        <v>113120303</v>
      </c>
      <c r="D111" s="199" t="s">
        <v>228</v>
      </c>
      <c r="E111" s="200" t="s">
        <v>6</v>
      </c>
      <c r="F111" s="200" t="s">
        <v>739</v>
      </c>
      <c r="G111" s="191">
        <f>IF(F111="I",IFERROR(VLOOKUP(C111,BG!B:D,3,FALSE),0),0)</f>
        <v>0</v>
      </c>
      <c r="H111" s="201"/>
      <c r="I111" s="202">
        <f>IF(F111="I",IFERROR(VLOOKUP(C111,BG!B:E,4,FALSE),0),0)</f>
        <v>0</v>
      </c>
      <c r="J111" s="201"/>
    </row>
    <row r="112" spans="1:10" s="203" customFormat="1" ht="12" hidden="1" customHeight="1">
      <c r="A112" s="197" t="s">
        <v>3</v>
      </c>
      <c r="B112" s="197" t="s">
        <v>21</v>
      </c>
      <c r="C112" s="198">
        <v>113120304</v>
      </c>
      <c r="D112" s="199" t="s">
        <v>229</v>
      </c>
      <c r="E112" s="200" t="s">
        <v>6</v>
      </c>
      <c r="F112" s="200" t="s">
        <v>739</v>
      </c>
      <c r="G112" s="191">
        <f>IF(F112="I",IFERROR(VLOOKUP(C112,BG!B:D,3,FALSE),0),0)</f>
        <v>0</v>
      </c>
      <c r="H112" s="201"/>
      <c r="I112" s="202">
        <f>IF(F112="I",IFERROR(VLOOKUP(C112,BG!B:E,4,FALSE),0),0)</f>
        <v>0</v>
      </c>
      <c r="J112" s="201"/>
    </row>
    <row r="113" spans="1:10" s="203" customFormat="1" ht="12" hidden="1" customHeight="1">
      <c r="A113" s="197" t="s">
        <v>3</v>
      </c>
      <c r="B113" s="197" t="s">
        <v>433</v>
      </c>
      <c r="C113" s="198">
        <v>1131204</v>
      </c>
      <c r="D113" s="199" t="s">
        <v>593</v>
      </c>
      <c r="E113" s="200" t="s">
        <v>6</v>
      </c>
      <c r="F113" s="200" t="s">
        <v>739</v>
      </c>
      <c r="G113" s="191">
        <f>IF(F113="I",IFERROR(VLOOKUP(C113,BG!B:D,3,FALSE),0),0)</f>
        <v>0</v>
      </c>
      <c r="H113" s="201"/>
      <c r="I113" s="202">
        <f>IF(F113="I",IFERROR(VLOOKUP(C113,BG!B:E,4,FALSE),0),0)</f>
        <v>0</v>
      </c>
      <c r="J113" s="201"/>
    </row>
    <row r="114" spans="1:10" s="203" customFormat="1" ht="12" hidden="1" customHeight="1">
      <c r="A114" s="197" t="s">
        <v>3</v>
      </c>
      <c r="B114" s="197" t="s">
        <v>104</v>
      </c>
      <c r="C114" s="198">
        <v>11313</v>
      </c>
      <c r="D114" s="199" t="s">
        <v>721</v>
      </c>
      <c r="E114" s="200" t="s">
        <v>6</v>
      </c>
      <c r="F114" s="200" t="s">
        <v>739</v>
      </c>
      <c r="G114" s="191">
        <f>IF(F114="I",IFERROR(VLOOKUP(C114,BG!B:D,3,FALSE),0),0)</f>
        <v>4453151</v>
      </c>
      <c r="H114" s="201"/>
      <c r="I114" s="202">
        <f>IF(F114="I",IFERROR(VLOOKUP(C114,BG!B:E,4,FALSE),0),0)</f>
        <v>679.42999999999302</v>
      </c>
      <c r="J114" s="201"/>
    </row>
    <row r="115" spans="1:10" s="203" customFormat="1" ht="12" hidden="1" customHeight="1">
      <c r="A115" s="197" t="s">
        <v>3</v>
      </c>
      <c r="B115" s="197" t="s">
        <v>104</v>
      </c>
      <c r="C115" s="198">
        <v>11314</v>
      </c>
      <c r="D115" s="199" t="s">
        <v>722</v>
      </c>
      <c r="E115" s="200" t="s">
        <v>6</v>
      </c>
      <c r="F115" s="200" t="s">
        <v>739</v>
      </c>
      <c r="G115" s="191">
        <f>IF(F115="I",IFERROR(VLOOKUP(C115,BG!B:D,3,FALSE),0),0)</f>
        <v>0</v>
      </c>
      <c r="H115" s="201"/>
      <c r="I115" s="202">
        <f>IF(F115="I",IFERROR(VLOOKUP(C115,BG!B:E,4,FALSE),0),0)</f>
        <v>0</v>
      </c>
      <c r="J115" s="201"/>
    </row>
    <row r="116" spans="1:10" s="203" customFormat="1" ht="12" hidden="1" customHeight="1">
      <c r="A116" s="308" t="s">
        <v>3</v>
      </c>
      <c r="B116" s="308"/>
      <c r="C116" s="309">
        <v>114</v>
      </c>
      <c r="D116" s="310" t="s">
        <v>230</v>
      </c>
      <c r="E116" s="311" t="s">
        <v>6</v>
      </c>
      <c r="F116" s="311" t="s">
        <v>738</v>
      </c>
      <c r="G116" s="312">
        <f>IF(F116="I",IFERROR(VLOOKUP(C116,BG!B:D,3,FALSE),0),0)</f>
        <v>0</v>
      </c>
      <c r="H116" s="313"/>
      <c r="I116" s="314">
        <f>IF(F116="I",IFERROR(VLOOKUP(C116,BG!B:E,4,FALSE),0),0)</f>
        <v>0</v>
      </c>
      <c r="J116" s="313"/>
    </row>
    <row r="117" spans="1:10" s="203" customFormat="1" ht="12" hidden="1" customHeight="1">
      <c r="A117" s="197" t="s">
        <v>3</v>
      </c>
      <c r="B117" s="197" t="s">
        <v>105</v>
      </c>
      <c r="C117" s="198">
        <v>114101</v>
      </c>
      <c r="D117" s="199" t="s">
        <v>240</v>
      </c>
      <c r="E117" s="200" t="s">
        <v>6</v>
      </c>
      <c r="F117" s="200" t="s">
        <v>739</v>
      </c>
      <c r="G117" s="191">
        <f>IF(F117="I",IFERROR(VLOOKUP(C117,BG!B:D,3,FALSE),0),0)</f>
        <v>87699040</v>
      </c>
      <c r="H117" s="201"/>
      <c r="I117" s="202">
        <f>IF(F117="I",IFERROR(VLOOKUP(C117,BG!B:E,4,FALSE),0),0)</f>
        <v>13380.419999999998</v>
      </c>
      <c r="J117" s="201"/>
    </row>
    <row r="118" spans="1:10" s="203" customFormat="1" ht="12" hidden="1" customHeight="1">
      <c r="A118" s="197" t="s">
        <v>3</v>
      </c>
      <c r="B118" s="197" t="s">
        <v>105</v>
      </c>
      <c r="C118" s="198">
        <v>114102</v>
      </c>
      <c r="D118" s="199" t="s">
        <v>242</v>
      </c>
      <c r="E118" s="200" t="s">
        <v>6</v>
      </c>
      <c r="F118" s="200" t="s">
        <v>739</v>
      </c>
      <c r="G118" s="191">
        <f>IF(F118="I",IFERROR(VLOOKUP(C118,BG!B:D,3,FALSE),0),0)</f>
        <v>26537264</v>
      </c>
      <c r="H118" s="201"/>
      <c r="I118" s="202">
        <f>IF(F118="I",IFERROR(VLOOKUP(C118,BG!B:E,4,FALSE),0),0)</f>
        <v>4048.8500000000008</v>
      </c>
      <c r="J118" s="201"/>
    </row>
    <row r="119" spans="1:10" s="203" customFormat="1" ht="12" hidden="1" customHeight="1">
      <c r="A119" s="197" t="s">
        <v>3</v>
      </c>
      <c r="B119" s="197" t="s">
        <v>105</v>
      </c>
      <c r="C119" s="198">
        <v>114103</v>
      </c>
      <c r="D119" s="199" t="s">
        <v>695</v>
      </c>
      <c r="E119" s="200" t="s">
        <v>6</v>
      </c>
      <c r="F119" s="200" t="s">
        <v>739</v>
      </c>
      <c r="G119" s="191">
        <f>IF(F119="I",IFERROR(VLOOKUP(C119,BG!B:D,3,FALSE),0),0)</f>
        <v>17653690</v>
      </c>
      <c r="H119" s="201"/>
      <c r="I119" s="202">
        <f>IF(F119="I",IFERROR(VLOOKUP(C119,BG!B:E,4,FALSE),0),0)</f>
        <v>2693.46</v>
      </c>
      <c r="J119" s="201"/>
    </row>
    <row r="120" spans="1:10" s="203" customFormat="1" ht="12" hidden="1" customHeight="1">
      <c r="A120" s="197" t="s">
        <v>3</v>
      </c>
      <c r="B120" s="197" t="s">
        <v>104</v>
      </c>
      <c r="C120" s="198">
        <v>114104</v>
      </c>
      <c r="D120" s="199" t="s">
        <v>540</v>
      </c>
      <c r="E120" s="200" t="s">
        <v>6</v>
      </c>
      <c r="F120" s="200" t="s">
        <v>739</v>
      </c>
      <c r="G120" s="191">
        <f>IF(F120="I",IFERROR(VLOOKUP(C120,BG!B:D,3,FALSE),0),0)</f>
        <v>0</v>
      </c>
      <c r="H120" s="201"/>
      <c r="I120" s="202">
        <f>IF(F120="I",IFERROR(VLOOKUP(C120,BG!B:E,4,FALSE),0),0)</f>
        <v>0</v>
      </c>
      <c r="J120" s="201"/>
    </row>
    <row r="121" spans="1:10" s="203" customFormat="1" ht="12" hidden="1" customHeight="1">
      <c r="A121" s="197" t="s">
        <v>3</v>
      </c>
      <c r="B121" s="197" t="s">
        <v>104</v>
      </c>
      <c r="C121" s="198">
        <v>114105</v>
      </c>
      <c r="D121" s="199" t="s">
        <v>744</v>
      </c>
      <c r="E121" s="200" t="s">
        <v>6</v>
      </c>
      <c r="F121" s="200" t="s">
        <v>739</v>
      </c>
      <c r="G121" s="191">
        <f>IF(F121="I",IFERROR(VLOOKUP(C121,BG!B:D,3,FALSE),0),0)</f>
        <v>0</v>
      </c>
      <c r="H121" s="201"/>
      <c r="I121" s="202">
        <f>IF(F121="I",IFERROR(VLOOKUP(C121,BG!B:E,4,FALSE),0),0)</f>
        <v>0</v>
      </c>
      <c r="J121" s="201"/>
    </row>
    <row r="122" spans="1:10" s="203" customFormat="1" ht="12" hidden="1" customHeight="1">
      <c r="A122" s="197" t="s">
        <v>3</v>
      </c>
      <c r="B122" s="197" t="s">
        <v>21</v>
      </c>
      <c r="C122" s="198">
        <v>114106</v>
      </c>
      <c r="D122" s="199" t="s">
        <v>241</v>
      </c>
      <c r="E122" s="200" t="s">
        <v>6</v>
      </c>
      <c r="F122" s="200" t="s">
        <v>739</v>
      </c>
      <c r="G122" s="191">
        <f>IF(F122="I",IFERROR(VLOOKUP(C122,BG!B:D,3,FALSE),0),0)</f>
        <v>0</v>
      </c>
      <c r="H122" s="201"/>
      <c r="I122" s="202">
        <f>IF(F122="I",IFERROR(VLOOKUP(C122,BG!B:E,4,FALSE),0),0)</f>
        <v>0</v>
      </c>
      <c r="J122" s="201"/>
    </row>
    <row r="123" spans="1:10" s="203" customFormat="1" ht="12" hidden="1" customHeight="1">
      <c r="A123" s="197" t="s">
        <v>3</v>
      </c>
      <c r="B123" s="197" t="s">
        <v>105</v>
      </c>
      <c r="C123" s="198">
        <v>114107</v>
      </c>
      <c r="D123" s="199" t="s">
        <v>723</v>
      </c>
      <c r="E123" s="200" t="s">
        <v>6</v>
      </c>
      <c r="F123" s="200" t="s">
        <v>739</v>
      </c>
      <c r="G123" s="191">
        <f>IF(F123="I",IFERROR(VLOOKUP(C123,BG!B:D,3,FALSE),0),0)</f>
        <v>332000</v>
      </c>
      <c r="H123" s="201"/>
      <c r="I123" s="202">
        <f>IF(F123="I",IFERROR(VLOOKUP(C123,BG!B:E,4,FALSE),0),0)</f>
        <v>50.650000000000091</v>
      </c>
      <c r="J123" s="201"/>
    </row>
    <row r="124" spans="1:10" s="203" customFormat="1" ht="12" hidden="1" customHeight="1">
      <c r="A124" s="197" t="s">
        <v>3</v>
      </c>
      <c r="B124" s="197" t="s">
        <v>105</v>
      </c>
      <c r="C124" s="198">
        <v>114108</v>
      </c>
      <c r="D124" s="199" t="s">
        <v>231</v>
      </c>
      <c r="E124" s="200" t="s">
        <v>429</v>
      </c>
      <c r="F124" s="200" t="s">
        <v>739</v>
      </c>
      <c r="G124" s="191">
        <f>IF(F124="I",IFERROR(VLOOKUP(C124,BG!B:D,3,FALSE),0),0)</f>
        <v>0</v>
      </c>
      <c r="H124" s="201"/>
      <c r="I124" s="202">
        <f>IF(F124="I",IFERROR(VLOOKUP(C124,BG!B:E,4,FALSE),0),0)</f>
        <v>0</v>
      </c>
      <c r="J124" s="201"/>
    </row>
    <row r="125" spans="1:10" s="203" customFormat="1" ht="12" hidden="1" customHeight="1">
      <c r="A125" s="197" t="s">
        <v>3</v>
      </c>
      <c r="B125" s="197" t="s">
        <v>105</v>
      </c>
      <c r="C125" s="198">
        <v>114109</v>
      </c>
      <c r="D125" s="199" t="s">
        <v>232</v>
      </c>
      <c r="E125" s="200" t="s">
        <v>429</v>
      </c>
      <c r="F125" s="200" t="s">
        <v>739</v>
      </c>
      <c r="G125" s="191">
        <f>IF(F125="I",IFERROR(VLOOKUP(C125,BG!B:D,3,FALSE),0),0)</f>
        <v>0</v>
      </c>
      <c r="H125" s="201"/>
      <c r="I125" s="202">
        <f>IF(F125="I",IFERROR(VLOOKUP(C125,BG!B:E,4,FALSE),0),0)</f>
        <v>0</v>
      </c>
      <c r="J125" s="201"/>
    </row>
    <row r="126" spans="1:10" s="203" customFormat="1" ht="12" hidden="1" customHeight="1">
      <c r="A126" s="197" t="s">
        <v>3</v>
      </c>
      <c r="B126" s="197" t="s">
        <v>105</v>
      </c>
      <c r="C126" s="198">
        <v>114110</v>
      </c>
      <c r="D126" s="199" t="s">
        <v>233</v>
      </c>
      <c r="E126" s="200" t="s">
        <v>429</v>
      </c>
      <c r="F126" s="200" t="s">
        <v>739</v>
      </c>
      <c r="G126" s="191">
        <f>IF(F126="I",IFERROR(VLOOKUP(C126,BG!B:D,3,FALSE),0),0)</f>
        <v>0</v>
      </c>
      <c r="H126" s="201"/>
      <c r="I126" s="202">
        <f>IF(F126="I",IFERROR(VLOOKUP(C126,BG!B:E,4,FALSE),0),0)</f>
        <v>0</v>
      </c>
      <c r="J126" s="201"/>
    </row>
    <row r="127" spans="1:10" s="203" customFormat="1" ht="12" hidden="1" customHeight="1">
      <c r="A127" s="197" t="s">
        <v>3</v>
      </c>
      <c r="B127" s="197" t="s">
        <v>105</v>
      </c>
      <c r="C127" s="198">
        <v>114111</v>
      </c>
      <c r="D127" s="199" t="s">
        <v>234</v>
      </c>
      <c r="E127" s="200" t="s">
        <v>429</v>
      </c>
      <c r="F127" s="200" t="s">
        <v>739</v>
      </c>
      <c r="G127" s="191">
        <f>IF(F127="I",IFERROR(VLOOKUP(C127,BG!B:D,3,FALSE),0),0)</f>
        <v>0</v>
      </c>
      <c r="H127" s="201"/>
      <c r="I127" s="202">
        <f>IF(F127="I",IFERROR(VLOOKUP(C127,BG!B:E,4,FALSE),0),0)</f>
        <v>0</v>
      </c>
      <c r="J127" s="201"/>
    </row>
    <row r="128" spans="1:10" s="203" customFormat="1" ht="12" hidden="1" customHeight="1">
      <c r="A128" s="197" t="s">
        <v>3</v>
      </c>
      <c r="B128" s="197" t="s">
        <v>105</v>
      </c>
      <c r="C128" s="198">
        <v>114112</v>
      </c>
      <c r="D128" s="199" t="s">
        <v>235</v>
      </c>
      <c r="E128" s="200" t="s">
        <v>429</v>
      </c>
      <c r="F128" s="200" t="s">
        <v>739</v>
      </c>
      <c r="G128" s="191">
        <f>IF(F128="I",IFERROR(VLOOKUP(C128,BG!B:D,3,FALSE),0),0)</f>
        <v>0</v>
      </c>
      <c r="H128" s="201"/>
      <c r="I128" s="202">
        <f>IF(F128="I",IFERROR(VLOOKUP(C128,BG!B:E,4,FALSE),0),0)</f>
        <v>0</v>
      </c>
      <c r="J128" s="201"/>
    </row>
    <row r="129" spans="1:10" s="203" customFormat="1" ht="12" hidden="1" customHeight="1">
      <c r="A129" s="197" t="s">
        <v>3</v>
      </c>
      <c r="B129" s="197" t="s">
        <v>105</v>
      </c>
      <c r="C129" s="198">
        <v>114113</v>
      </c>
      <c r="D129" s="199" t="s">
        <v>236</v>
      </c>
      <c r="E129" s="200" t="s">
        <v>429</v>
      </c>
      <c r="F129" s="200" t="s">
        <v>739</v>
      </c>
      <c r="G129" s="191">
        <f>IF(F129="I",IFERROR(VLOOKUP(C129,BG!B:D,3,FALSE),0),0)</f>
        <v>0</v>
      </c>
      <c r="H129" s="201"/>
      <c r="I129" s="202">
        <f>IF(F129="I",IFERROR(VLOOKUP(C129,BG!B:E,4,FALSE),0),0)</f>
        <v>0</v>
      </c>
      <c r="J129" s="201"/>
    </row>
    <row r="130" spans="1:10" s="203" customFormat="1" ht="12" hidden="1" customHeight="1">
      <c r="A130" s="197" t="s">
        <v>3</v>
      </c>
      <c r="B130" s="197" t="s">
        <v>105</v>
      </c>
      <c r="C130" s="198">
        <v>114114</v>
      </c>
      <c r="D130" s="199" t="s">
        <v>237</v>
      </c>
      <c r="E130" s="200" t="s">
        <v>429</v>
      </c>
      <c r="F130" s="200" t="s">
        <v>739</v>
      </c>
      <c r="G130" s="191">
        <f>IF(F130="I",IFERROR(VLOOKUP(C130,BG!B:D,3,FALSE),0),0)</f>
        <v>0</v>
      </c>
      <c r="H130" s="201"/>
      <c r="I130" s="202">
        <f>IF(F130="I",IFERROR(VLOOKUP(C130,BG!B:E,4,FALSE),0),0)</f>
        <v>0</v>
      </c>
      <c r="J130" s="201"/>
    </row>
    <row r="131" spans="1:10" s="203" customFormat="1" ht="12" hidden="1" customHeight="1">
      <c r="A131" s="197" t="s">
        <v>3</v>
      </c>
      <c r="B131" s="197" t="s">
        <v>105</v>
      </c>
      <c r="C131" s="198">
        <v>114115</v>
      </c>
      <c r="D131" s="199" t="s">
        <v>238</v>
      </c>
      <c r="E131" s="200" t="s">
        <v>429</v>
      </c>
      <c r="F131" s="200" t="s">
        <v>739</v>
      </c>
      <c r="G131" s="191">
        <f>IF(F131="I",IFERROR(VLOOKUP(C131,BG!B:D,3,FALSE),0),0)</f>
        <v>0</v>
      </c>
      <c r="H131" s="201"/>
      <c r="I131" s="202">
        <f>IF(F131="I",IFERROR(VLOOKUP(C131,BG!B:E,4,FALSE),0),0)</f>
        <v>0</v>
      </c>
      <c r="J131" s="201"/>
    </row>
    <row r="132" spans="1:10" s="203" customFormat="1" ht="12" hidden="1" customHeight="1">
      <c r="A132" s="197" t="s">
        <v>3</v>
      </c>
      <c r="B132" s="197" t="s">
        <v>105</v>
      </c>
      <c r="C132" s="198">
        <v>114116</v>
      </c>
      <c r="D132" s="199" t="s">
        <v>239</v>
      </c>
      <c r="E132" s="200" t="s">
        <v>6</v>
      </c>
      <c r="F132" s="200" t="s">
        <v>739</v>
      </c>
      <c r="G132" s="191">
        <f>IF(F132="I",IFERROR(VLOOKUP(C132,BG!B:D,3,FALSE),0),0)</f>
        <v>0</v>
      </c>
      <c r="H132" s="201"/>
      <c r="I132" s="202">
        <f>IF(F132="I",IFERROR(VLOOKUP(C132,BG!B:E,4,FALSE),0),0)</f>
        <v>0</v>
      </c>
      <c r="J132" s="201"/>
    </row>
    <row r="133" spans="1:10" s="203" customFormat="1" ht="12" hidden="1" customHeight="1">
      <c r="A133" s="197" t="s">
        <v>3</v>
      </c>
      <c r="B133" s="197" t="s">
        <v>105</v>
      </c>
      <c r="C133" s="198">
        <v>114117</v>
      </c>
      <c r="D133" s="199" t="s">
        <v>221</v>
      </c>
      <c r="E133" s="200" t="s">
        <v>6</v>
      </c>
      <c r="F133" s="200" t="s">
        <v>739</v>
      </c>
      <c r="G133" s="191">
        <f>IF(F133="I",IFERROR(VLOOKUP(C133,BG!B:D,3,FALSE),0),0)</f>
        <v>0</v>
      </c>
      <c r="H133" s="201"/>
      <c r="I133" s="202">
        <f>IF(F133="I",IFERROR(VLOOKUP(C133,BG!B:E,4,FALSE),0),0)</f>
        <v>0</v>
      </c>
      <c r="J133" s="201"/>
    </row>
    <row r="134" spans="1:10" s="203" customFormat="1" ht="12" hidden="1" customHeight="1">
      <c r="A134" s="308" t="s">
        <v>3</v>
      </c>
      <c r="B134" s="308"/>
      <c r="C134" s="309">
        <v>115</v>
      </c>
      <c r="D134" s="310" t="s">
        <v>594</v>
      </c>
      <c r="E134" s="311" t="s">
        <v>6</v>
      </c>
      <c r="F134" s="311" t="s">
        <v>738</v>
      </c>
      <c r="G134" s="312">
        <f>IF(F134="I",IFERROR(VLOOKUP(C134,BG!B:D,3,FALSE),0),0)</f>
        <v>0</v>
      </c>
      <c r="H134" s="313"/>
      <c r="I134" s="314">
        <f>IF(F134="I",IFERROR(VLOOKUP(C134,BG!B:E,4,FALSE),0),0)</f>
        <v>0</v>
      </c>
      <c r="J134" s="313"/>
    </row>
    <row r="135" spans="1:10" s="203" customFormat="1" ht="12" hidden="1" customHeight="1">
      <c r="A135" s="308" t="s">
        <v>3</v>
      </c>
      <c r="B135" s="308"/>
      <c r="C135" s="309">
        <v>115101</v>
      </c>
      <c r="D135" s="310" t="s">
        <v>53</v>
      </c>
      <c r="E135" s="311" t="s">
        <v>6</v>
      </c>
      <c r="F135" s="311" t="s">
        <v>738</v>
      </c>
      <c r="G135" s="312">
        <f>IF(F135="I",IFERROR(VLOOKUP(C135,BG!B:D,3,FALSE),0),0)</f>
        <v>0</v>
      </c>
      <c r="H135" s="313"/>
      <c r="I135" s="314">
        <f>IF(F135="I",IFERROR(VLOOKUP(C135,BG!B:E,4,FALSE),0),0)</f>
        <v>0</v>
      </c>
      <c r="J135" s="313"/>
    </row>
    <row r="136" spans="1:10" s="203" customFormat="1" ht="12" hidden="1" customHeight="1">
      <c r="A136" s="197" t="s">
        <v>3</v>
      </c>
      <c r="B136" s="197" t="s">
        <v>432</v>
      </c>
      <c r="C136" s="198">
        <v>11510101</v>
      </c>
      <c r="D136" s="199" t="s">
        <v>243</v>
      </c>
      <c r="E136" s="200" t="s">
        <v>6</v>
      </c>
      <c r="F136" s="200" t="s">
        <v>739</v>
      </c>
      <c r="G136" s="191">
        <f>IF(F136="I",IFERROR(VLOOKUP(C136,BG!B:D,3,FALSE),0),0)</f>
        <v>0</v>
      </c>
      <c r="H136" s="201"/>
      <c r="I136" s="202">
        <f>IF(F136="I",IFERROR(VLOOKUP(C136,BG!B:E,4,FALSE),0),0)</f>
        <v>0</v>
      </c>
      <c r="J136" s="201"/>
    </row>
    <row r="137" spans="1:10" s="203" customFormat="1" ht="12" hidden="1" customHeight="1">
      <c r="A137" s="197" t="s">
        <v>3</v>
      </c>
      <c r="B137" s="197" t="s">
        <v>432</v>
      </c>
      <c r="C137" s="198">
        <v>11510102</v>
      </c>
      <c r="D137" s="199" t="s">
        <v>244</v>
      </c>
      <c r="E137" s="200" t="s">
        <v>6</v>
      </c>
      <c r="F137" s="200" t="s">
        <v>739</v>
      </c>
      <c r="G137" s="191">
        <f>IF(F137="I",IFERROR(VLOOKUP(C137,BG!B:D,3,FALSE),0),0)</f>
        <v>0</v>
      </c>
      <c r="H137" s="201"/>
      <c r="I137" s="202">
        <f>IF(F137="I",IFERROR(VLOOKUP(C137,BG!B:E,4,FALSE),0),0)</f>
        <v>0</v>
      </c>
      <c r="J137" s="201"/>
    </row>
    <row r="138" spans="1:10" s="203" customFormat="1" ht="12" hidden="1" customHeight="1">
      <c r="A138" s="197" t="s">
        <v>3</v>
      </c>
      <c r="B138" s="197" t="s">
        <v>432</v>
      </c>
      <c r="C138" s="198">
        <v>11510103</v>
      </c>
      <c r="D138" s="199" t="s">
        <v>245</v>
      </c>
      <c r="E138" s="200" t="s">
        <v>6</v>
      </c>
      <c r="F138" s="200" t="s">
        <v>739</v>
      </c>
      <c r="G138" s="191">
        <f>IF(F138="I",IFERROR(VLOOKUP(C138,BG!B:D,3,FALSE),0),0)</f>
        <v>0</v>
      </c>
      <c r="H138" s="201"/>
      <c r="I138" s="202">
        <f>IF(F138="I",IFERROR(VLOOKUP(C138,BG!B:E,4,FALSE),0),0)</f>
        <v>0</v>
      </c>
      <c r="J138" s="201"/>
    </row>
    <row r="139" spans="1:10" s="203" customFormat="1" ht="12" hidden="1" customHeight="1">
      <c r="A139" s="197" t="s">
        <v>3</v>
      </c>
      <c r="B139" s="197" t="s">
        <v>432</v>
      </c>
      <c r="C139" s="198">
        <v>115102</v>
      </c>
      <c r="D139" s="199" t="s">
        <v>745</v>
      </c>
      <c r="E139" s="200" t="s">
        <v>6</v>
      </c>
      <c r="F139" s="200" t="s">
        <v>739</v>
      </c>
      <c r="G139" s="191">
        <f>IF(F139="I",IFERROR(VLOOKUP(C139,BG!B:D,3,FALSE),0),0)</f>
        <v>0</v>
      </c>
      <c r="H139" s="201"/>
      <c r="I139" s="202">
        <f>IF(F139="I",IFERROR(VLOOKUP(C139,BG!B:E,4,FALSE),0),0)</f>
        <v>0</v>
      </c>
      <c r="J139" s="201"/>
    </row>
    <row r="140" spans="1:10" s="203" customFormat="1" ht="12" hidden="1" customHeight="1">
      <c r="A140" s="197" t="s">
        <v>3</v>
      </c>
      <c r="B140" s="197" t="s">
        <v>432</v>
      </c>
      <c r="C140" s="198">
        <v>115103</v>
      </c>
      <c r="D140" s="199" t="s">
        <v>746</v>
      </c>
      <c r="E140" s="200" t="s">
        <v>6</v>
      </c>
      <c r="F140" s="200" t="s">
        <v>739</v>
      </c>
      <c r="G140" s="191">
        <f>IF(F140="I",IFERROR(VLOOKUP(C140,BG!B:D,3,FALSE),0),0)</f>
        <v>0</v>
      </c>
      <c r="H140" s="201"/>
      <c r="I140" s="202">
        <f>IF(F140="I",IFERROR(VLOOKUP(C140,BG!B:E,4,FALSE),0),0)</f>
        <v>0</v>
      </c>
      <c r="J140" s="201"/>
    </row>
    <row r="141" spans="1:10" s="203" customFormat="1" ht="12" hidden="1" customHeight="1">
      <c r="A141" s="197" t="s">
        <v>3</v>
      </c>
      <c r="B141" s="197" t="s">
        <v>432</v>
      </c>
      <c r="C141" s="198">
        <v>115104</v>
      </c>
      <c r="D141" s="199" t="s">
        <v>246</v>
      </c>
      <c r="E141" s="200" t="s">
        <v>6</v>
      </c>
      <c r="F141" s="200" t="s">
        <v>739</v>
      </c>
      <c r="G141" s="191">
        <f>IF(F141="I",IFERROR(VLOOKUP(C141,BG!B:D,3,FALSE),0),0)</f>
        <v>0</v>
      </c>
      <c r="H141" s="201"/>
      <c r="I141" s="202">
        <f>IF(F141="I",IFERROR(VLOOKUP(C141,BG!B:E,4,FALSE),0),0)</f>
        <v>0</v>
      </c>
      <c r="J141" s="201"/>
    </row>
    <row r="142" spans="1:10" s="203" customFormat="1" ht="12" hidden="1" customHeight="1">
      <c r="A142" s="197" t="s">
        <v>3</v>
      </c>
      <c r="B142" s="197" t="s">
        <v>432</v>
      </c>
      <c r="C142" s="198">
        <v>115105</v>
      </c>
      <c r="D142" s="199" t="s">
        <v>247</v>
      </c>
      <c r="E142" s="200" t="s">
        <v>6</v>
      </c>
      <c r="F142" s="200" t="s">
        <v>739</v>
      </c>
      <c r="G142" s="191">
        <f>IF(F142="I",IFERROR(VLOOKUP(C142,BG!B:D,3,FALSE),0),0)</f>
        <v>0</v>
      </c>
      <c r="H142" s="201"/>
      <c r="I142" s="202">
        <f>IF(F142="I",IFERROR(VLOOKUP(C142,BG!B:E,4,FALSE),0),0)</f>
        <v>0</v>
      </c>
      <c r="J142" s="201"/>
    </row>
    <row r="143" spans="1:10" s="203" customFormat="1" ht="12" hidden="1" customHeight="1">
      <c r="A143" s="197" t="s">
        <v>3</v>
      </c>
      <c r="B143" s="197" t="s">
        <v>514</v>
      </c>
      <c r="C143" s="198">
        <v>115106</v>
      </c>
      <c r="D143" s="199" t="s">
        <v>696</v>
      </c>
      <c r="E143" s="200" t="s">
        <v>6</v>
      </c>
      <c r="F143" s="200" t="s">
        <v>739</v>
      </c>
      <c r="G143" s="191">
        <f>IF(F143="I",IFERROR(VLOOKUP(C143,BG!B:D,3,FALSE),0),0)</f>
        <v>58988520</v>
      </c>
      <c r="H143" s="201"/>
      <c r="I143" s="202">
        <f>IF(F143="I",IFERROR(VLOOKUP(C143,BG!B:E,4,FALSE),0),0)</f>
        <v>9000</v>
      </c>
      <c r="J143" s="201"/>
    </row>
    <row r="144" spans="1:10" s="203" customFormat="1" ht="12" hidden="1" customHeight="1">
      <c r="A144" s="197" t="s">
        <v>3</v>
      </c>
      <c r="B144" s="197" t="s">
        <v>432</v>
      </c>
      <c r="C144" s="198">
        <v>115107</v>
      </c>
      <c r="D144" s="199" t="s">
        <v>248</v>
      </c>
      <c r="E144" s="200" t="s">
        <v>6</v>
      </c>
      <c r="F144" s="200" t="s">
        <v>739</v>
      </c>
      <c r="G144" s="191">
        <f>IF(F144="I",IFERROR(VLOOKUP(C144,BG!B:D,3,FALSE),0),0)</f>
        <v>0</v>
      </c>
      <c r="H144" s="201"/>
      <c r="I144" s="202">
        <f>IF(F144="I",IFERROR(VLOOKUP(C144,BG!B:E,4,FALSE),0),0)</f>
        <v>0</v>
      </c>
      <c r="J144" s="201"/>
    </row>
    <row r="145" spans="1:10" s="203" customFormat="1" ht="12" hidden="1" customHeight="1">
      <c r="A145" s="197" t="s">
        <v>3</v>
      </c>
      <c r="B145" s="197" t="s">
        <v>514</v>
      </c>
      <c r="C145" s="198">
        <v>115108</v>
      </c>
      <c r="D145" s="199" t="s">
        <v>249</v>
      </c>
      <c r="E145" s="200" t="s">
        <v>6</v>
      </c>
      <c r="F145" s="200" t="s">
        <v>739</v>
      </c>
      <c r="G145" s="191">
        <f>IF(F145="I",IFERROR(VLOOKUP(C145,BG!B:D,3,FALSE),0),0)</f>
        <v>35600</v>
      </c>
      <c r="H145" s="201"/>
      <c r="I145" s="202">
        <f>IF(F145="I",IFERROR(VLOOKUP(C145,BG!B:E,4,FALSE),0),0)</f>
        <v>5.43</v>
      </c>
      <c r="J145" s="201"/>
    </row>
    <row r="146" spans="1:10" s="203" customFormat="1" ht="12" hidden="1" customHeight="1">
      <c r="A146" s="197" t="s">
        <v>3</v>
      </c>
      <c r="B146" s="197" t="s">
        <v>432</v>
      </c>
      <c r="C146" s="198">
        <v>115109</v>
      </c>
      <c r="D146" s="199" t="s">
        <v>250</v>
      </c>
      <c r="E146" s="200" t="s">
        <v>6</v>
      </c>
      <c r="F146" s="200" t="s">
        <v>739</v>
      </c>
      <c r="G146" s="191">
        <f>IF(F146="I",IFERROR(VLOOKUP(C146,BG!B:D,3,FALSE),0),0)</f>
        <v>0</v>
      </c>
      <c r="H146" s="201"/>
      <c r="I146" s="202">
        <f>IF(F146="I",IFERROR(VLOOKUP(C146,BG!B:E,4,FALSE),0),0)</f>
        <v>0</v>
      </c>
      <c r="J146" s="201"/>
    </row>
    <row r="147" spans="1:10" s="203" customFormat="1" ht="12" hidden="1" customHeight="1">
      <c r="A147" s="197" t="s">
        <v>3</v>
      </c>
      <c r="B147" s="197" t="s">
        <v>432</v>
      </c>
      <c r="C147" s="198">
        <v>115110</v>
      </c>
      <c r="D147" s="199" t="s">
        <v>251</v>
      </c>
      <c r="E147" s="200" t="s">
        <v>6</v>
      </c>
      <c r="F147" s="200" t="s">
        <v>739</v>
      </c>
      <c r="G147" s="191">
        <f>IF(F147="I",IFERROR(VLOOKUP(C147,BG!B:D,3,FALSE),0),0)</f>
        <v>0</v>
      </c>
      <c r="H147" s="201"/>
      <c r="I147" s="202">
        <f>IF(F147="I",IFERROR(VLOOKUP(C147,BG!B:E,4,FALSE),0),0)</f>
        <v>0</v>
      </c>
      <c r="J147" s="201"/>
    </row>
    <row r="148" spans="1:10" s="203" customFormat="1" ht="12" hidden="1" customHeight="1">
      <c r="A148" s="197" t="s">
        <v>3</v>
      </c>
      <c r="B148" s="197" t="s">
        <v>432</v>
      </c>
      <c r="C148" s="198">
        <v>115111</v>
      </c>
      <c r="D148" s="199" t="s">
        <v>747</v>
      </c>
      <c r="E148" s="200" t="s">
        <v>6</v>
      </c>
      <c r="F148" s="200" t="s">
        <v>739</v>
      </c>
      <c r="G148" s="191">
        <f>IF(F148="I",IFERROR(VLOOKUP(C148,BG!B:D,3,FALSE),0),0)</f>
        <v>0</v>
      </c>
      <c r="H148" s="201"/>
      <c r="I148" s="202">
        <f>IF(F148="I",IFERROR(VLOOKUP(C148,BG!B:E,4,FALSE),0),0)</f>
        <v>0</v>
      </c>
      <c r="J148" s="201"/>
    </row>
    <row r="149" spans="1:10" s="203" customFormat="1" ht="12" hidden="1" customHeight="1">
      <c r="A149" s="308" t="s">
        <v>3</v>
      </c>
      <c r="B149" s="308"/>
      <c r="C149" s="309">
        <v>12</v>
      </c>
      <c r="D149" s="310" t="s">
        <v>7</v>
      </c>
      <c r="E149" s="311" t="s">
        <v>429</v>
      </c>
      <c r="F149" s="311" t="s">
        <v>738</v>
      </c>
      <c r="G149" s="312">
        <f>IF(F149="I",IFERROR(VLOOKUP(C149,BG!B:D,3,FALSE),0),0)</f>
        <v>0</v>
      </c>
      <c r="H149" s="313"/>
      <c r="I149" s="314">
        <f>IF(F149="I",IFERROR(VLOOKUP(C149,BG!B:E,4,FALSE),0),0)</f>
        <v>0</v>
      </c>
      <c r="J149" s="313"/>
    </row>
    <row r="150" spans="1:10" s="203" customFormat="1" ht="12" hidden="1" customHeight="1">
      <c r="A150" s="308" t="s">
        <v>3</v>
      </c>
      <c r="B150" s="308"/>
      <c r="C150" s="309">
        <v>130</v>
      </c>
      <c r="D150" s="310" t="s">
        <v>252</v>
      </c>
      <c r="E150" s="311" t="s">
        <v>6</v>
      </c>
      <c r="F150" s="311" t="s">
        <v>738</v>
      </c>
      <c r="G150" s="312">
        <f>IF(F150="I",IFERROR(VLOOKUP(C150,BG!B:D,3,FALSE),0),0)</f>
        <v>0</v>
      </c>
      <c r="H150" s="313"/>
      <c r="I150" s="314">
        <f>IF(F150="I",IFERROR(VLOOKUP(C150,BG!B:E,4,FALSE),0),0)</f>
        <v>0</v>
      </c>
      <c r="J150" s="313"/>
    </row>
    <row r="151" spans="1:10" s="203" customFormat="1" ht="12" hidden="1" customHeight="1">
      <c r="A151" s="308" t="s">
        <v>3</v>
      </c>
      <c r="B151" s="308"/>
      <c r="C151" s="309">
        <v>130101</v>
      </c>
      <c r="D151" s="310" t="s">
        <v>182</v>
      </c>
      <c r="E151" s="311" t="s">
        <v>6</v>
      </c>
      <c r="F151" s="311" t="s">
        <v>738</v>
      </c>
      <c r="G151" s="312">
        <f>IF(F151="I",IFERROR(VLOOKUP(C151,BG!B:D,3,FALSE),0),0)</f>
        <v>0</v>
      </c>
      <c r="H151" s="313"/>
      <c r="I151" s="314">
        <f>IF(F151="I",IFERROR(VLOOKUP(C151,BG!B:E,4,FALSE),0),0)</f>
        <v>0</v>
      </c>
      <c r="J151" s="313"/>
    </row>
    <row r="152" spans="1:10" s="203" customFormat="1" ht="12" hidden="1" customHeight="1">
      <c r="A152" s="308" t="s">
        <v>3</v>
      </c>
      <c r="B152" s="308"/>
      <c r="C152" s="309">
        <v>13010101</v>
      </c>
      <c r="D152" s="310" t="s">
        <v>183</v>
      </c>
      <c r="E152" s="311" t="s">
        <v>6</v>
      </c>
      <c r="F152" s="311" t="s">
        <v>738</v>
      </c>
      <c r="G152" s="312">
        <f>IF(F152="I",IFERROR(VLOOKUP(C152,BG!B:D,3,FALSE),0),0)</f>
        <v>0</v>
      </c>
      <c r="H152" s="313"/>
      <c r="I152" s="314">
        <f>IF(F152="I",IFERROR(VLOOKUP(C152,BG!B:E,4,FALSE),0),0)</f>
        <v>0</v>
      </c>
      <c r="J152" s="313"/>
    </row>
    <row r="153" spans="1:10" s="203" customFormat="1" ht="12" hidden="1" customHeight="1">
      <c r="A153" s="197" t="s">
        <v>3</v>
      </c>
      <c r="B153" s="197" t="s">
        <v>99</v>
      </c>
      <c r="C153" s="198">
        <v>1301010101</v>
      </c>
      <c r="D153" s="199" t="s">
        <v>79</v>
      </c>
      <c r="E153" s="200" t="s">
        <v>6</v>
      </c>
      <c r="F153" s="200" t="s">
        <v>739</v>
      </c>
      <c r="G153" s="191">
        <f>IF(F153="I",IFERROR(VLOOKUP(C153,BG!B:D,3,FALSE),0),0)</f>
        <v>0</v>
      </c>
      <c r="H153" s="201"/>
      <c r="I153" s="202">
        <f>IF(F153="I",IFERROR(VLOOKUP(C153,BG!B:E,4,FALSE),0),0)</f>
        <v>0</v>
      </c>
      <c r="J153" s="201"/>
    </row>
    <row r="154" spans="1:10" s="203" customFormat="1" ht="12" hidden="1" customHeight="1">
      <c r="A154" s="197" t="s">
        <v>3</v>
      </c>
      <c r="B154" s="197"/>
      <c r="C154" s="198">
        <v>13010102</v>
      </c>
      <c r="D154" s="199" t="s">
        <v>185</v>
      </c>
      <c r="E154" s="200" t="s">
        <v>6</v>
      </c>
      <c r="F154" s="200" t="s">
        <v>738</v>
      </c>
      <c r="G154" s="191">
        <f>IF(F154="I",IFERROR(VLOOKUP(C154,BG!B:D,3,FALSE),0),0)</f>
        <v>0</v>
      </c>
      <c r="H154" s="201"/>
      <c r="I154" s="202">
        <f>IF(F154="I",IFERROR(VLOOKUP(C154,BG!B:E,4,FALSE),0),0)</f>
        <v>0</v>
      </c>
      <c r="J154" s="201"/>
    </row>
    <row r="155" spans="1:10" s="203" customFormat="1" ht="12" hidden="1" customHeight="1">
      <c r="A155" s="197" t="s">
        <v>3</v>
      </c>
      <c r="B155" s="197" t="s">
        <v>99</v>
      </c>
      <c r="C155" s="198">
        <v>1301010204</v>
      </c>
      <c r="D155" s="199" t="s">
        <v>189</v>
      </c>
      <c r="E155" s="200" t="s">
        <v>6</v>
      </c>
      <c r="F155" s="200" t="s">
        <v>739</v>
      </c>
      <c r="G155" s="191">
        <f>IF(F155="I",IFERROR(VLOOKUP(C155,BG!B:D,3,FALSE),0),0)</f>
        <v>0</v>
      </c>
      <c r="H155" s="201"/>
      <c r="I155" s="202">
        <f>IF(F155="I",IFERROR(VLOOKUP(C155,BG!B:E,4,FALSE),0),0)</f>
        <v>0</v>
      </c>
      <c r="J155" s="201"/>
    </row>
    <row r="156" spans="1:10" s="203" customFormat="1" ht="12" hidden="1" customHeight="1">
      <c r="A156" s="197" t="s">
        <v>3</v>
      </c>
      <c r="B156" s="197" t="s">
        <v>99</v>
      </c>
      <c r="C156" s="198">
        <v>1301010205</v>
      </c>
      <c r="D156" s="199" t="s">
        <v>79</v>
      </c>
      <c r="E156" s="200" t="s">
        <v>6</v>
      </c>
      <c r="F156" s="200" t="s">
        <v>739</v>
      </c>
      <c r="G156" s="191">
        <f>IF(F156="I",IFERROR(VLOOKUP(C156,BG!B:D,3,FALSE),0),0)</f>
        <v>0</v>
      </c>
      <c r="H156" s="201"/>
      <c r="I156" s="202">
        <f>IF(F156="I",IFERROR(VLOOKUP(C156,BG!B:E,4,FALSE),0),0)</f>
        <v>0</v>
      </c>
      <c r="J156" s="201"/>
    </row>
    <row r="157" spans="1:10" s="203" customFormat="1" ht="12" hidden="1" customHeight="1">
      <c r="A157" s="197" t="s">
        <v>3</v>
      </c>
      <c r="B157" s="197"/>
      <c r="C157" s="198">
        <v>13010103</v>
      </c>
      <c r="D157" s="199" t="s">
        <v>185</v>
      </c>
      <c r="E157" s="200" t="s">
        <v>6</v>
      </c>
      <c r="F157" s="200" t="s">
        <v>738</v>
      </c>
      <c r="G157" s="191">
        <f>IF(F157="I",IFERROR(VLOOKUP(C157,BG!B:D,3,FALSE),0),0)</f>
        <v>0</v>
      </c>
      <c r="H157" s="201"/>
      <c r="I157" s="202">
        <f>IF(F157="I",IFERROR(VLOOKUP(C157,BG!B:E,4,FALSE),0),0)</f>
        <v>0</v>
      </c>
      <c r="J157" s="201"/>
    </row>
    <row r="158" spans="1:10" s="203" customFormat="1" ht="12" hidden="1" customHeight="1">
      <c r="A158" s="197" t="s">
        <v>3</v>
      </c>
      <c r="B158" s="197" t="s">
        <v>99</v>
      </c>
      <c r="C158" s="198">
        <v>1301010305</v>
      </c>
      <c r="D158" s="199" t="s">
        <v>79</v>
      </c>
      <c r="E158" s="200" t="s">
        <v>6</v>
      </c>
      <c r="F158" s="200" t="s">
        <v>739</v>
      </c>
      <c r="G158" s="191">
        <f>IF(F158="I",IFERROR(VLOOKUP(C158,BG!B:D,3,FALSE),0),0)</f>
        <v>0</v>
      </c>
      <c r="H158" s="201"/>
      <c r="I158" s="202">
        <f>IF(F158="I",IFERROR(VLOOKUP(C158,BG!B:E,4,FALSE),0),0)</f>
        <v>0</v>
      </c>
      <c r="J158" s="201"/>
    </row>
    <row r="159" spans="1:10" s="203" customFormat="1" ht="12" hidden="1" customHeight="1">
      <c r="A159" s="197" t="s">
        <v>3</v>
      </c>
      <c r="B159" s="197"/>
      <c r="C159" s="198">
        <v>130102</v>
      </c>
      <c r="D159" s="199" t="s">
        <v>182</v>
      </c>
      <c r="E159" s="200" t="s">
        <v>6</v>
      </c>
      <c r="F159" s="200" t="s">
        <v>738</v>
      </c>
      <c r="G159" s="191">
        <f>IF(F159="I",IFERROR(VLOOKUP(C159,BG!B:D,3,FALSE),0),0)</f>
        <v>0</v>
      </c>
      <c r="H159" s="201"/>
      <c r="I159" s="202">
        <f>IF(F159="I",IFERROR(VLOOKUP(C159,BG!B:E,4,FALSE),0),0)</f>
        <v>0</v>
      </c>
      <c r="J159" s="201"/>
    </row>
    <row r="160" spans="1:10" s="203" customFormat="1" ht="12" hidden="1" customHeight="1">
      <c r="A160" s="197" t="s">
        <v>3</v>
      </c>
      <c r="B160" s="197" t="s">
        <v>99</v>
      </c>
      <c r="C160" s="198">
        <v>13010201</v>
      </c>
      <c r="D160" s="199" t="s">
        <v>191</v>
      </c>
      <c r="E160" s="200" t="s">
        <v>6</v>
      </c>
      <c r="F160" s="200" t="s">
        <v>739</v>
      </c>
      <c r="G160" s="191">
        <f>IF(F160="I",IFERROR(VLOOKUP(C160,BG!B:D,3,FALSE),0),0)</f>
        <v>0</v>
      </c>
      <c r="H160" s="201"/>
      <c r="I160" s="202">
        <f>IF(F160="I",IFERROR(VLOOKUP(C160,BG!B:E,4,FALSE),0),0)</f>
        <v>0</v>
      </c>
      <c r="J160" s="201"/>
    </row>
    <row r="161" spans="1:10" s="203" customFormat="1" ht="12" hidden="1" customHeight="1">
      <c r="A161" s="197" t="s">
        <v>3</v>
      </c>
      <c r="B161" s="197"/>
      <c r="C161" s="198">
        <v>13010202</v>
      </c>
      <c r="D161" s="199" t="s">
        <v>253</v>
      </c>
      <c r="E161" s="200" t="s">
        <v>6</v>
      </c>
      <c r="F161" s="200" t="s">
        <v>738</v>
      </c>
      <c r="G161" s="191">
        <f>IF(F161="I",IFERROR(VLOOKUP(C161,BG!B:D,3,FALSE),0),0)</f>
        <v>0</v>
      </c>
      <c r="H161" s="201"/>
      <c r="I161" s="202">
        <f>IF(F161="I",IFERROR(VLOOKUP(C161,BG!B:E,4,FALSE),0),0)</f>
        <v>0</v>
      </c>
      <c r="J161" s="201"/>
    </row>
    <row r="162" spans="1:10" s="203" customFormat="1" ht="12" hidden="1" customHeight="1">
      <c r="A162" s="197" t="s">
        <v>3</v>
      </c>
      <c r="B162" s="197" t="s">
        <v>97</v>
      </c>
      <c r="C162" s="198">
        <v>1301020201</v>
      </c>
      <c r="D162" s="199" t="s">
        <v>192</v>
      </c>
      <c r="E162" s="200" t="s">
        <v>6</v>
      </c>
      <c r="F162" s="200" t="s">
        <v>739</v>
      </c>
      <c r="G162" s="191">
        <f>IF(F162="I",IFERROR(VLOOKUP(C162,BG!B:D,3,FALSE),0),0)</f>
        <v>0</v>
      </c>
      <c r="H162" s="201"/>
      <c r="I162" s="202">
        <f>IF(F162="I",IFERROR(VLOOKUP(C162,BG!B:E,4,FALSE),0),0)</f>
        <v>0</v>
      </c>
      <c r="J162" s="201"/>
    </row>
    <row r="163" spans="1:10" s="203" customFormat="1" ht="12" hidden="1" customHeight="1">
      <c r="A163" s="197" t="s">
        <v>3</v>
      </c>
      <c r="B163" s="197" t="s">
        <v>82</v>
      </c>
      <c r="C163" s="198">
        <v>1301020202</v>
      </c>
      <c r="D163" s="199" t="s">
        <v>254</v>
      </c>
      <c r="E163" s="200" t="s">
        <v>6</v>
      </c>
      <c r="F163" s="200" t="s">
        <v>739</v>
      </c>
      <c r="G163" s="191">
        <f>IF(F163="I",IFERROR(VLOOKUP(C163,BG!B:D,3,FALSE),0),0)</f>
        <v>750000000</v>
      </c>
      <c r="H163" s="201"/>
      <c r="I163" s="202">
        <f>IF(F163="I",IFERROR(VLOOKUP(C163,BG!B:E,4,FALSE),0),0)</f>
        <v>114429.04</v>
      </c>
      <c r="J163" s="201"/>
    </row>
    <row r="164" spans="1:10" s="203" customFormat="1" ht="12" hidden="1" customHeight="1">
      <c r="A164" s="197" t="s">
        <v>3</v>
      </c>
      <c r="B164" s="197"/>
      <c r="C164" s="198">
        <v>13010204</v>
      </c>
      <c r="D164" s="199" t="s">
        <v>591</v>
      </c>
      <c r="E164" s="200" t="s">
        <v>6</v>
      </c>
      <c r="F164" s="200" t="s">
        <v>738</v>
      </c>
      <c r="G164" s="191">
        <f>IF(F164="I",IFERROR(VLOOKUP(C164,BG!B:D,3,FALSE),0),0)</f>
        <v>0</v>
      </c>
      <c r="H164" s="201"/>
      <c r="I164" s="202">
        <f>IF(F164="I",IFERROR(VLOOKUP(C164,BG!B:E,4,FALSE),0),0)</f>
        <v>0</v>
      </c>
      <c r="J164" s="201"/>
    </row>
    <row r="165" spans="1:10" s="203" customFormat="1" ht="12" hidden="1" customHeight="1">
      <c r="A165" s="197" t="s">
        <v>3</v>
      </c>
      <c r="B165" s="197" t="s">
        <v>194</v>
      </c>
      <c r="C165" s="198">
        <v>1301020402</v>
      </c>
      <c r="D165" s="199" t="s">
        <v>194</v>
      </c>
      <c r="E165" s="200" t="s">
        <v>6</v>
      </c>
      <c r="F165" s="200" t="s">
        <v>739</v>
      </c>
      <c r="G165" s="191">
        <f>IF(F165="I",IFERROR(VLOOKUP(C165,BG!B:D,3,FALSE),0),0)</f>
        <v>0</v>
      </c>
      <c r="H165" s="201"/>
      <c r="I165" s="202">
        <f>IF(F165="I",IFERROR(VLOOKUP(C165,BG!B:E,4,FALSE),0),0)</f>
        <v>0</v>
      </c>
      <c r="J165" s="201"/>
    </row>
    <row r="166" spans="1:10" s="203" customFormat="1" ht="12" hidden="1" customHeight="1">
      <c r="A166" s="197" t="s">
        <v>3</v>
      </c>
      <c r="B166" s="197" t="s">
        <v>194</v>
      </c>
      <c r="C166" s="198">
        <v>13010205</v>
      </c>
      <c r="D166" s="199" t="s">
        <v>195</v>
      </c>
      <c r="E166" s="200" t="s">
        <v>6</v>
      </c>
      <c r="F166" s="200" t="s">
        <v>739</v>
      </c>
      <c r="G166" s="191">
        <f>IF(F166="I",IFERROR(VLOOKUP(C166,BG!B:D,3,FALSE),0),0)</f>
        <v>0</v>
      </c>
      <c r="H166" s="201"/>
      <c r="I166" s="202">
        <f>IF(F166="I",IFERROR(VLOOKUP(C166,BG!B:E,4,FALSE),0),0)</f>
        <v>0</v>
      </c>
      <c r="J166" s="201"/>
    </row>
    <row r="167" spans="1:10" s="203" customFormat="1" ht="12" hidden="1" customHeight="1">
      <c r="A167" s="197" t="s">
        <v>3</v>
      </c>
      <c r="B167" s="197"/>
      <c r="C167" s="198">
        <v>130120</v>
      </c>
      <c r="D167" s="199" t="s">
        <v>196</v>
      </c>
      <c r="E167" s="200" t="s">
        <v>6</v>
      </c>
      <c r="F167" s="200" t="s">
        <v>738</v>
      </c>
      <c r="G167" s="191">
        <f>IF(F167="I",IFERROR(VLOOKUP(C167,BG!B:D,3,FALSE),0),0)</f>
        <v>0</v>
      </c>
      <c r="H167" s="201"/>
      <c r="I167" s="202">
        <f>IF(F167="I",IFERROR(VLOOKUP(C167,BG!B:E,4,FALSE),0),0)</f>
        <v>0</v>
      </c>
      <c r="J167" s="201"/>
    </row>
    <row r="168" spans="1:10" s="203" customFormat="1" ht="12" hidden="1" customHeight="1">
      <c r="A168" s="197" t="s">
        <v>3</v>
      </c>
      <c r="B168" s="197" t="s">
        <v>449</v>
      </c>
      <c r="C168" s="198">
        <v>13012001</v>
      </c>
      <c r="D168" s="199" t="s">
        <v>197</v>
      </c>
      <c r="E168" s="200" t="s">
        <v>6</v>
      </c>
      <c r="F168" s="200" t="s">
        <v>739</v>
      </c>
      <c r="G168" s="191">
        <f>IF(F168="I",IFERROR(VLOOKUP(C168,BG!B:D,3,FALSE),0),0)</f>
        <v>0</v>
      </c>
      <c r="H168" s="201"/>
      <c r="I168" s="202">
        <f>IF(F168="I",IFERROR(VLOOKUP(C168,BG!B:E,4,FALSE),0),0)</f>
        <v>0</v>
      </c>
      <c r="J168" s="201"/>
    </row>
    <row r="169" spans="1:10" s="203" customFormat="1" ht="12" hidden="1" customHeight="1">
      <c r="A169" s="197" t="s">
        <v>3</v>
      </c>
      <c r="B169" s="197" t="s">
        <v>449</v>
      </c>
      <c r="C169" s="198">
        <v>13012002</v>
      </c>
      <c r="D169" s="199" t="s">
        <v>198</v>
      </c>
      <c r="E169" s="200" t="s">
        <v>429</v>
      </c>
      <c r="F169" s="200" t="s">
        <v>739</v>
      </c>
      <c r="G169" s="191">
        <f>IF(F169="I",IFERROR(VLOOKUP(C169,BG!B:D,3,FALSE),0),0)</f>
        <v>0</v>
      </c>
      <c r="H169" s="201"/>
      <c r="I169" s="202">
        <f>IF(F169="I",IFERROR(VLOOKUP(C169,BG!B:E,4,FALSE),0),0)</f>
        <v>0</v>
      </c>
      <c r="J169" s="201"/>
    </row>
    <row r="170" spans="1:10" s="203" customFormat="1" ht="12" hidden="1" customHeight="1">
      <c r="A170" s="197" t="s">
        <v>3</v>
      </c>
      <c r="B170" s="197" t="s">
        <v>449</v>
      </c>
      <c r="C170" s="198">
        <v>13012003</v>
      </c>
      <c r="D170" s="199" t="s">
        <v>199</v>
      </c>
      <c r="E170" s="200" t="s">
        <v>6</v>
      </c>
      <c r="F170" s="200" t="s">
        <v>739</v>
      </c>
      <c r="G170" s="191">
        <f>IF(F170="I",IFERROR(VLOOKUP(C170,BG!B:D,3,FALSE),0),0)</f>
        <v>0</v>
      </c>
      <c r="H170" s="201"/>
      <c r="I170" s="202">
        <f>IF(F170="I",IFERROR(VLOOKUP(C170,BG!B:E,4,FALSE),0),0)</f>
        <v>0</v>
      </c>
      <c r="J170" s="201"/>
    </row>
    <row r="171" spans="1:10" s="203" customFormat="1" ht="12" hidden="1" customHeight="1">
      <c r="A171" s="197" t="s">
        <v>3</v>
      </c>
      <c r="B171" s="197"/>
      <c r="C171" s="198">
        <v>132</v>
      </c>
      <c r="D171" s="199" t="s">
        <v>595</v>
      </c>
      <c r="E171" s="200" t="s">
        <v>6</v>
      </c>
      <c r="F171" s="200" t="s">
        <v>738</v>
      </c>
      <c r="G171" s="191">
        <f>IF(F171="I",IFERROR(VLOOKUP(C171,BG!B:D,3,FALSE),0),0)</f>
        <v>0</v>
      </c>
      <c r="H171" s="201"/>
      <c r="I171" s="202">
        <f>IF(F171="I",IFERROR(VLOOKUP(C171,BG!B:E,4,FALSE),0),0)</f>
        <v>0</v>
      </c>
      <c r="J171" s="201"/>
    </row>
    <row r="172" spans="1:10" s="203" customFormat="1" ht="12" hidden="1" customHeight="1">
      <c r="A172" s="197" t="s">
        <v>3</v>
      </c>
      <c r="B172" s="197"/>
      <c r="C172" s="198">
        <v>132101</v>
      </c>
      <c r="D172" s="199" t="s">
        <v>255</v>
      </c>
      <c r="E172" s="200" t="s">
        <v>6</v>
      </c>
      <c r="F172" s="200" t="s">
        <v>738</v>
      </c>
      <c r="G172" s="191">
        <f>IF(F172="I",IFERROR(VLOOKUP(C172,BG!B:D,3,FALSE),0),0)</f>
        <v>0</v>
      </c>
      <c r="H172" s="201"/>
      <c r="I172" s="202">
        <f>IF(F172="I",IFERROR(VLOOKUP(C172,BG!B:E,4,FALSE),0),0)</f>
        <v>0</v>
      </c>
      <c r="J172" s="201"/>
    </row>
    <row r="173" spans="1:10" s="203" customFormat="1" ht="12" hidden="1" customHeight="1">
      <c r="A173" s="197" t="s">
        <v>3</v>
      </c>
      <c r="B173" s="197" t="s">
        <v>435</v>
      </c>
      <c r="C173" s="198">
        <v>13210101</v>
      </c>
      <c r="D173" s="199" t="s">
        <v>256</v>
      </c>
      <c r="E173" s="200" t="s">
        <v>6</v>
      </c>
      <c r="F173" s="200" t="s">
        <v>739</v>
      </c>
      <c r="G173" s="191">
        <f>IF(F173="I",IFERROR(VLOOKUP(C173,BG!B:D,3,FALSE),0),0)</f>
        <v>0</v>
      </c>
      <c r="H173" s="201"/>
      <c r="I173" s="202">
        <f>IF(F173="I",IFERROR(VLOOKUP(C173,BG!B:E,4,FALSE),0),0)</f>
        <v>0</v>
      </c>
      <c r="J173" s="201"/>
    </row>
    <row r="174" spans="1:10" s="203" customFormat="1" ht="12" hidden="1" customHeight="1">
      <c r="A174" s="197" t="s">
        <v>3</v>
      </c>
      <c r="B174" s="197" t="s">
        <v>435</v>
      </c>
      <c r="C174" s="198">
        <v>13210102</v>
      </c>
      <c r="D174" s="199" t="s">
        <v>257</v>
      </c>
      <c r="E174" s="200" t="s">
        <v>6</v>
      </c>
      <c r="F174" s="200" t="s">
        <v>739</v>
      </c>
      <c r="G174" s="191">
        <f>IF(F174="I",IFERROR(VLOOKUP(C174,BG!B:D,3,FALSE),0),0)</f>
        <v>0</v>
      </c>
      <c r="H174" s="201"/>
      <c r="I174" s="202">
        <f>IF(F174="I",IFERROR(VLOOKUP(C174,BG!B:E,4,FALSE),0),0)</f>
        <v>0</v>
      </c>
      <c r="J174" s="201"/>
    </row>
    <row r="175" spans="1:10" s="203" customFormat="1" ht="12" hidden="1" customHeight="1">
      <c r="A175" s="197" t="s">
        <v>3</v>
      </c>
      <c r="B175" s="197"/>
      <c r="C175" s="198">
        <v>132102</v>
      </c>
      <c r="D175" s="199" t="s">
        <v>258</v>
      </c>
      <c r="E175" s="200" t="s">
        <v>429</v>
      </c>
      <c r="F175" s="200" t="s">
        <v>738</v>
      </c>
      <c r="G175" s="191">
        <f>IF(F175="I",IFERROR(VLOOKUP(C175,BG!B:D,3,FALSE),0),0)</f>
        <v>0</v>
      </c>
      <c r="H175" s="201"/>
      <c r="I175" s="202">
        <f>IF(F175="I",IFERROR(VLOOKUP(C175,BG!B:E,4,FALSE),0),0)</f>
        <v>0</v>
      </c>
      <c r="J175" s="201"/>
    </row>
    <row r="176" spans="1:10" s="203" customFormat="1" ht="12" hidden="1" customHeight="1">
      <c r="A176" s="197" t="s">
        <v>3</v>
      </c>
      <c r="B176" s="197" t="s">
        <v>435</v>
      </c>
      <c r="C176" s="198">
        <v>13210201</v>
      </c>
      <c r="D176" s="199" t="s">
        <v>258</v>
      </c>
      <c r="E176" s="200" t="s">
        <v>429</v>
      </c>
      <c r="F176" s="200" t="s">
        <v>739</v>
      </c>
      <c r="G176" s="191">
        <f>IF(F176="I",IFERROR(VLOOKUP(C176,BG!B:D,3,FALSE),0),0)</f>
        <v>0</v>
      </c>
      <c r="H176" s="201"/>
      <c r="I176" s="202">
        <f>IF(F176="I",IFERROR(VLOOKUP(C176,BG!B:E,4,FALSE),0),0)</f>
        <v>0</v>
      </c>
      <c r="J176" s="201"/>
    </row>
    <row r="177" spans="1:10" s="203" customFormat="1" ht="12" hidden="1" customHeight="1">
      <c r="A177" s="197" t="s">
        <v>3</v>
      </c>
      <c r="B177" s="197" t="s">
        <v>436</v>
      </c>
      <c r="C177" s="198">
        <v>13210202</v>
      </c>
      <c r="D177" s="199" t="s">
        <v>259</v>
      </c>
      <c r="E177" s="200" t="s">
        <v>429</v>
      </c>
      <c r="F177" s="200" t="s">
        <v>739</v>
      </c>
      <c r="G177" s="191">
        <f>IF(F177="I",IFERROR(VLOOKUP(C177,BG!B:D,3,FALSE),0),0)</f>
        <v>0</v>
      </c>
      <c r="H177" s="201"/>
      <c r="I177" s="202">
        <f>IF(F177="I",IFERROR(VLOOKUP(C177,BG!B:E,4,FALSE),0),0)</f>
        <v>0</v>
      </c>
      <c r="J177" s="201"/>
    </row>
    <row r="178" spans="1:10" s="203" customFormat="1" ht="12" hidden="1" customHeight="1">
      <c r="A178" s="197" t="s">
        <v>3</v>
      </c>
      <c r="B178" s="197"/>
      <c r="C178" s="198">
        <v>132103</v>
      </c>
      <c r="D178" s="199" t="s">
        <v>260</v>
      </c>
      <c r="E178" s="200" t="s">
        <v>429</v>
      </c>
      <c r="F178" s="200" t="s">
        <v>738</v>
      </c>
      <c r="G178" s="191">
        <f>IF(F178="I",IFERROR(VLOOKUP(C178,BG!B:D,3,FALSE),0),0)</f>
        <v>0</v>
      </c>
      <c r="H178" s="201"/>
      <c r="I178" s="202">
        <f>IF(F178="I",IFERROR(VLOOKUP(C178,BG!B:E,4,FALSE),0),0)</f>
        <v>0</v>
      </c>
      <c r="J178" s="201"/>
    </row>
    <row r="179" spans="1:10" s="203" customFormat="1" ht="12" hidden="1" customHeight="1">
      <c r="A179" s="197" t="s">
        <v>3</v>
      </c>
      <c r="B179" s="197" t="s">
        <v>435</v>
      </c>
      <c r="C179" s="198">
        <v>13210301</v>
      </c>
      <c r="D179" s="199" t="s">
        <v>261</v>
      </c>
      <c r="E179" s="200" t="s">
        <v>6</v>
      </c>
      <c r="F179" s="200" t="s">
        <v>739</v>
      </c>
      <c r="G179" s="191">
        <f>IF(F179="I",IFERROR(VLOOKUP(C179,BG!B:D,3,FALSE),0),0)</f>
        <v>0</v>
      </c>
      <c r="H179" s="201"/>
      <c r="I179" s="202">
        <f>IF(F179="I",IFERROR(VLOOKUP(C179,BG!B:E,4,FALSE),0),0)</f>
        <v>0</v>
      </c>
      <c r="J179" s="201"/>
    </row>
    <row r="180" spans="1:10" s="203" customFormat="1" ht="12" hidden="1" customHeight="1">
      <c r="A180" s="197" t="s">
        <v>3</v>
      </c>
      <c r="B180" s="197" t="s">
        <v>435</v>
      </c>
      <c r="C180" s="198">
        <v>13210302</v>
      </c>
      <c r="D180" s="199" t="s">
        <v>262</v>
      </c>
      <c r="E180" s="200" t="s">
        <v>6</v>
      </c>
      <c r="F180" s="200" t="s">
        <v>739</v>
      </c>
      <c r="G180" s="191">
        <f>IF(F180="I",IFERROR(VLOOKUP(C180,BG!B:D,3,FALSE),0),0)</f>
        <v>0</v>
      </c>
      <c r="H180" s="201"/>
      <c r="I180" s="202">
        <f>IF(F180="I",IFERROR(VLOOKUP(C180,BG!B:E,4,FALSE),0),0)</f>
        <v>0</v>
      </c>
      <c r="J180" s="201"/>
    </row>
    <row r="181" spans="1:10" s="203" customFormat="1" ht="12" hidden="1" customHeight="1">
      <c r="A181" s="197" t="s">
        <v>3</v>
      </c>
      <c r="B181" s="197" t="s">
        <v>436</v>
      </c>
      <c r="C181" s="198">
        <v>13210303</v>
      </c>
      <c r="D181" s="199" t="s">
        <v>263</v>
      </c>
      <c r="E181" s="200" t="s">
        <v>429</v>
      </c>
      <c r="F181" s="200" t="s">
        <v>739</v>
      </c>
      <c r="G181" s="191">
        <f>IF(F181="I",IFERROR(VLOOKUP(C181,BG!B:D,3,FALSE),0),0)</f>
        <v>0</v>
      </c>
      <c r="H181" s="201"/>
      <c r="I181" s="202">
        <f>IF(F181="I",IFERROR(VLOOKUP(C181,BG!B:E,4,FALSE),0),0)</f>
        <v>0</v>
      </c>
      <c r="J181" s="201"/>
    </row>
    <row r="182" spans="1:10" s="203" customFormat="1" ht="12" hidden="1" customHeight="1">
      <c r="A182" s="197" t="s">
        <v>3</v>
      </c>
      <c r="B182" s="197"/>
      <c r="C182" s="198">
        <v>132115</v>
      </c>
      <c r="D182" s="199" t="s">
        <v>264</v>
      </c>
      <c r="E182" s="200" t="s">
        <v>6</v>
      </c>
      <c r="F182" s="200" t="s">
        <v>738</v>
      </c>
      <c r="G182" s="191">
        <f>IF(F182="I",IFERROR(VLOOKUP(C182,BG!B:D,3,FALSE),0),0)</f>
        <v>0</v>
      </c>
      <c r="H182" s="201"/>
      <c r="I182" s="202">
        <f>IF(F182="I",IFERROR(VLOOKUP(C182,BG!B:E,4,FALSE),0),0)</f>
        <v>0</v>
      </c>
      <c r="J182" s="201"/>
    </row>
    <row r="183" spans="1:10" s="203" customFormat="1" ht="12" hidden="1" customHeight="1">
      <c r="A183" s="197" t="s">
        <v>3</v>
      </c>
      <c r="B183" s="197" t="s">
        <v>435</v>
      </c>
      <c r="C183" s="198">
        <v>13211501</v>
      </c>
      <c r="D183" s="199" t="s">
        <v>265</v>
      </c>
      <c r="E183" s="200" t="s">
        <v>6</v>
      </c>
      <c r="F183" s="200" t="s">
        <v>739</v>
      </c>
      <c r="G183" s="191">
        <f>IF(F183="I",IFERROR(VLOOKUP(C183,BG!B:D,3,FALSE),0),0)</f>
        <v>0</v>
      </c>
      <c r="H183" s="201"/>
      <c r="I183" s="202">
        <f>IF(F183="I",IFERROR(VLOOKUP(C183,BG!B:E,4,FALSE),0),0)</f>
        <v>0</v>
      </c>
      <c r="J183" s="201"/>
    </row>
    <row r="184" spans="1:10" s="203" customFormat="1" ht="12" hidden="1" customHeight="1">
      <c r="A184" s="197" t="s">
        <v>3</v>
      </c>
      <c r="B184" s="197" t="s">
        <v>435</v>
      </c>
      <c r="C184" s="198">
        <v>13211502</v>
      </c>
      <c r="D184" s="199" t="s">
        <v>266</v>
      </c>
      <c r="E184" s="200" t="s">
        <v>6</v>
      </c>
      <c r="F184" s="200" t="s">
        <v>739</v>
      </c>
      <c r="G184" s="191">
        <f>IF(F184="I",IFERROR(VLOOKUP(C184,BG!B:D,3,FALSE),0),0)</f>
        <v>0</v>
      </c>
      <c r="H184" s="201"/>
      <c r="I184" s="202">
        <f>IF(F184="I",IFERROR(VLOOKUP(C184,BG!B:E,4,FALSE),0),0)</f>
        <v>0</v>
      </c>
      <c r="J184" s="201"/>
    </row>
    <row r="185" spans="1:10" s="203" customFormat="1" ht="12" hidden="1" customHeight="1">
      <c r="A185" s="197" t="s">
        <v>3</v>
      </c>
      <c r="B185" s="197"/>
      <c r="C185" s="198">
        <v>132127</v>
      </c>
      <c r="D185" s="199" t="s">
        <v>267</v>
      </c>
      <c r="E185" s="200" t="s">
        <v>6</v>
      </c>
      <c r="F185" s="200" t="s">
        <v>738</v>
      </c>
      <c r="G185" s="191">
        <f>IF(F185="I",IFERROR(VLOOKUP(C185,BG!B:D,3,FALSE),0),0)</f>
        <v>0</v>
      </c>
      <c r="H185" s="201"/>
      <c r="I185" s="202">
        <f>IF(F185="I",IFERROR(VLOOKUP(C185,BG!B:E,4,FALSE),0),0)</f>
        <v>0</v>
      </c>
      <c r="J185" s="201"/>
    </row>
    <row r="186" spans="1:10" s="211" customFormat="1" ht="12" hidden="1" customHeight="1">
      <c r="A186" s="204" t="s">
        <v>3</v>
      </c>
      <c r="B186" s="197" t="s">
        <v>751</v>
      </c>
      <c r="C186" s="205">
        <v>13212701</v>
      </c>
      <c r="D186" s="206" t="s">
        <v>267</v>
      </c>
      <c r="E186" s="207" t="s">
        <v>6</v>
      </c>
      <c r="F186" s="207" t="s">
        <v>739</v>
      </c>
      <c r="G186" s="208">
        <f>IF(F186="I",IFERROR(VLOOKUP(C186,BG!B:D,3,FALSE),0),0)</f>
        <v>825000</v>
      </c>
      <c r="H186" s="209"/>
      <c r="I186" s="210">
        <f>IF(F186="I",IFERROR(VLOOKUP(C186,BG!B:E,4,FALSE),0),0)</f>
        <v>126.38</v>
      </c>
      <c r="J186" s="209"/>
    </row>
    <row r="187" spans="1:10" s="203" customFormat="1" ht="12" hidden="1" customHeight="1">
      <c r="A187" s="197" t="s">
        <v>3</v>
      </c>
      <c r="B187" s="197" t="s">
        <v>436</v>
      </c>
      <c r="C187" s="198">
        <v>13212702</v>
      </c>
      <c r="D187" s="199" t="s">
        <v>268</v>
      </c>
      <c r="E187" s="200" t="s">
        <v>6</v>
      </c>
      <c r="F187" s="200" t="s">
        <v>739</v>
      </c>
      <c r="G187" s="191">
        <f>IF(F187="I",IFERROR(VLOOKUP(C187,BG!B:D,3,FALSE),0),0)</f>
        <v>0</v>
      </c>
      <c r="H187" s="201"/>
      <c r="I187" s="202">
        <f>IF(F187="I",IFERROR(VLOOKUP(C187,BG!B:E,4,FALSE),0),0)</f>
        <v>0</v>
      </c>
      <c r="J187" s="201"/>
    </row>
    <row r="188" spans="1:10" s="203" customFormat="1" ht="12" hidden="1" customHeight="1">
      <c r="A188" s="197" t="s">
        <v>3</v>
      </c>
      <c r="B188" s="197"/>
      <c r="C188" s="198">
        <v>132128</v>
      </c>
      <c r="D188" s="199" t="s">
        <v>269</v>
      </c>
      <c r="E188" s="200" t="s">
        <v>6</v>
      </c>
      <c r="F188" s="200" t="s">
        <v>738</v>
      </c>
      <c r="G188" s="191">
        <f>IF(F188="I",IFERROR(VLOOKUP(C188,BG!B:D,3,FALSE),0),0)</f>
        <v>0</v>
      </c>
      <c r="H188" s="201"/>
      <c r="I188" s="202">
        <f>IF(F188="I",IFERROR(VLOOKUP(C188,BG!B:E,4,FALSE),0),0)</f>
        <v>0</v>
      </c>
      <c r="J188" s="201"/>
    </row>
    <row r="189" spans="1:10" s="203" customFormat="1" ht="12" hidden="1" customHeight="1">
      <c r="A189" s="197" t="s">
        <v>3</v>
      </c>
      <c r="B189" s="197" t="s">
        <v>751</v>
      </c>
      <c r="C189" s="198">
        <v>13212801</v>
      </c>
      <c r="D189" s="199" t="s">
        <v>269</v>
      </c>
      <c r="E189" s="200" t="s">
        <v>6</v>
      </c>
      <c r="F189" s="200" t="s">
        <v>739</v>
      </c>
      <c r="G189" s="191">
        <f>IF(F189="I",IFERROR(VLOOKUP(C189,BG!B:D,3,FALSE),0),0)</f>
        <v>16238918</v>
      </c>
      <c r="H189" s="201"/>
      <c r="I189" s="202">
        <f>IF(F189="I",IFERROR(VLOOKUP(C189,BG!B:E,4,FALSE),0),0)</f>
        <v>2509.09</v>
      </c>
      <c r="J189" s="201"/>
    </row>
    <row r="190" spans="1:10" s="203" customFormat="1" ht="12" hidden="1" customHeight="1">
      <c r="A190" s="197" t="s">
        <v>3</v>
      </c>
      <c r="B190" s="197" t="s">
        <v>436</v>
      </c>
      <c r="C190" s="198">
        <v>13212802</v>
      </c>
      <c r="D190" s="199" t="s">
        <v>270</v>
      </c>
      <c r="E190" s="200" t="s">
        <v>6</v>
      </c>
      <c r="F190" s="200" t="s">
        <v>739</v>
      </c>
      <c r="G190" s="191">
        <f>IF(F190="I",IFERROR(VLOOKUP(C190,BG!B:D,3,FALSE),0),0)</f>
        <v>0</v>
      </c>
      <c r="H190" s="201"/>
      <c r="I190" s="202">
        <f>IF(F190="I",IFERROR(VLOOKUP(C190,BG!B:E,4,FALSE),0),0)</f>
        <v>0</v>
      </c>
      <c r="J190" s="201"/>
    </row>
    <row r="191" spans="1:10" s="203" customFormat="1" ht="12" hidden="1" customHeight="1">
      <c r="A191" s="197" t="s">
        <v>3</v>
      </c>
      <c r="B191" s="197"/>
      <c r="C191" s="198">
        <v>132130</v>
      </c>
      <c r="D191" s="199" t="s">
        <v>271</v>
      </c>
      <c r="E191" s="200" t="s">
        <v>6</v>
      </c>
      <c r="F191" s="200" t="s">
        <v>738</v>
      </c>
      <c r="G191" s="191">
        <f>IF(F191="I",IFERROR(VLOOKUP(C191,BG!B:D,3,FALSE),0),0)</f>
        <v>0</v>
      </c>
      <c r="H191" s="201"/>
      <c r="I191" s="202">
        <f>IF(F191="I",IFERROR(VLOOKUP(C191,BG!B:E,4,FALSE),0),0)</f>
        <v>0</v>
      </c>
      <c r="J191" s="201"/>
    </row>
    <row r="192" spans="1:10" s="203" customFormat="1" ht="12" hidden="1" customHeight="1">
      <c r="A192" s="197" t="s">
        <v>3</v>
      </c>
      <c r="B192" s="197" t="s">
        <v>435</v>
      </c>
      <c r="C192" s="198">
        <v>13213001</v>
      </c>
      <c r="D192" s="199" t="s">
        <v>271</v>
      </c>
      <c r="E192" s="200" t="s">
        <v>6</v>
      </c>
      <c r="F192" s="200" t="s">
        <v>739</v>
      </c>
      <c r="G192" s="191">
        <f>IF(F192="I",IFERROR(VLOOKUP(C192,BG!B:D,3,FALSE),0),0)</f>
        <v>0</v>
      </c>
      <c r="H192" s="201"/>
      <c r="I192" s="202">
        <f>IF(F192="I",IFERROR(VLOOKUP(C192,BG!B:E,4,FALSE),0),0)</f>
        <v>0</v>
      </c>
      <c r="J192" s="201"/>
    </row>
    <row r="193" spans="1:10" s="203" customFormat="1" ht="12" hidden="1" customHeight="1">
      <c r="A193" s="197" t="s">
        <v>3</v>
      </c>
      <c r="B193" s="197" t="s">
        <v>436</v>
      </c>
      <c r="C193" s="198">
        <v>13213002</v>
      </c>
      <c r="D193" s="199" t="s">
        <v>272</v>
      </c>
      <c r="E193" s="200" t="s">
        <v>6</v>
      </c>
      <c r="F193" s="200" t="s">
        <v>739</v>
      </c>
      <c r="G193" s="191">
        <f>IF(F193="I",IFERROR(VLOOKUP(C193,BG!B:D,3,FALSE),0),0)</f>
        <v>0</v>
      </c>
      <c r="H193" s="201"/>
      <c r="I193" s="202">
        <f>IF(F193="I",IFERROR(VLOOKUP(C193,BG!B:E,4,FALSE),0),0)</f>
        <v>0</v>
      </c>
      <c r="J193" s="201"/>
    </row>
    <row r="194" spans="1:10" s="203" customFormat="1" ht="12" hidden="1" customHeight="1">
      <c r="A194" s="197" t="s">
        <v>3</v>
      </c>
      <c r="B194" s="197"/>
      <c r="C194" s="198">
        <v>132150</v>
      </c>
      <c r="D194" s="199" t="s">
        <v>273</v>
      </c>
      <c r="E194" s="200" t="s">
        <v>6</v>
      </c>
      <c r="F194" s="200" t="s">
        <v>738</v>
      </c>
      <c r="G194" s="191">
        <f>IF(F194="I",IFERROR(VLOOKUP(C194,BG!B:D,3,FALSE),0),0)</f>
        <v>0</v>
      </c>
      <c r="H194" s="201"/>
      <c r="I194" s="202">
        <f>IF(F194="I",IFERROR(VLOOKUP(C194,BG!B:E,4,FALSE),0),0)</f>
        <v>0</v>
      </c>
      <c r="J194" s="201"/>
    </row>
    <row r="195" spans="1:10" s="203" customFormat="1" ht="12" hidden="1" customHeight="1">
      <c r="A195" s="197" t="s">
        <v>3</v>
      </c>
      <c r="B195" s="197" t="s">
        <v>435</v>
      </c>
      <c r="C195" s="198">
        <v>13215001</v>
      </c>
      <c r="D195" s="199" t="s">
        <v>274</v>
      </c>
      <c r="E195" s="200" t="s">
        <v>6</v>
      </c>
      <c r="F195" s="200" t="s">
        <v>739</v>
      </c>
      <c r="G195" s="191">
        <f>IF(F195="I",IFERROR(VLOOKUP(C195,BG!B:D,3,FALSE),0),0)</f>
        <v>0</v>
      </c>
      <c r="H195" s="201"/>
      <c r="I195" s="202">
        <f>IF(F195="I",IFERROR(VLOOKUP(C195,BG!B:E,4,FALSE),0),0)</f>
        <v>0</v>
      </c>
      <c r="J195" s="201"/>
    </row>
    <row r="196" spans="1:10" s="203" customFormat="1" ht="12" hidden="1" customHeight="1">
      <c r="A196" s="197" t="s">
        <v>3</v>
      </c>
      <c r="B196" s="197" t="s">
        <v>436</v>
      </c>
      <c r="C196" s="198">
        <v>13215002</v>
      </c>
      <c r="D196" s="199" t="s">
        <v>275</v>
      </c>
      <c r="E196" s="200" t="s">
        <v>6</v>
      </c>
      <c r="F196" s="200" t="s">
        <v>739</v>
      </c>
      <c r="G196" s="191">
        <f>IF(F196="I",IFERROR(VLOOKUP(C196,BG!B:D,3,FALSE),0),0)</f>
        <v>0</v>
      </c>
      <c r="H196" s="201"/>
      <c r="I196" s="202">
        <f>IF(F196="I",IFERROR(VLOOKUP(C196,BG!B:E,4,FALSE),0),0)</f>
        <v>0</v>
      </c>
      <c r="J196" s="201"/>
    </row>
    <row r="197" spans="1:10" s="203" customFormat="1" ht="12" hidden="1" customHeight="1">
      <c r="A197" s="197" t="s">
        <v>3</v>
      </c>
      <c r="B197" s="197"/>
      <c r="C197" s="198">
        <v>133</v>
      </c>
      <c r="D197" s="199" t="s">
        <v>541</v>
      </c>
      <c r="E197" s="200" t="s">
        <v>6</v>
      </c>
      <c r="F197" s="200" t="s">
        <v>738</v>
      </c>
      <c r="G197" s="191">
        <f>IF(F197="I",IFERROR(VLOOKUP(C197,BG!B:D,3,FALSE),0),0)</f>
        <v>0</v>
      </c>
      <c r="H197" s="201"/>
      <c r="I197" s="202">
        <f>IF(F197="I",IFERROR(VLOOKUP(C197,BG!B:E,4,FALSE),0),0)</f>
        <v>0</v>
      </c>
      <c r="J197" s="201"/>
    </row>
    <row r="198" spans="1:10" s="203" customFormat="1" ht="12" hidden="1" customHeight="1">
      <c r="A198" s="197" t="s">
        <v>3</v>
      </c>
      <c r="B198" s="197"/>
      <c r="C198" s="198">
        <v>133101</v>
      </c>
      <c r="D198" s="199" t="s">
        <v>276</v>
      </c>
      <c r="E198" s="200" t="s">
        <v>6</v>
      </c>
      <c r="F198" s="200" t="s">
        <v>738</v>
      </c>
      <c r="G198" s="191">
        <f>IF(F198="I",IFERROR(VLOOKUP(C198,BG!B:D,3,FALSE),0),0)</f>
        <v>0</v>
      </c>
      <c r="H198" s="201"/>
      <c r="I198" s="202">
        <f>IF(F198="I",IFERROR(VLOOKUP(C198,BG!B:E,4,FALSE),0),0)</f>
        <v>0</v>
      </c>
      <c r="J198" s="201"/>
    </row>
    <row r="199" spans="1:10" s="203" customFormat="1" ht="12" hidden="1" customHeight="1">
      <c r="A199" s="197" t="s">
        <v>3</v>
      </c>
      <c r="B199" s="197" t="s">
        <v>113</v>
      </c>
      <c r="C199" s="198">
        <v>13310101</v>
      </c>
      <c r="D199" s="199" t="s">
        <v>276</v>
      </c>
      <c r="E199" s="200" t="s">
        <v>6</v>
      </c>
      <c r="F199" s="200" t="s">
        <v>739</v>
      </c>
      <c r="G199" s="191">
        <f>IF(F199="I",IFERROR(VLOOKUP(C199,BG!B:D,3,FALSE),0),0)</f>
        <v>0</v>
      </c>
      <c r="H199" s="201"/>
      <c r="I199" s="202">
        <f>IF(F199="I",IFERROR(VLOOKUP(C199,BG!B:E,4,FALSE),0),0)</f>
        <v>0</v>
      </c>
      <c r="J199" s="201"/>
    </row>
    <row r="200" spans="1:10" s="203" customFormat="1" ht="12" hidden="1" customHeight="1">
      <c r="A200" s="197" t="s">
        <v>3</v>
      </c>
      <c r="B200" s="197" t="s">
        <v>113</v>
      </c>
      <c r="C200" s="198">
        <v>13310102</v>
      </c>
      <c r="D200" s="199" t="s">
        <v>87</v>
      </c>
      <c r="E200" s="200" t="s">
        <v>6</v>
      </c>
      <c r="F200" s="200" t="s">
        <v>739</v>
      </c>
      <c r="G200" s="191">
        <f>IF(F200="I",IFERROR(VLOOKUP(C200,BG!B:D,3,FALSE),0),0)</f>
        <v>139728254</v>
      </c>
      <c r="H200" s="201"/>
      <c r="I200" s="202">
        <f>IF(F200="I",IFERROR(VLOOKUP(C200,BG!B:E,4,FALSE),0),0)</f>
        <v>21408.639999999999</v>
      </c>
      <c r="J200" s="201"/>
    </row>
    <row r="201" spans="1:10" s="203" customFormat="1" ht="12" hidden="1" customHeight="1">
      <c r="A201" s="197" t="s">
        <v>3</v>
      </c>
      <c r="B201" s="197" t="s">
        <v>115</v>
      </c>
      <c r="C201" s="198">
        <v>133113</v>
      </c>
      <c r="D201" s="199" t="s">
        <v>542</v>
      </c>
      <c r="E201" s="200" t="s">
        <v>6</v>
      </c>
      <c r="F201" s="200" t="s">
        <v>739</v>
      </c>
      <c r="G201" s="191">
        <f>IF(F201="I",IFERROR(VLOOKUP(C201,BG!B:D,3,FALSE),0),0)</f>
        <v>622033558</v>
      </c>
      <c r="H201" s="201"/>
      <c r="I201" s="202">
        <f>IF(F201="I",IFERROR(VLOOKUP(C201,BG!B:E,4,FALSE),0),0)</f>
        <v>101125</v>
      </c>
      <c r="J201" s="201"/>
    </row>
    <row r="202" spans="1:10" s="203" customFormat="1" ht="12" hidden="1" customHeight="1">
      <c r="A202" s="197" t="s">
        <v>3</v>
      </c>
      <c r="B202" s="197" t="s">
        <v>115</v>
      </c>
      <c r="C202" s="198">
        <v>133114</v>
      </c>
      <c r="D202" s="199" t="s">
        <v>543</v>
      </c>
      <c r="E202" s="200" t="s">
        <v>6</v>
      </c>
      <c r="F202" s="200" t="s">
        <v>739</v>
      </c>
      <c r="G202" s="191">
        <f>IF(F202="I",IFERROR(VLOOKUP(C202,BG!B:D,3,FALSE),0),0)</f>
        <v>14200454</v>
      </c>
      <c r="H202" s="201"/>
      <c r="I202" s="202">
        <f>IF(F202="I",IFERROR(VLOOKUP(C202,BG!B:E,4,FALSE),0),0)</f>
        <v>2250.09</v>
      </c>
      <c r="J202" s="201"/>
    </row>
    <row r="203" spans="1:10" s="203" customFormat="1" ht="12" hidden="1" customHeight="1">
      <c r="A203" s="308" t="s">
        <v>3</v>
      </c>
      <c r="B203" s="308"/>
      <c r="C203" s="309">
        <v>133115</v>
      </c>
      <c r="D203" s="310" t="s">
        <v>277</v>
      </c>
      <c r="E203" s="311" t="s">
        <v>6</v>
      </c>
      <c r="F203" s="311" t="s">
        <v>738</v>
      </c>
      <c r="G203" s="312">
        <f>IF(F203="I",IFERROR(VLOOKUP(C203,BG!B:D,3,FALSE),0),0)</f>
        <v>0</v>
      </c>
      <c r="H203" s="313"/>
      <c r="I203" s="314">
        <f>IF(F203="I",IFERROR(VLOOKUP(C203,BG!B:E,4,FALSE),0),0)</f>
        <v>0</v>
      </c>
      <c r="J203" s="313"/>
    </row>
    <row r="204" spans="1:10" s="203" customFormat="1" ht="12" hidden="1" customHeight="1">
      <c r="A204" s="197" t="s">
        <v>3</v>
      </c>
      <c r="B204" s="197" t="s">
        <v>114</v>
      </c>
      <c r="C204" s="198">
        <v>13311501</v>
      </c>
      <c r="D204" s="199" t="s">
        <v>277</v>
      </c>
      <c r="E204" s="200" t="s">
        <v>6</v>
      </c>
      <c r="F204" s="200" t="s">
        <v>739</v>
      </c>
      <c r="G204" s="191">
        <f>IF(F204="I",IFERROR(VLOOKUP(C204,BG!B:D,3,FALSE),0),0)</f>
        <v>0</v>
      </c>
      <c r="H204" s="201"/>
      <c r="I204" s="202">
        <f>IF(F204="I",IFERROR(VLOOKUP(C204,BG!B:E,4,FALSE),0),0)</f>
        <v>0</v>
      </c>
      <c r="J204" s="201"/>
    </row>
    <row r="205" spans="1:10" s="203" customFormat="1" ht="12" hidden="1" customHeight="1">
      <c r="A205" s="197" t="s">
        <v>3</v>
      </c>
      <c r="B205" s="197" t="s">
        <v>114</v>
      </c>
      <c r="C205" s="198">
        <v>133116</v>
      </c>
      <c r="D205" s="199" t="s">
        <v>114</v>
      </c>
      <c r="E205" s="200" t="s">
        <v>6</v>
      </c>
      <c r="F205" s="200" t="s">
        <v>739</v>
      </c>
      <c r="G205" s="191">
        <f>IF(F205="I",IFERROR(VLOOKUP(C205,BG!B:D,3,FALSE),0),0)</f>
        <v>8000000</v>
      </c>
      <c r="H205" s="201"/>
      <c r="I205" s="202">
        <f>IF(F205="I",IFERROR(VLOOKUP(C205,BG!B:E,4,FALSE),0),0)</f>
        <v>1288.27</v>
      </c>
      <c r="J205" s="201"/>
    </row>
    <row r="206" spans="1:10" s="211" customFormat="1" ht="12" hidden="1" customHeight="1">
      <c r="A206" s="204" t="s">
        <v>3</v>
      </c>
      <c r="B206" s="197" t="s">
        <v>116</v>
      </c>
      <c r="C206" s="205">
        <v>133117</v>
      </c>
      <c r="D206" s="204" t="s">
        <v>818</v>
      </c>
      <c r="E206" s="207" t="s">
        <v>6</v>
      </c>
      <c r="F206" s="207" t="s">
        <v>739</v>
      </c>
      <c r="G206" s="208">
        <f>IF(F206="I",IFERROR(VLOOKUP(C206,BG!B:D,3,FALSE),0),0)</f>
        <v>-32204457</v>
      </c>
      <c r="H206" s="209"/>
      <c r="I206" s="210">
        <f>IF(F206="I",IFERROR(VLOOKUP(C206,BG!B:E,4,FALSE),0),0)</f>
        <v>-5270.28</v>
      </c>
      <c r="J206" s="209"/>
    </row>
    <row r="207" spans="1:10" s="203" customFormat="1" ht="12" hidden="1" customHeight="1">
      <c r="A207" s="308" t="s">
        <v>3</v>
      </c>
      <c r="B207" s="308"/>
      <c r="C207" s="309">
        <v>136</v>
      </c>
      <c r="D207" s="310" t="s">
        <v>596</v>
      </c>
      <c r="E207" s="311" t="s">
        <v>429</v>
      </c>
      <c r="F207" s="311" t="s">
        <v>738</v>
      </c>
      <c r="G207" s="312">
        <f>IF(F207="I",IFERROR(VLOOKUP(C207,BG!B:D,3,FALSE),0),0)</f>
        <v>0</v>
      </c>
      <c r="H207" s="313"/>
      <c r="I207" s="314">
        <f>IF(F207="I",IFERROR(VLOOKUP(C207,BG!B:E,4,FALSE),0),0)</f>
        <v>0</v>
      </c>
      <c r="J207" s="313"/>
    </row>
    <row r="208" spans="1:10" s="203" customFormat="1" ht="12" hidden="1" customHeight="1">
      <c r="A208" s="308" t="s">
        <v>3</v>
      </c>
      <c r="B208" s="308"/>
      <c r="C208" s="309">
        <v>1361</v>
      </c>
      <c r="D208" s="310" t="s">
        <v>89</v>
      </c>
      <c r="E208" s="311" t="s">
        <v>6</v>
      </c>
      <c r="F208" s="311" t="s">
        <v>738</v>
      </c>
      <c r="G208" s="312">
        <f>IF(F208="I",IFERROR(VLOOKUP(C208,BG!B:D,3,FALSE),0),0)</f>
        <v>0</v>
      </c>
      <c r="H208" s="313"/>
      <c r="I208" s="314">
        <f>IF(F208="I",IFERROR(VLOOKUP(C208,BG!B:E,4,FALSE),0),0)</f>
        <v>0</v>
      </c>
      <c r="J208" s="313"/>
    </row>
    <row r="209" spans="1:10" s="203" customFormat="1" ht="12" hidden="1" customHeight="1">
      <c r="A209" s="308" t="s">
        <v>3</v>
      </c>
      <c r="B209" s="308"/>
      <c r="C209" s="309">
        <v>136101</v>
      </c>
      <c r="D209" s="310" t="s">
        <v>278</v>
      </c>
      <c r="E209" s="311" t="s">
        <v>6</v>
      </c>
      <c r="F209" s="311" t="s">
        <v>738</v>
      </c>
      <c r="G209" s="312">
        <f>IF(F209="I",IFERROR(VLOOKUP(C209,BG!B:D,3,FALSE),0),0)</f>
        <v>0</v>
      </c>
      <c r="H209" s="313"/>
      <c r="I209" s="314">
        <f>IF(F209="I",IFERROR(VLOOKUP(C209,BG!B:E,4,FALSE),0),0)</f>
        <v>0</v>
      </c>
      <c r="J209" s="313"/>
    </row>
    <row r="210" spans="1:10" s="203" customFormat="1" ht="12" hidden="1" customHeight="1">
      <c r="A210" s="197" t="s">
        <v>3</v>
      </c>
      <c r="B210" s="197" t="s">
        <v>108</v>
      </c>
      <c r="C210" s="198">
        <v>13610101</v>
      </c>
      <c r="D210" s="199" t="s">
        <v>279</v>
      </c>
      <c r="E210" s="200" t="s">
        <v>6</v>
      </c>
      <c r="F210" s="200" t="s">
        <v>739</v>
      </c>
      <c r="G210" s="191">
        <f>IF(F210="I",IFERROR(VLOOKUP(C210,BG!B:D,3,FALSE),0),0)</f>
        <v>0</v>
      </c>
      <c r="H210" s="201"/>
      <c r="I210" s="202">
        <f>IF(F210="I",IFERROR(VLOOKUP(C210,BG!B:E,4,FALSE),0),0)</f>
        <v>0</v>
      </c>
      <c r="J210" s="201"/>
    </row>
    <row r="211" spans="1:10" s="203" customFormat="1" ht="12" hidden="1" customHeight="1">
      <c r="A211" s="197" t="s">
        <v>3</v>
      </c>
      <c r="B211" s="197" t="s">
        <v>108</v>
      </c>
      <c r="C211" s="198">
        <v>13610102</v>
      </c>
      <c r="D211" s="199" t="s">
        <v>280</v>
      </c>
      <c r="E211" s="200" t="s">
        <v>6</v>
      </c>
      <c r="F211" s="200" t="s">
        <v>739</v>
      </c>
      <c r="G211" s="191">
        <f>IF(F211="I",IFERROR(VLOOKUP(C211,BG!B:D,3,FALSE),0),0)</f>
        <v>0</v>
      </c>
      <c r="H211" s="201"/>
      <c r="I211" s="202">
        <f>IF(F211="I",IFERROR(VLOOKUP(C211,BG!B:E,4,FALSE),0),0)</f>
        <v>0</v>
      </c>
      <c r="J211" s="201"/>
    </row>
    <row r="212" spans="1:10" s="203" customFormat="1" ht="12" hidden="1" customHeight="1">
      <c r="A212" s="197" t="s">
        <v>3</v>
      </c>
      <c r="B212" s="197" t="s">
        <v>108</v>
      </c>
      <c r="C212" s="198">
        <v>13610103</v>
      </c>
      <c r="D212" s="199" t="s">
        <v>281</v>
      </c>
      <c r="E212" s="200" t="s">
        <v>6</v>
      </c>
      <c r="F212" s="200" t="s">
        <v>739</v>
      </c>
      <c r="G212" s="191">
        <f>IF(F212="I",IFERROR(VLOOKUP(C212,BG!B:D,3,FALSE),0),0)</f>
        <v>0</v>
      </c>
      <c r="H212" s="201"/>
      <c r="I212" s="202">
        <f>IF(F212="I",IFERROR(VLOOKUP(C212,BG!B:E,4,FALSE),0),0)</f>
        <v>0</v>
      </c>
      <c r="J212" s="201"/>
    </row>
    <row r="213" spans="1:10" s="203" customFormat="1" ht="12" hidden="1" customHeight="1">
      <c r="A213" s="308" t="s">
        <v>3</v>
      </c>
      <c r="B213" s="308"/>
      <c r="C213" s="309">
        <v>136112</v>
      </c>
      <c r="D213" s="310" t="s">
        <v>282</v>
      </c>
      <c r="E213" s="311" t="s">
        <v>6</v>
      </c>
      <c r="F213" s="311" t="s">
        <v>738</v>
      </c>
      <c r="G213" s="312">
        <f>IF(F213="I",IFERROR(VLOOKUP(C213,BG!B:D,3,FALSE),0),0)</f>
        <v>0</v>
      </c>
      <c r="H213" s="313"/>
      <c r="I213" s="314">
        <f>IF(F213="I",IFERROR(VLOOKUP(C213,BG!B:E,4,FALSE),0),0)</f>
        <v>0</v>
      </c>
      <c r="J213" s="313"/>
    </row>
    <row r="214" spans="1:10" s="203" customFormat="1" ht="12" hidden="1" customHeight="1">
      <c r="A214" s="197" t="s">
        <v>3</v>
      </c>
      <c r="B214" s="197" t="s">
        <v>108</v>
      </c>
      <c r="C214" s="198">
        <v>13611201</v>
      </c>
      <c r="D214" s="199" t="s">
        <v>283</v>
      </c>
      <c r="E214" s="200" t="s">
        <v>6</v>
      </c>
      <c r="F214" s="200" t="s">
        <v>739</v>
      </c>
      <c r="G214" s="191">
        <f>IF(F214="I",IFERROR(VLOOKUP(C214,BG!B:D,3,FALSE),0),0)</f>
        <v>0</v>
      </c>
      <c r="H214" s="201"/>
      <c r="I214" s="202">
        <f>IF(F214="I",IFERROR(VLOOKUP(C214,BG!B:E,4,FALSE),0),0)</f>
        <v>0</v>
      </c>
      <c r="J214" s="201"/>
    </row>
    <row r="215" spans="1:10" s="203" customFormat="1" ht="12" hidden="1" customHeight="1">
      <c r="A215" s="308" t="s">
        <v>3</v>
      </c>
      <c r="B215" s="308"/>
      <c r="C215" s="309">
        <v>136113</v>
      </c>
      <c r="D215" s="310" t="s">
        <v>284</v>
      </c>
      <c r="E215" s="311" t="s">
        <v>6</v>
      </c>
      <c r="F215" s="311" t="s">
        <v>738</v>
      </c>
      <c r="G215" s="312">
        <f>IF(F215="I",IFERROR(VLOOKUP(C215,BG!B:D,3,FALSE),0),0)</f>
        <v>0</v>
      </c>
      <c r="H215" s="313"/>
      <c r="I215" s="314">
        <f>IF(F215="I",IFERROR(VLOOKUP(C215,BG!B:E,4,FALSE),0),0)</f>
        <v>0</v>
      </c>
      <c r="J215" s="313"/>
    </row>
    <row r="216" spans="1:10" s="203" customFormat="1" ht="12" hidden="1" customHeight="1">
      <c r="A216" s="197" t="s">
        <v>3</v>
      </c>
      <c r="B216" s="197" t="s">
        <v>108</v>
      </c>
      <c r="C216" s="198">
        <v>13611301</v>
      </c>
      <c r="D216" s="199" t="s">
        <v>285</v>
      </c>
      <c r="E216" s="200" t="s">
        <v>6</v>
      </c>
      <c r="F216" s="200" t="s">
        <v>739</v>
      </c>
      <c r="G216" s="191">
        <f>IF(F216="I",IFERROR(VLOOKUP(C216,BG!B:D,3,FALSE),0),0)</f>
        <v>0</v>
      </c>
      <c r="H216" s="201"/>
      <c r="I216" s="202">
        <f>IF(F216="I",IFERROR(VLOOKUP(C216,BG!B:E,4,FALSE),0),0)</f>
        <v>0</v>
      </c>
      <c r="J216" s="201"/>
    </row>
    <row r="217" spans="1:10" s="203" customFormat="1" ht="12" hidden="1" customHeight="1">
      <c r="A217" s="197" t="s">
        <v>3</v>
      </c>
      <c r="B217" s="197"/>
      <c r="C217" s="198">
        <v>137</v>
      </c>
      <c r="D217" s="199" t="s">
        <v>286</v>
      </c>
      <c r="E217" s="200" t="s">
        <v>6</v>
      </c>
      <c r="F217" s="200" t="s">
        <v>738</v>
      </c>
      <c r="G217" s="191">
        <f>IF(F217="I",IFERROR(VLOOKUP(C217,BG!B:D,3,FALSE),0),0)</f>
        <v>0</v>
      </c>
      <c r="H217" s="201"/>
      <c r="I217" s="202">
        <f>IF(F217="I",IFERROR(VLOOKUP(C217,BG!B:E,4,FALSE),0),0)</f>
        <v>0</v>
      </c>
      <c r="J217" s="201"/>
    </row>
    <row r="218" spans="1:10" s="203" customFormat="1" ht="12" hidden="1" customHeight="1">
      <c r="A218" s="197" t="s">
        <v>3</v>
      </c>
      <c r="B218" s="197" t="s">
        <v>287</v>
      </c>
      <c r="C218" s="198">
        <v>13701</v>
      </c>
      <c r="D218" s="199" t="s">
        <v>287</v>
      </c>
      <c r="E218" s="200" t="s">
        <v>6</v>
      </c>
      <c r="F218" s="200" t="s">
        <v>739</v>
      </c>
      <c r="G218" s="191">
        <f>IF(F218="I",IFERROR(VLOOKUP(C218,BG!B:D,3,FALSE),0),0)</f>
        <v>57764419</v>
      </c>
      <c r="H218" s="201"/>
      <c r="I218" s="202">
        <f>IF(F218="I",IFERROR(VLOOKUP(C218,BG!B:E,4,FALSE),0),0)</f>
        <v>9621.58</v>
      </c>
      <c r="J218" s="201"/>
    </row>
    <row r="219" spans="1:10" s="203" customFormat="1" ht="12" hidden="1" customHeight="1">
      <c r="A219" s="197" t="s">
        <v>3</v>
      </c>
      <c r="B219" s="197" t="s">
        <v>116</v>
      </c>
      <c r="C219" s="198">
        <v>13702</v>
      </c>
      <c r="D219" s="199" t="s">
        <v>288</v>
      </c>
      <c r="E219" s="200" t="s">
        <v>6</v>
      </c>
      <c r="F219" s="200" t="s">
        <v>739</v>
      </c>
      <c r="G219" s="191">
        <f>IF(F219="I",IFERROR(VLOOKUP(C219,BG!B:D,3,FALSE),0),0)</f>
        <v>-30629975</v>
      </c>
      <c r="H219" s="201"/>
      <c r="I219" s="202">
        <f>IF(F219="I",IFERROR(VLOOKUP(C219,BG!B:E,4,FALSE),0),0)</f>
        <v>-5124.58</v>
      </c>
      <c r="J219" s="201"/>
    </row>
    <row r="220" spans="1:10" s="203" customFormat="1" ht="12" hidden="1" customHeight="1">
      <c r="A220" s="197" t="s">
        <v>3</v>
      </c>
      <c r="B220" s="197" t="s">
        <v>115</v>
      </c>
      <c r="C220" s="198">
        <v>13703</v>
      </c>
      <c r="D220" s="199" t="s">
        <v>697</v>
      </c>
      <c r="E220" s="200" t="s">
        <v>6</v>
      </c>
      <c r="F220" s="200" t="s">
        <v>739</v>
      </c>
      <c r="G220" s="191">
        <f>IF(F220="I",IFERROR(VLOOKUP(C220,BG!B:D,3,FALSE),0),0)</f>
        <v>0</v>
      </c>
      <c r="H220" s="201"/>
      <c r="I220" s="202">
        <f>IF(F220="I",IFERROR(VLOOKUP(C220,BG!B:E,4,FALSE),0),0)</f>
        <v>0</v>
      </c>
      <c r="J220" s="201"/>
    </row>
    <row r="221" spans="1:10" s="203" customFormat="1" ht="12" hidden="1" customHeight="1">
      <c r="A221" s="197" t="s">
        <v>3</v>
      </c>
      <c r="B221" s="197" t="s">
        <v>397</v>
      </c>
      <c r="C221" s="198">
        <v>13704</v>
      </c>
      <c r="D221" s="199" t="s">
        <v>397</v>
      </c>
      <c r="E221" s="200" t="s">
        <v>6</v>
      </c>
      <c r="F221" s="200" t="s">
        <v>739</v>
      </c>
      <c r="G221" s="191">
        <f>IF(F221="I",IFERROR(VLOOKUP(C221,BG!B:D,3,FALSE),0),0)</f>
        <v>0</v>
      </c>
      <c r="H221" s="201"/>
      <c r="I221" s="202">
        <f>IF(F221="I",IFERROR(VLOOKUP(C221,BG!B:E,4,FALSE),0),0)</f>
        <v>0</v>
      </c>
      <c r="J221" s="201"/>
    </row>
    <row r="222" spans="1:10" s="203" customFormat="1" ht="12" hidden="1" customHeight="1">
      <c r="A222" s="197" t="s">
        <v>3</v>
      </c>
      <c r="B222" s="197" t="s">
        <v>21</v>
      </c>
      <c r="C222" s="198">
        <v>13705</v>
      </c>
      <c r="D222" s="199" t="s">
        <v>704</v>
      </c>
      <c r="E222" s="200" t="s">
        <v>6</v>
      </c>
      <c r="F222" s="200" t="s">
        <v>739</v>
      </c>
      <c r="G222" s="191">
        <f>IF(F222="I",IFERROR(VLOOKUP(C222,BG!B:D,3,FALSE),0),0)</f>
        <v>225302826</v>
      </c>
      <c r="H222" s="201"/>
      <c r="I222" s="202">
        <f>IF(F222="I",IFERROR(VLOOKUP(C222,BG!B:E,4,FALSE),0),0)</f>
        <v>34734.53</v>
      </c>
      <c r="J222" s="201"/>
    </row>
    <row r="223" spans="1:10" s="203" customFormat="1" ht="12" hidden="1" customHeight="1">
      <c r="A223" s="197" t="s">
        <v>8</v>
      </c>
      <c r="B223" s="197"/>
      <c r="C223" s="198">
        <v>2</v>
      </c>
      <c r="D223" s="199" t="s">
        <v>8</v>
      </c>
      <c r="E223" s="200" t="s">
        <v>429</v>
      </c>
      <c r="F223" s="200" t="s">
        <v>738</v>
      </c>
      <c r="G223" s="191">
        <f>IF(F223="I",IFERROR(VLOOKUP(C223,BG!B:D,3,FALSE),0),0)</f>
        <v>0</v>
      </c>
      <c r="H223" s="201"/>
      <c r="I223" s="202">
        <f>IF(F223="I",IFERROR(VLOOKUP(C223,BG!B:E,4,FALSE),0),0)</f>
        <v>0</v>
      </c>
      <c r="J223" s="201"/>
    </row>
    <row r="224" spans="1:10" s="203" customFormat="1" ht="12" hidden="1" customHeight="1">
      <c r="A224" s="197" t="s">
        <v>8</v>
      </c>
      <c r="B224" s="197"/>
      <c r="C224" s="198">
        <v>21</v>
      </c>
      <c r="D224" s="199" t="s">
        <v>9</v>
      </c>
      <c r="E224" s="200" t="s">
        <v>429</v>
      </c>
      <c r="F224" s="200" t="s">
        <v>738</v>
      </c>
      <c r="G224" s="191">
        <f>IF(F224="I",IFERROR(VLOOKUP(C224,BG!B:D,3,FALSE),0),0)</f>
        <v>0</v>
      </c>
      <c r="H224" s="201"/>
      <c r="I224" s="202">
        <f>IF(F224="I",IFERROR(VLOOKUP(C224,BG!B:E,4,FALSE),0),0)</f>
        <v>0</v>
      </c>
      <c r="J224" s="201"/>
    </row>
    <row r="225" spans="1:10" s="203" customFormat="1" ht="12" hidden="1" customHeight="1">
      <c r="A225" s="197" t="s">
        <v>8</v>
      </c>
      <c r="B225" s="197"/>
      <c r="C225" s="198">
        <v>211</v>
      </c>
      <c r="D225" s="199" t="s">
        <v>544</v>
      </c>
      <c r="E225" s="200" t="s">
        <v>429</v>
      </c>
      <c r="F225" s="200" t="s">
        <v>738</v>
      </c>
      <c r="G225" s="191">
        <f>IF(F225="I",IFERROR(VLOOKUP(C225,BG!B:D,3,FALSE),0),0)</f>
        <v>0</v>
      </c>
      <c r="H225" s="201"/>
      <c r="I225" s="202">
        <f>IF(F225="I",IFERROR(VLOOKUP(C225,BG!B:E,4,FALSE),0),0)</f>
        <v>0</v>
      </c>
      <c r="J225" s="201"/>
    </row>
    <row r="226" spans="1:10" s="203" customFormat="1" ht="12" hidden="1" customHeight="1">
      <c r="A226" s="197" t="s">
        <v>8</v>
      </c>
      <c r="B226" s="197"/>
      <c r="C226" s="198">
        <v>21101</v>
      </c>
      <c r="D226" s="199" t="s">
        <v>289</v>
      </c>
      <c r="E226" s="200" t="s">
        <v>429</v>
      </c>
      <c r="F226" s="200" t="s">
        <v>738</v>
      </c>
      <c r="G226" s="191">
        <f>IF(F226="I",IFERROR(VLOOKUP(C226,BG!B:D,3,FALSE),0),0)</f>
        <v>0</v>
      </c>
      <c r="H226" s="201"/>
      <c r="I226" s="202">
        <f>IF(F226="I",IFERROR(VLOOKUP(C226,BG!B:E,4,FALSE),0),0)</f>
        <v>0</v>
      </c>
      <c r="J226" s="201"/>
    </row>
    <row r="227" spans="1:10" s="203" customFormat="1" ht="12" hidden="1" customHeight="1">
      <c r="A227" s="197" t="s">
        <v>8</v>
      </c>
      <c r="B227" s="197" t="s">
        <v>675</v>
      </c>
      <c r="C227" s="198">
        <v>2110101</v>
      </c>
      <c r="D227" s="199" t="s">
        <v>290</v>
      </c>
      <c r="E227" s="200" t="s">
        <v>6</v>
      </c>
      <c r="F227" s="200" t="s">
        <v>739</v>
      </c>
      <c r="G227" s="191">
        <f>IF(F227="I",IFERROR(VLOOKUP(C227,BG!B:D,3,FALSE),0),0)</f>
        <v>0</v>
      </c>
      <c r="H227" s="201"/>
      <c r="I227" s="202">
        <f>IF(F227="I",IFERROR(VLOOKUP(C227,BG!B:E,4,FALSE),0),0)</f>
        <v>0</v>
      </c>
      <c r="J227" s="201"/>
    </row>
    <row r="228" spans="1:10" s="203" customFormat="1" ht="12" hidden="1" customHeight="1">
      <c r="A228" s="197" t="s">
        <v>8</v>
      </c>
      <c r="B228" s="197" t="s">
        <v>675</v>
      </c>
      <c r="C228" s="198">
        <v>2110102</v>
      </c>
      <c r="D228" s="199" t="s">
        <v>291</v>
      </c>
      <c r="E228" s="200" t="s">
        <v>6</v>
      </c>
      <c r="F228" s="200" t="s">
        <v>739</v>
      </c>
      <c r="G228" s="333">
        <f>IF(F228="I",IFERROR(VLOOKUP(C228,BG!B:D,3,FALSE),0),0)</f>
        <v>112487908</v>
      </c>
      <c r="H228" s="201"/>
      <c r="I228" s="202">
        <f>IF(F228="I",IFERROR(VLOOKUP(C228,BG!B:E,4,FALSE),0),0)</f>
        <v>17116.940000000002</v>
      </c>
      <c r="J228" s="201"/>
    </row>
    <row r="229" spans="1:10" s="203" customFormat="1" ht="12" hidden="1" customHeight="1">
      <c r="A229" s="197" t="s">
        <v>8</v>
      </c>
      <c r="B229" s="197"/>
      <c r="C229" s="198">
        <v>21102</v>
      </c>
      <c r="D229" s="199" t="s">
        <v>215</v>
      </c>
      <c r="E229" s="200" t="s">
        <v>6</v>
      </c>
      <c r="F229" s="200" t="s">
        <v>738</v>
      </c>
      <c r="G229" s="191">
        <f>IF(F229="I",IFERROR(VLOOKUP(C229,BG!B:D,3,FALSE),0),0)</f>
        <v>0</v>
      </c>
      <c r="H229" s="201"/>
      <c r="I229" s="202">
        <f>IF(F229="I",IFERROR(VLOOKUP(C229,BG!B:E,4,FALSE),0),0)</f>
        <v>0</v>
      </c>
      <c r="J229" s="201"/>
    </row>
    <row r="230" spans="1:10" s="203" customFormat="1" ht="12" hidden="1" customHeight="1">
      <c r="A230" s="197" t="s">
        <v>8</v>
      </c>
      <c r="B230" s="197" t="s">
        <v>675</v>
      </c>
      <c r="C230" s="198">
        <v>2110201</v>
      </c>
      <c r="D230" s="199" t="s">
        <v>201</v>
      </c>
      <c r="E230" s="200" t="s">
        <v>6</v>
      </c>
      <c r="F230" s="200" t="s">
        <v>739</v>
      </c>
      <c r="G230" s="191">
        <f>IF(F230="I",IFERROR(VLOOKUP(C230,BG!B:D,3,FALSE),0),0)</f>
        <v>0</v>
      </c>
      <c r="H230" s="201"/>
      <c r="I230" s="202">
        <f>IF(F230="I",IFERROR(VLOOKUP(C230,BG!B:E,4,FALSE),0),0)</f>
        <v>0</v>
      </c>
      <c r="J230" s="201"/>
    </row>
    <row r="231" spans="1:10" s="203" customFormat="1" ht="12" hidden="1" customHeight="1">
      <c r="A231" s="197" t="s">
        <v>8</v>
      </c>
      <c r="B231" s="197" t="s">
        <v>675</v>
      </c>
      <c r="C231" s="198">
        <v>2110202</v>
      </c>
      <c r="D231" s="199" t="s">
        <v>202</v>
      </c>
      <c r="E231" s="200" t="s">
        <v>6</v>
      </c>
      <c r="F231" s="200" t="s">
        <v>739</v>
      </c>
      <c r="G231" s="191">
        <f>IF(F231="I",IFERROR(VLOOKUP(C231,BG!B:D,3,FALSE),0),0)</f>
        <v>0</v>
      </c>
      <c r="H231" s="201"/>
      <c r="I231" s="202">
        <f>IF(F231="I",IFERROR(VLOOKUP(C231,BG!B:E,4,FALSE),0),0)</f>
        <v>0</v>
      </c>
      <c r="J231" s="201"/>
    </row>
    <row r="232" spans="1:10" s="203" customFormat="1" ht="12" hidden="1" customHeight="1">
      <c r="A232" s="197" t="s">
        <v>8</v>
      </c>
      <c r="B232" s="197" t="s">
        <v>675</v>
      </c>
      <c r="C232" s="198">
        <v>21103</v>
      </c>
      <c r="D232" s="199" t="s">
        <v>597</v>
      </c>
      <c r="E232" s="200" t="s">
        <v>429</v>
      </c>
      <c r="F232" s="200" t="s">
        <v>739</v>
      </c>
      <c r="G232" s="333">
        <f>IF(F232="I",IFERROR(VLOOKUP(C232,BG!B:D,3,FALSE),0),0)</f>
        <v>4760</v>
      </c>
      <c r="H232" s="201"/>
      <c r="I232" s="202">
        <f>IF(F232="I",IFERROR(VLOOKUP(C232,BG!B:E,4,FALSE),0),0)</f>
        <v>0.71999999999997044</v>
      </c>
      <c r="J232" s="201"/>
    </row>
    <row r="233" spans="1:10" s="203" customFormat="1" ht="12" hidden="1" customHeight="1">
      <c r="A233" s="197" t="s">
        <v>8</v>
      </c>
      <c r="B233" s="197" t="s">
        <v>675</v>
      </c>
      <c r="C233" s="198">
        <v>21104</v>
      </c>
      <c r="D233" s="199" t="s">
        <v>292</v>
      </c>
      <c r="E233" s="200" t="s">
        <v>429</v>
      </c>
      <c r="F233" s="200" t="s">
        <v>739</v>
      </c>
      <c r="G233" s="191">
        <f>IF(F233="I",IFERROR(VLOOKUP(C233,BG!B:D,3,FALSE),0),0)</f>
        <v>0</v>
      </c>
      <c r="H233" s="201"/>
      <c r="I233" s="202">
        <f>IF(F233="I",IFERROR(VLOOKUP(C233,BG!B:E,4,FALSE),0),0)</f>
        <v>0</v>
      </c>
      <c r="J233" s="201"/>
    </row>
    <row r="234" spans="1:10" s="203" customFormat="1" ht="12" hidden="1" customHeight="1">
      <c r="A234" s="197" t="s">
        <v>8</v>
      </c>
      <c r="B234" s="197"/>
      <c r="C234" s="198">
        <v>21105</v>
      </c>
      <c r="D234" s="199" t="s">
        <v>293</v>
      </c>
      <c r="E234" s="200" t="s">
        <v>429</v>
      </c>
      <c r="F234" s="200" t="s">
        <v>738</v>
      </c>
      <c r="G234" s="191">
        <f>IF(F234="I",IFERROR(VLOOKUP(C234,BG!B:D,3,FALSE),0),0)</f>
        <v>0</v>
      </c>
      <c r="H234" s="201"/>
      <c r="I234" s="202">
        <f>IF(F234="I",IFERROR(VLOOKUP(C234,BG!B:E,4,FALSE),0),0)</f>
        <v>0</v>
      </c>
      <c r="J234" s="201"/>
    </row>
    <row r="235" spans="1:10" s="203" customFormat="1" ht="12" hidden="1" customHeight="1">
      <c r="A235" s="197" t="s">
        <v>8</v>
      </c>
      <c r="B235" s="197" t="s">
        <v>675</v>
      </c>
      <c r="C235" s="198">
        <v>2110501</v>
      </c>
      <c r="D235" s="199" t="s">
        <v>188</v>
      </c>
      <c r="E235" s="200" t="s">
        <v>429</v>
      </c>
      <c r="F235" s="200" t="s">
        <v>739</v>
      </c>
      <c r="G235" s="191">
        <f>IF(F235="I",IFERROR(VLOOKUP(C235,BG!B:D,3,FALSE),0),0)</f>
        <v>0</v>
      </c>
      <c r="H235" s="201"/>
      <c r="I235" s="202">
        <f>IF(F235="I",IFERROR(VLOOKUP(C235,BG!B:E,4,FALSE),0),0)</f>
        <v>0</v>
      </c>
      <c r="J235" s="201"/>
    </row>
    <row r="236" spans="1:10" s="203" customFormat="1" ht="12" hidden="1" customHeight="1">
      <c r="A236" s="197" t="s">
        <v>8</v>
      </c>
      <c r="B236" s="197" t="s">
        <v>675</v>
      </c>
      <c r="C236" s="198">
        <v>2110502</v>
      </c>
      <c r="D236" s="199" t="s">
        <v>294</v>
      </c>
      <c r="E236" s="200" t="s">
        <v>6</v>
      </c>
      <c r="F236" s="200" t="s">
        <v>739</v>
      </c>
      <c r="G236" s="191">
        <f>IF(F236="I",IFERROR(VLOOKUP(C236,BG!B:D,3,FALSE),0),0)</f>
        <v>0</v>
      </c>
      <c r="H236" s="201"/>
      <c r="I236" s="202">
        <f>IF(F236="I",IFERROR(VLOOKUP(C236,BG!B:E,4,FALSE),0),0)</f>
        <v>0</v>
      </c>
      <c r="J236" s="201"/>
    </row>
    <row r="237" spans="1:10" s="203" customFormat="1" ht="12" hidden="1" customHeight="1">
      <c r="A237" s="197" t="s">
        <v>8</v>
      </c>
      <c r="B237" s="197" t="s">
        <v>675</v>
      </c>
      <c r="C237" s="198">
        <v>2110503</v>
      </c>
      <c r="D237" s="199" t="s">
        <v>79</v>
      </c>
      <c r="E237" s="200" t="s">
        <v>6</v>
      </c>
      <c r="F237" s="200" t="s">
        <v>739</v>
      </c>
      <c r="G237" s="191">
        <f>IF(F237="I",IFERROR(VLOOKUP(C237,BG!B:D,3,FALSE),0),0)</f>
        <v>0</v>
      </c>
      <c r="H237" s="201"/>
      <c r="I237" s="202">
        <f>IF(F237="I",IFERROR(VLOOKUP(C237,BG!B:E,4,FALSE),0),0)</f>
        <v>0</v>
      </c>
      <c r="J237" s="201"/>
    </row>
    <row r="238" spans="1:10" s="203" customFormat="1" ht="12" hidden="1" customHeight="1">
      <c r="A238" s="197" t="s">
        <v>8</v>
      </c>
      <c r="B238" s="197" t="s">
        <v>522</v>
      </c>
      <c r="C238" s="198">
        <v>21106</v>
      </c>
      <c r="D238" s="199" t="s">
        <v>698</v>
      </c>
      <c r="E238" s="200" t="s">
        <v>6</v>
      </c>
      <c r="F238" s="200" t="s">
        <v>739</v>
      </c>
      <c r="G238" s="191">
        <f>IF(F238="I",IFERROR(VLOOKUP(C238,BG!B:D,3,FALSE),0),0)</f>
        <v>598420166</v>
      </c>
      <c r="H238" s="201"/>
      <c r="I238" s="202">
        <f>IF(F238="I",IFERROR(VLOOKUP(C238,BG!B:E,4,FALSE),0),0)</f>
        <v>91059.760000000242</v>
      </c>
      <c r="J238" s="201"/>
    </row>
    <row r="239" spans="1:10" s="203" customFormat="1" ht="12" hidden="1" customHeight="1">
      <c r="A239" s="197" t="s">
        <v>8</v>
      </c>
      <c r="B239" s="197" t="s">
        <v>522</v>
      </c>
      <c r="C239" s="198">
        <v>21107</v>
      </c>
      <c r="D239" s="199" t="s">
        <v>724</v>
      </c>
      <c r="E239" s="200" t="s">
        <v>6</v>
      </c>
      <c r="F239" s="200" t="s">
        <v>739</v>
      </c>
      <c r="G239" s="191">
        <f>IF(F239="I",IFERROR(VLOOKUP(C239,BG!B:D,3,FALSE),0),0)</f>
        <v>0</v>
      </c>
      <c r="H239" s="201"/>
      <c r="I239" s="202">
        <f>IF(F239="I",IFERROR(VLOOKUP(C239,BG!B:E,4,FALSE),0),0)</f>
        <v>0</v>
      </c>
      <c r="J239" s="201"/>
    </row>
    <row r="240" spans="1:10" s="203" customFormat="1" ht="12" hidden="1" customHeight="1">
      <c r="A240" s="197" t="s">
        <v>8</v>
      </c>
      <c r="B240" s="197" t="s">
        <v>522</v>
      </c>
      <c r="C240" s="198">
        <v>21108</v>
      </c>
      <c r="D240" s="199" t="s">
        <v>725</v>
      </c>
      <c r="E240" s="200" t="s">
        <v>429</v>
      </c>
      <c r="F240" s="200" t="s">
        <v>739</v>
      </c>
      <c r="G240" s="191">
        <f>IF(F240="I",IFERROR(VLOOKUP(C240,BG!B:D,3,FALSE),0),0)</f>
        <v>0</v>
      </c>
      <c r="H240" s="201"/>
      <c r="I240" s="202">
        <f>IF(F240="I",IFERROR(VLOOKUP(C240,BG!B:E,4,FALSE),0),0)</f>
        <v>0</v>
      </c>
      <c r="J240" s="201"/>
    </row>
    <row r="241" spans="1:10" s="203" customFormat="1" ht="12" hidden="1" customHeight="1">
      <c r="A241" s="197" t="s">
        <v>8</v>
      </c>
      <c r="B241" s="197" t="s">
        <v>522</v>
      </c>
      <c r="C241" s="198">
        <v>21109</v>
      </c>
      <c r="D241" s="199" t="s">
        <v>699</v>
      </c>
      <c r="E241" s="200" t="s">
        <v>429</v>
      </c>
      <c r="F241" s="200" t="s">
        <v>739</v>
      </c>
      <c r="G241" s="191">
        <f>IF(F241="I",IFERROR(VLOOKUP(C241,BG!B:D,3,FALSE),0),0)</f>
        <v>157876083</v>
      </c>
      <c r="H241" s="201"/>
      <c r="I241" s="202">
        <f>IF(F241="I",IFERROR(VLOOKUP(C241,BG!B:E,4,FALSE),0),0)</f>
        <v>24023.519400000107</v>
      </c>
      <c r="J241" s="201"/>
    </row>
    <row r="242" spans="1:10" s="203" customFormat="1" ht="12" hidden="1" customHeight="1">
      <c r="A242" s="204" t="s">
        <v>8</v>
      </c>
      <c r="B242" s="204" t="s">
        <v>522</v>
      </c>
      <c r="C242" s="205">
        <v>21110</v>
      </c>
      <c r="D242" s="206" t="s">
        <v>801</v>
      </c>
      <c r="E242" s="207" t="s">
        <v>6</v>
      </c>
      <c r="F242" s="207" t="s">
        <v>739</v>
      </c>
      <c r="G242" s="208">
        <f>IF(F242="I",IFERROR(VLOOKUP(C242,BG!B:D,3,FALSE),0),0)</f>
        <v>8084000000</v>
      </c>
      <c r="H242" s="209"/>
      <c r="I242" s="210">
        <f>IF(F242="I",IFERROR(VLOOKUP(C242,BG!B:E,4,FALSE),0),0)</f>
        <v>1230117.4900000002</v>
      </c>
      <c r="J242" s="209"/>
    </row>
    <row r="243" spans="1:10" s="203" customFormat="1" ht="12" hidden="1" customHeight="1">
      <c r="A243" s="204" t="s">
        <v>8</v>
      </c>
      <c r="B243" s="204" t="s">
        <v>522</v>
      </c>
      <c r="C243" s="205">
        <v>21111</v>
      </c>
      <c r="D243" s="206" t="s">
        <v>802</v>
      </c>
      <c r="E243" s="207" t="s">
        <v>429</v>
      </c>
      <c r="F243" s="207" t="s">
        <v>739</v>
      </c>
      <c r="G243" s="208">
        <f>IF(F243="I",IFERROR(VLOOKUP(C243,BG!B:D,3,FALSE),0),0)</f>
        <v>8034255631</v>
      </c>
      <c r="H243" s="209"/>
      <c r="I243" s="210">
        <f>IF(F243="I",IFERROR(VLOOKUP(C243,BG!B:E,4,FALSE),0),0)</f>
        <v>1222548.04</v>
      </c>
      <c r="J243" s="209"/>
    </row>
    <row r="244" spans="1:10" s="203" customFormat="1" ht="12" hidden="1" customHeight="1">
      <c r="A244" s="204" t="s">
        <v>8</v>
      </c>
      <c r="B244" s="204" t="s">
        <v>522</v>
      </c>
      <c r="C244" s="205">
        <v>21112</v>
      </c>
      <c r="D244" s="206" t="s">
        <v>803</v>
      </c>
      <c r="E244" s="207" t="s">
        <v>6</v>
      </c>
      <c r="F244" s="207" t="s">
        <v>739</v>
      </c>
      <c r="G244" s="208">
        <f>IF(F244="I",IFERROR(VLOOKUP(C244,BG!B:D,3,FALSE),0),0)</f>
        <v>9387688</v>
      </c>
      <c r="H244" s="209"/>
      <c r="I244" s="210">
        <f>IF(F244="I",IFERROR(VLOOKUP(C244,BG!B:E,4,FALSE),0),0)</f>
        <v>1428.5</v>
      </c>
      <c r="J244" s="209"/>
    </row>
    <row r="245" spans="1:10" s="203" customFormat="1" ht="12" hidden="1" customHeight="1">
      <c r="A245" s="204" t="s">
        <v>8</v>
      </c>
      <c r="B245" s="204" t="s">
        <v>522</v>
      </c>
      <c r="C245" s="205">
        <v>21113</v>
      </c>
      <c r="D245" s="206" t="s">
        <v>804</v>
      </c>
      <c r="E245" s="207" t="s">
        <v>429</v>
      </c>
      <c r="F245" s="207" t="s">
        <v>739</v>
      </c>
      <c r="G245" s="208">
        <f>IF(F245="I",IFERROR(VLOOKUP(C245,BG!B:D,3,FALSE),0),0)</f>
        <v>30826014</v>
      </c>
      <c r="H245" s="209"/>
      <c r="I245" s="210">
        <f>IF(F245="I",IFERROR(VLOOKUP(C245,BG!B:E,4,FALSE),0),0)</f>
        <v>4690.7</v>
      </c>
      <c r="J245" s="209"/>
    </row>
    <row r="246" spans="1:10" s="203" customFormat="1" ht="12" hidden="1" customHeight="1">
      <c r="A246" s="197" t="s">
        <v>8</v>
      </c>
      <c r="B246" s="197"/>
      <c r="C246" s="198">
        <v>212</v>
      </c>
      <c r="D246" s="199" t="s">
        <v>545</v>
      </c>
      <c r="E246" s="200" t="s">
        <v>6</v>
      </c>
      <c r="F246" s="200" t="s">
        <v>738</v>
      </c>
      <c r="G246" s="191">
        <f>IF(F246="I",IFERROR(VLOOKUP(C246,BG!B:D,3,FALSE),0),0)</f>
        <v>0</v>
      </c>
      <c r="H246" s="201"/>
      <c r="I246" s="202">
        <f>IF(F246="I",IFERROR(VLOOKUP(C246,BG!B:E,4,FALSE),0),0)</f>
        <v>0</v>
      </c>
      <c r="J246" s="201"/>
    </row>
    <row r="247" spans="1:10" s="203" customFormat="1" ht="12" hidden="1" customHeight="1">
      <c r="A247" s="197" t="s">
        <v>8</v>
      </c>
      <c r="B247" s="197" t="s">
        <v>752</v>
      </c>
      <c r="C247" s="198">
        <v>212101</v>
      </c>
      <c r="D247" s="199" t="s">
        <v>295</v>
      </c>
      <c r="E247" s="200" t="s">
        <v>6</v>
      </c>
      <c r="F247" s="200" t="s">
        <v>739</v>
      </c>
      <c r="G247" s="191">
        <f>IF(F247="I",IFERROR(VLOOKUP(C247,BG!B:D,3,FALSE),0),0)</f>
        <v>1530000</v>
      </c>
      <c r="H247" s="201"/>
      <c r="I247" s="202">
        <f>IF(F247="I",IFERROR(VLOOKUP(C247,BG!B:E,4,FALSE),0),0)</f>
        <v>232.81999999999971</v>
      </c>
      <c r="J247" s="201"/>
    </row>
    <row r="248" spans="1:10" s="203" customFormat="1" ht="12" hidden="1" customHeight="1">
      <c r="A248" s="197" t="s">
        <v>8</v>
      </c>
      <c r="B248" s="197" t="s">
        <v>752</v>
      </c>
      <c r="C248" s="198">
        <v>212201</v>
      </c>
      <c r="D248" s="199" t="s">
        <v>296</v>
      </c>
      <c r="E248" s="200" t="s">
        <v>6</v>
      </c>
      <c r="F248" s="200" t="s">
        <v>739</v>
      </c>
      <c r="G248" s="191">
        <f>IF(F248="I",IFERROR(VLOOKUP(C248,BG!B:D,3,FALSE),0),0)</f>
        <v>49946068</v>
      </c>
      <c r="H248" s="201"/>
      <c r="I248" s="202">
        <f>IF(F248="I",IFERROR(VLOOKUP(C248,BG!B:E,4,FALSE),0),0)</f>
        <v>7600.14</v>
      </c>
      <c r="J248" s="201"/>
    </row>
    <row r="249" spans="1:10" s="203" customFormat="1" ht="12" hidden="1" customHeight="1">
      <c r="A249" s="197" t="s">
        <v>8</v>
      </c>
      <c r="B249" s="197"/>
      <c r="C249" s="198">
        <v>212202</v>
      </c>
      <c r="D249" s="199" t="s">
        <v>297</v>
      </c>
      <c r="E249" s="200" t="s">
        <v>6</v>
      </c>
      <c r="F249" s="200" t="s">
        <v>738</v>
      </c>
      <c r="G249" s="191">
        <f>IF(F249="I",IFERROR(VLOOKUP(C249,BG!B:D,3,FALSE),0),0)</f>
        <v>0</v>
      </c>
      <c r="H249" s="201"/>
      <c r="I249" s="202">
        <f>IF(F249="I",IFERROR(VLOOKUP(C249,BG!B:E,4,FALSE),0),0)</f>
        <v>0</v>
      </c>
      <c r="J249" s="201"/>
    </row>
    <row r="250" spans="1:10" s="203" customFormat="1" ht="12" hidden="1" customHeight="1">
      <c r="A250" s="197" t="s">
        <v>8</v>
      </c>
      <c r="B250" s="197" t="s">
        <v>28</v>
      </c>
      <c r="C250" s="198">
        <v>21220201</v>
      </c>
      <c r="D250" s="199" t="s">
        <v>222</v>
      </c>
      <c r="E250" s="200" t="s">
        <v>6</v>
      </c>
      <c r="F250" s="200" t="s">
        <v>739</v>
      </c>
      <c r="G250" s="191">
        <f>IF(F250="I",IFERROR(VLOOKUP(C250,BG!B:D,3,FALSE),0),0)</f>
        <v>0</v>
      </c>
      <c r="H250" s="201"/>
      <c r="I250" s="202">
        <f>IF(F250="I",IFERROR(VLOOKUP(C250,BG!B:E,4,FALSE),0),0)</f>
        <v>0</v>
      </c>
      <c r="J250" s="201"/>
    </row>
    <row r="251" spans="1:10" s="203" customFormat="1" ht="12" hidden="1" customHeight="1">
      <c r="A251" s="197" t="s">
        <v>8</v>
      </c>
      <c r="B251" s="197" t="s">
        <v>28</v>
      </c>
      <c r="C251" s="198">
        <v>21220202</v>
      </c>
      <c r="D251" s="199" t="s">
        <v>223</v>
      </c>
      <c r="E251" s="200" t="s">
        <v>6</v>
      </c>
      <c r="F251" s="200" t="s">
        <v>739</v>
      </c>
      <c r="G251" s="191">
        <f>IF(F251="I",IFERROR(VLOOKUP(C251,BG!B:D,3,FALSE),0),0)</f>
        <v>0</v>
      </c>
      <c r="H251" s="201"/>
      <c r="I251" s="202">
        <f>IF(F251="I",IFERROR(VLOOKUP(C251,BG!B:E,4,FALSE),0),0)</f>
        <v>0</v>
      </c>
      <c r="J251" s="201"/>
    </row>
    <row r="252" spans="1:10" s="203" customFormat="1" ht="12" hidden="1" customHeight="1">
      <c r="A252" s="197" t="s">
        <v>8</v>
      </c>
      <c r="B252" s="197" t="s">
        <v>28</v>
      </c>
      <c r="C252" s="198">
        <v>21220203</v>
      </c>
      <c r="D252" s="199" t="s">
        <v>298</v>
      </c>
      <c r="E252" s="200" t="s">
        <v>6</v>
      </c>
      <c r="F252" s="200" t="s">
        <v>739</v>
      </c>
      <c r="G252" s="191">
        <f>IF(F252="I",IFERROR(VLOOKUP(C252,BG!B:D,3,FALSE),0),0)</f>
        <v>0</v>
      </c>
      <c r="H252" s="201"/>
      <c r="I252" s="202">
        <f>IF(F252="I",IFERROR(VLOOKUP(C252,BG!B:E,4,FALSE),0),0)</f>
        <v>0</v>
      </c>
      <c r="J252" s="201"/>
    </row>
    <row r="253" spans="1:10" s="203" customFormat="1" ht="12" hidden="1" customHeight="1">
      <c r="A253" s="197" t="s">
        <v>8</v>
      </c>
      <c r="B253" s="197" t="s">
        <v>679</v>
      </c>
      <c r="C253" s="198">
        <v>212203</v>
      </c>
      <c r="D253" s="199" t="s">
        <v>748</v>
      </c>
      <c r="E253" s="200" t="s">
        <v>429</v>
      </c>
      <c r="F253" s="200" t="s">
        <v>739</v>
      </c>
      <c r="G253" s="191">
        <f>IF(F253="I",IFERROR(VLOOKUP(C253,BG!B:D,3,FALSE),0),0)</f>
        <v>0</v>
      </c>
      <c r="H253" s="201"/>
      <c r="I253" s="202">
        <f>IF(F253="I",IFERROR(VLOOKUP(C253,BG!B:E,4,FALSE),0),0)</f>
        <v>0</v>
      </c>
      <c r="J253" s="201"/>
    </row>
    <row r="254" spans="1:10" s="203" customFormat="1" ht="12" hidden="1" customHeight="1">
      <c r="A254" s="197" t="s">
        <v>8</v>
      </c>
      <c r="B254" s="197" t="s">
        <v>752</v>
      </c>
      <c r="C254" s="198">
        <v>212204</v>
      </c>
      <c r="D254" s="199" t="s">
        <v>726</v>
      </c>
      <c r="E254" s="200" t="s">
        <v>6</v>
      </c>
      <c r="F254" s="200" t="s">
        <v>739</v>
      </c>
      <c r="G254" s="191">
        <f>IF(F254="I",IFERROR(VLOOKUP(C254,BG!B:D,3,FALSE),0),0)</f>
        <v>0</v>
      </c>
      <c r="H254" s="201"/>
      <c r="I254" s="202">
        <f>IF(F254="I",IFERROR(VLOOKUP(C254,BG!B:E,4,FALSE),0),0)</f>
        <v>0</v>
      </c>
      <c r="J254" s="201"/>
    </row>
    <row r="255" spans="1:10" s="203" customFormat="1" ht="12" hidden="1" customHeight="1">
      <c r="A255" s="197" t="s">
        <v>8</v>
      </c>
      <c r="B255" s="197"/>
      <c r="C255" s="198">
        <v>213</v>
      </c>
      <c r="D255" s="199" t="s">
        <v>299</v>
      </c>
      <c r="E255" s="200" t="s">
        <v>6</v>
      </c>
      <c r="F255" s="200" t="s">
        <v>738</v>
      </c>
      <c r="G255" s="191">
        <f>IF(F255="I",IFERROR(VLOOKUP(C255,BG!B:D,3,FALSE),0),0)</f>
        <v>0</v>
      </c>
      <c r="H255" s="201"/>
      <c r="I255" s="202">
        <f>IF(F255="I",IFERROR(VLOOKUP(C255,BG!B:E,4,FALSE),0),0)</f>
        <v>0</v>
      </c>
      <c r="J255" s="201"/>
    </row>
    <row r="256" spans="1:10" s="203" customFormat="1" ht="12" hidden="1" customHeight="1">
      <c r="A256" s="197" t="s">
        <v>8</v>
      </c>
      <c r="B256" s="197" t="s">
        <v>100</v>
      </c>
      <c r="C256" s="198">
        <v>21301</v>
      </c>
      <c r="D256" s="199" t="s">
        <v>300</v>
      </c>
      <c r="E256" s="200" t="s">
        <v>6</v>
      </c>
      <c r="F256" s="200" t="s">
        <v>739</v>
      </c>
      <c r="G256" s="191">
        <f>IF(F256="I",IFERROR(VLOOKUP(C256,BG!B:D,3,FALSE),0),0)</f>
        <v>0</v>
      </c>
      <c r="H256" s="201"/>
      <c r="I256" s="202">
        <f>IF(F256="I",IFERROR(VLOOKUP(C256,BG!B:E,4,FALSE),0),0)</f>
        <v>0</v>
      </c>
      <c r="J256" s="201"/>
    </row>
    <row r="257" spans="1:10" s="203" customFormat="1" ht="12" hidden="1" customHeight="1">
      <c r="A257" s="197" t="s">
        <v>8</v>
      </c>
      <c r="B257" s="197" t="s">
        <v>677</v>
      </c>
      <c r="C257" s="198" t="s">
        <v>764</v>
      </c>
      <c r="D257" s="199" t="s">
        <v>86</v>
      </c>
      <c r="E257" s="200" t="s">
        <v>6</v>
      </c>
      <c r="F257" s="200" t="s">
        <v>739</v>
      </c>
      <c r="G257" s="191">
        <f>-IF(F257="I",IFERROR(VLOOKUP(C257,BG!B:D,3,FALSE),0),0)</f>
        <v>0</v>
      </c>
      <c r="H257" s="201"/>
      <c r="I257" s="202">
        <f>IF(F257="I",IFERROR(VLOOKUP(C257,BG!B:E,4,FALSE),0),0)</f>
        <v>0</v>
      </c>
      <c r="J257" s="201"/>
    </row>
    <row r="258" spans="1:10" s="203" customFormat="1" ht="12" hidden="1" customHeight="1">
      <c r="A258" s="197" t="s">
        <v>8</v>
      </c>
      <c r="B258" s="197" t="s">
        <v>301</v>
      </c>
      <c r="C258" s="198">
        <v>21303</v>
      </c>
      <c r="D258" s="199" t="s">
        <v>301</v>
      </c>
      <c r="E258" s="200" t="s">
        <v>6</v>
      </c>
      <c r="F258" s="200" t="s">
        <v>739</v>
      </c>
      <c r="G258" s="191">
        <f>IF(F258="I",IFERROR(VLOOKUP(C258,BG!B:D,3,FALSE),0),0)</f>
        <v>0</v>
      </c>
      <c r="H258" s="201"/>
      <c r="I258" s="202">
        <f>IF(F258="I",IFERROR(VLOOKUP(C258,BG!B:E,4,FALSE),0),0)</f>
        <v>0</v>
      </c>
      <c r="J258" s="201"/>
    </row>
    <row r="259" spans="1:10" s="203" customFormat="1" ht="12" hidden="1" customHeight="1">
      <c r="A259" s="197" t="s">
        <v>8</v>
      </c>
      <c r="B259" s="197"/>
      <c r="C259" s="198">
        <v>214</v>
      </c>
      <c r="D259" s="199" t="s">
        <v>10</v>
      </c>
      <c r="E259" s="200" t="s">
        <v>6</v>
      </c>
      <c r="F259" s="200" t="s">
        <v>738</v>
      </c>
      <c r="G259" s="191">
        <f>IF(F259="I",IFERROR(VLOOKUP(C259,BG!B:D,3,FALSE),0),0)</f>
        <v>0</v>
      </c>
      <c r="H259" s="201"/>
      <c r="I259" s="202">
        <f>IF(F259="I",IFERROR(VLOOKUP(C259,BG!B:E,4,FALSE),0),0)</f>
        <v>0</v>
      </c>
      <c r="J259" s="201"/>
    </row>
    <row r="260" spans="1:10" s="203" customFormat="1" ht="12" hidden="1" customHeight="1">
      <c r="A260" s="197" t="s">
        <v>8</v>
      </c>
      <c r="B260" s="197" t="s">
        <v>101</v>
      </c>
      <c r="C260" s="198">
        <v>21401</v>
      </c>
      <c r="D260" s="199" t="s">
        <v>101</v>
      </c>
      <c r="E260" s="200" t="s">
        <v>6</v>
      </c>
      <c r="F260" s="200" t="s">
        <v>739</v>
      </c>
      <c r="G260" s="191">
        <f>IF(F260="I",IFERROR(VLOOKUP(C260,BG!B:D,3,FALSE),0),0)</f>
        <v>96802558</v>
      </c>
      <c r="H260" s="201"/>
      <c r="I260" s="202">
        <f>IF(F260="I",IFERROR(VLOOKUP(C260,BG!B:E,4,FALSE),0),0)</f>
        <v>14730.15</v>
      </c>
      <c r="J260" s="201"/>
    </row>
    <row r="261" spans="1:10" s="203" customFormat="1" ht="12" hidden="1" customHeight="1">
      <c r="A261" s="197" t="s">
        <v>8</v>
      </c>
      <c r="B261" s="197" t="s">
        <v>102</v>
      </c>
      <c r="C261" s="198">
        <v>21402</v>
      </c>
      <c r="D261" s="199" t="s">
        <v>302</v>
      </c>
      <c r="E261" s="200" t="s">
        <v>6</v>
      </c>
      <c r="F261" s="200" t="s">
        <v>739</v>
      </c>
      <c r="G261" s="191">
        <f>IF(F261="I",IFERROR(VLOOKUP(C261,BG!B:D,3,FALSE),0),0)</f>
        <v>0</v>
      </c>
      <c r="H261" s="201"/>
      <c r="I261" s="202">
        <f>IF(F261="I",IFERROR(VLOOKUP(C261,BG!B:E,4,FALSE),0),0)</f>
        <v>0</v>
      </c>
      <c r="J261" s="201"/>
    </row>
    <row r="262" spans="1:10" s="203" customFormat="1" ht="12" hidden="1" customHeight="1">
      <c r="A262" s="197" t="s">
        <v>8</v>
      </c>
      <c r="B262" s="197" t="s">
        <v>37</v>
      </c>
      <c r="C262" s="198">
        <v>21403</v>
      </c>
      <c r="D262" s="199" t="s">
        <v>303</v>
      </c>
      <c r="E262" s="200" t="s">
        <v>6</v>
      </c>
      <c r="F262" s="200" t="s">
        <v>739</v>
      </c>
      <c r="G262" s="191">
        <f>IF(F262="I",IFERROR(VLOOKUP(C262,BG!B:D,3,FALSE),0),0)</f>
        <v>0</v>
      </c>
      <c r="H262" s="201"/>
      <c r="I262" s="202">
        <f>IF(F262="I",IFERROR(VLOOKUP(C262,BG!B:E,4,FALSE),0),0)</f>
        <v>0</v>
      </c>
      <c r="J262" s="201"/>
    </row>
    <row r="263" spans="1:10" s="203" customFormat="1" ht="12" hidden="1" customHeight="1">
      <c r="A263" s="197" t="s">
        <v>8</v>
      </c>
      <c r="B263" s="197" t="s">
        <v>37</v>
      </c>
      <c r="C263" s="198">
        <v>21404</v>
      </c>
      <c r="D263" s="199" t="s">
        <v>304</v>
      </c>
      <c r="E263" s="200" t="s">
        <v>6</v>
      </c>
      <c r="F263" s="200" t="s">
        <v>739</v>
      </c>
      <c r="G263" s="191">
        <f>IF(F263="I",IFERROR(VLOOKUP(C263,BG!B:D,3,FALSE),0),0)</f>
        <v>0</v>
      </c>
      <c r="H263" s="201"/>
      <c r="I263" s="202">
        <f>IF(F263="I",IFERROR(VLOOKUP(C263,BG!B:E,4,FALSE),0),0)</f>
        <v>0</v>
      </c>
      <c r="J263" s="201"/>
    </row>
    <row r="264" spans="1:10" s="203" customFormat="1" ht="12" hidden="1" customHeight="1">
      <c r="A264" s="197" t="s">
        <v>8</v>
      </c>
      <c r="B264" s="197" t="s">
        <v>37</v>
      </c>
      <c r="C264" s="198">
        <v>21405</v>
      </c>
      <c r="D264" s="199" t="s">
        <v>305</v>
      </c>
      <c r="E264" s="200" t="s">
        <v>6</v>
      </c>
      <c r="F264" s="200" t="s">
        <v>739</v>
      </c>
      <c r="G264" s="191">
        <f>IF(F264="I",IFERROR(VLOOKUP(C264,BG!B:D,3,FALSE),0),0)</f>
        <v>0</v>
      </c>
      <c r="H264" s="201"/>
      <c r="I264" s="202">
        <f>IF(F264="I",IFERROR(VLOOKUP(C264,BG!B:E,4,FALSE),0),0)</f>
        <v>0</v>
      </c>
      <c r="J264" s="201"/>
    </row>
    <row r="265" spans="1:10" s="203" customFormat="1" ht="12" hidden="1" customHeight="1">
      <c r="A265" s="197" t="s">
        <v>8</v>
      </c>
      <c r="B265" s="197" t="s">
        <v>37</v>
      </c>
      <c r="C265" s="198">
        <v>21406</v>
      </c>
      <c r="D265" s="199" t="s">
        <v>306</v>
      </c>
      <c r="E265" s="200" t="s">
        <v>6</v>
      </c>
      <c r="F265" s="200" t="s">
        <v>739</v>
      </c>
      <c r="G265" s="191">
        <f>IF(F265="I",IFERROR(VLOOKUP(C265,BG!B:D,3,FALSE),0),0)</f>
        <v>0</v>
      </c>
      <c r="H265" s="201"/>
      <c r="I265" s="202">
        <f>IF(F265="I",IFERROR(VLOOKUP(C265,BG!B:E,4,FALSE),0),0)</f>
        <v>0</v>
      </c>
      <c r="J265" s="201"/>
    </row>
    <row r="266" spans="1:10" s="203" customFormat="1" ht="12" hidden="1" customHeight="1">
      <c r="A266" s="197" t="s">
        <v>8</v>
      </c>
      <c r="B266" s="197" t="s">
        <v>103</v>
      </c>
      <c r="C266" s="198">
        <v>21407</v>
      </c>
      <c r="D266" s="199" t="s">
        <v>307</v>
      </c>
      <c r="E266" s="200" t="s">
        <v>6</v>
      </c>
      <c r="F266" s="200" t="s">
        <v>739</v>
      </c>
      <c r="G266" s="191">
        <f>IF(F266="I",IFERROR(VLOOKUP(C266,BG!B:D,3,FALSE),0),0)</f>
        <v>32844791</v>
      </c>
      <c r="H266" s="201"/>
      <c r="I266" s="202">
        <f>IF(F266="I",IFERROR(VLOOKUP(C266,BG!B:E,4,FALSE),0),0)</f>
        <v>4997.8900000000012</v>
      </c>
      <c r="J266" s="201"/>
    </row>
    <row r="267" spans="1:10" s="203" customFormat="1" ht="12" hidden="1" customHeight="1">
      <c r="A267" s="197" t="s">
        <v>8</v>
      </c>
      <c r="B267" s="197"/>
      <c r="C267" s="198">
        <v>21408</v>
      </c>
      <c r="D267" s="199" t="s">
        <v>308</v>
      </c>
      <c r="E267" s="200" t="s">
        <v>429</v>
      </c>
      <c r="F267" s="200" t="s">
        <v>738</v>
      </c>
      <c r="G267" s="191">
        <f>IF(F267="I",IFERROR(VLOOKUP(C267,BG!B:D,3,FALSE),0),0)</f>
        <v>0</v>
      </c>
      <c r="H267" s="201"/>
      <c r="I267" s="202">
        <f>IF(F267="I",IFERROR(VLOOKUP(C267,BG!B:E,4,FALSE),0),0)</f>
        <v>0</v>
      </c>
      <c r="J267" s="201"/>
    </row>
    <row r="268" spans="1:10" s="203" customFormat="1" ht="12" hidden="1" customHeight="1">
      <c r="A268" s="197" t="s">
        <v>8</v>
      </c>
      <c r="B268" s="197" t="s">
        <v>309</v>
      </c>
      <c r="C268" s="198">
        <v>2140801</v>
      </c>
      <c r="D268" s="199" t="s">
        <v>309</v>
      </c>
      <c r="E268" s="200" t="s">
        <v>6</v>
      </c>
      <c r="F268" s="200" t="s">
        <v>739</v>
      </c>
      <c r="G268" s="191">
        <f>IF(F268="I",IFERROR(VLOOKUP(C268,BG!B:D,3,FALSE),0),0)</f>
        <v>0</v>
      </c>
      <c r="H268" s="201"/>
      <c r="I268" s="202">
        <f>IF(F268="I",IFERROR(VLOOKUP(C268,BG!B:E,4,FALSE),0),0)</f>
        <v>0</v>
      </c>
      <c r="J268" s="201"/>
    </row>
    <row r="269" spans="1:10" s="203" customFormat="1" ht="12" hidden="1" customHeight="1">
      <c r="A269" s="197" t="s">
        <v>8</v>
      </c>
      <c r="B269" s="197" t="s">
        <v>522</v>
      </c>
      <c r="C269" s="198">
        <v>2140802</v>
      </c>
      <c r="D269" s="199" t="s">
        <v>310</v>
      </c>
      <c r="E269" s="200" t="s">
        <v>6</v>
      </c>
      <c r="F269" s="200" t="s">
        <v>739</v>
      </c>
      <c r="G269" s="191">
        <f>IF(F269="I",IFERROR(VLOOKUP(C269,BG!B:D,3,FALSE),0),0)</f>
        <v>0</v>
      </c>
      <c r="H269" s="201"/>
      <c r="I269" s="202">
        <f>IF(F269="I",IFERROR(VLOOKUP(C269,BG!B:E,4,FALSE),0),0)</f>
        <v>0</v>
      </c>
      <c r="J269" s="201"/>
    </row>
    <row r="270" spans="1:10" s="203" customFormat="1" ht="12" hidden="1" customHeight="1">
      <c r="A270" s="197" t="s">
        <v>8</v>
      </c>
      <c r="B270" s="197" t="s">
        <v>311</v>
      </c>
      <c r="C270" s="198">
        <v>2140803</v>
      </c>
      <c r="D270" s="199" t="s">
        <v>311</v>
      </c>
      <c r="E270" s="200" t="s">
        <v>6</v>
      </c>
      <c r="F270" s="200" t="s">
        <v>739</v>
      </c>
      <c r="G270" s="191">
        <f>IF(F270="I",IFERROR(VLOOKUP(C270,BG!B:D,3,FALSE),0),0)</f>
        <v>0</v>
      </c>
      <c r="H270" s="201"/>
      <c r="I270" s="202">
        <f>IF(F270="I",IFERROR(VLOOKUP(C270,BG!B:E,4,FALSE),0),0)</f>
        <v>0</v>
      </c>
      <c r="J270" s="201"/>
    </row>
    <row r="271" spans="1:10" s="203" customFormat="1" ht="12" hidden="1" customHeight="1">
      <c r="A271" s="197" t="s">
        <v>8</v>
      </c>
      <c r="B271" s="197" t="s">
        <v>312</v>
      </c>
      <c r="C271" s="198">
        <v>2140804</v>
      </c>
      <c r="D271" s="199" t="s">
        <v>312</v>
      </c>
      <c r="E271" s="200" t="s">
        <v>6</v>
      </c>
      <c r="F271" s="200" t="s">
        <v>739</v>
      </c>
      <c r="G271" s="191">
        <f>IF(F271="I",IFERROR(VLOOKUP(C271,BG!B:D,3,FALSE),0),0)</f>
        <v>0</v>
      </c>
      <c r="H271" s="201"/>
      <c r="I271" s="202">
        <f>IF(F271="I",IFERROR(VLOOKUP(C271,BG!B:E,4,FALSE),0),0)</f>
        <v>0</v>
      </c>
      <c r="J271" s="201"/>
    </row>
    <row r="272" spans="1:10" s="203" customFormat="1" ht="12" hidden="1" customHeight="1">
      <c r="A272" s="197" t="s">
        <v>8</v>
      </c>
      <c r="B272" s="197" t="s">
        <v>522</v>
      </c>
      <c r="C272" s="198">
        <v>21409</v>
      </c>
      <c r="D272" s="199" t="s">
        <v>313</v>
      </c>
      <c r="E272" s="200" t="s">
        <v>6</v>
      </c>
      <c r="F272" s="200" t="s">
        <v>739</v>
      </c>
      <c r="G272" s="191">
        <f>IF(F272="I",IFERROR(VLOOKUP(C272,BG!B:D,3,FALSE),0),0)</f>
        <v>32860972</v>
      </c>
      <c r="H272" s="201"/>
      <c r="I272" s="202">
        <f>IF(F272="I",IFERROR(VLOOKUP(C272,BG!B:E,4,FALSE),0),0)</f>
        <v>5000.3499999999995</v>
      </c>
      <c r="J272" s="201"/>
    </row>
    <row r="273" spans="1:10" s="203" customFormat="1" ht="12" hidden="1" customHeight="1">
      <c r="A273" s="197" t="s">
        <v>8</v>
      </c>
      <c r="B273" s="197"/>
      <c r="C273" s="198">
        <v>215</v>
      </c>
      <c r="D273" s="199" t="s">
        <v>546</v>
      </c>
      <c r="E273" s="200" t="s">
        <v>6</v>
      </c>
      <c r="F273" s="200" t="s">
        <v>738</v>
      </c>
      <c r="G273" s="191">
        <f>IF(F273="I",IFERROR(VLOOKUP(C273,BG!B:D,3,FALSE),0),0)</f>
        <v>0</v>
      </c>
      <c r="H273" s="201"/>
      <c r="I273" s="202">
        <f>IF(F273="I",IFERROR(VLOOKUP(C273,BG!B:E,4,FALSE),0),0)</f>
        <v>0</v>
      </c>
      <c r="J273" s="201"/>
    </row>
    <row r="274" spans="1:10" s="203" customFormat="1" ht="12" hidden="1" customHeight="1">
      <c r="A274" s="197" t="s">
        <v>8</v>
      </c>
      <c r="B274" s="197" t="s">
        <v>522</v>
      </c>
      <c r="C274" s="198">
        <v>21501</v>
      </c>
      <c r="D274" s="199" t="s">
        <v>314</v>
      </c>
      <c r="E274" s="200" t="s">
        <v>6</v>
      </c>
      <c r="F274" s="200" t="s">
        <v>739</v>
      </c>
      <c r="G274" s="191">
        <f>IF(F274="I",IFERROR(VLOOKUP(C274,BG!B:D,3,FALSE),0),0)</f>
        <v>6000000</v>
      </c>
      <c r="H274" s="201"/>
      <c r="I274" s="202">
        <f>IF(F274="I",IFERROR(VLOOKUP(C274,BG!B:E,4,FALSE),0),0)</f>
        <v>913</v>
      </c>
      <c r="J274" s="201"/>
    </row>
    <row r="275" spans="1:10" s="203" customFormat="1" ht="12" hidden="1" customHeight="1">
      <c r="A275" s="197" t="s">
        <v>8</v>
      </c>
      <c r="B275" s="197" t="s">
        <v>522</v>
      </c>
      <c r="C275" s="198">
        <v>21502</v>
      </c>
      <c r="D275" s="199" t="s">
        <v>315</v>
      </c>
      <c r="E275" s="200" t="s">
        <v>6</v>
      </c>
      <c r="F275" s="200" t="s">
        <v>739</v>
      </c>
      <c r="G275" s="191">
        <f>IF(F275="I",IFERROR(VLOOKUP(C275,BG!B:D,3,FALSE),0),0)</f>
        <v>3496313</v>
      </c>
      <c r="H275" s="201"/>
      <c r="I275" s="202">
        <f>IF(F275="I",IFERROR(VLOOKUP(C275,BG!B:E,4,FALSE),0),0)</f>
        <v>532.0200000000001</v>
      </c>
      <c r="J275" s="201"/>
    </row>
    <row r="276" spans="1:10" s="203" customFormat="1" ht="12" hidden="1" customHeight="1">
      <c r="A276" s="197" t="s">
        <v>8</v>
      </c>
      <c r="B276" s="197" t="s">
        <v>522</v>
      </c>
      <c r="C276" s="198">
        <v>21503</v>
      </c>
      <c r="D276" s="199" t="s">
        <v>316</v>
      </c>
      <c r="E276" s="200" t="s">
        <v>6</v>
      </c>
      <c r="F276" s="200" t="s">
        <v>739</v>
      </c>
      <c r="G276" s="191">
        <f>IF(F276="I",IFERROR(VLOOKUP(C276,BG!B:D,3,FALSE),0),0)</f>
        <v>35409091</v>
      </c>
      <c r="H276" s="201"/>
      <c r="I276" s="202">
        <f>IF(F276="I",IFERROR(VLOOKUP(C276,BG!B:E,4,FALSE),0),0)</f>
        <v>5388.09</v>
      </c>
      <c r="J276" s="201"/>
    </row>
    <row r="277" spans="1:10" s="203" customFormat="1" ht="12" hidden="1" customHeight="1">
      <c r="A277" s="197" t="s">
        <v>8</v>
      </c>
      <c r="B277" s="197" t="s">
        <v>522</v>
      </c>
      <c r="C277" s="198">
        <v>21504</v>
      </c>
      <c r="D277" s="199" t="s">
        <v>317</v>
      </c>
      <c r="E277" s="200" t="s">
        <v>6</v>
      </c>
      <c r="F277" s="200" t="s">
        <v>739</v>
      </c>
      <c r="G277" s="191">
        <f>IF(F277="I",IFERROR(VLOOKUP(C277,BG!B:D,3,FALSE),0),0)</f>
        <v>14285334</v>
      </c>
      <c r="H277" s="201"/>
      <c r="I277" s="202">
        <f>IF(F277="I",IFERROR(VLOOKUP(C277,BG!B:E,4,FALSE),0),0)</f>
        <v>2173.7600000000002</v>
      </c>
      <c r="J277" s="201"/>
    </row>
    <row r="278" spans="1:10" s="203" customFormat="1" ht="12" hidden="1" customHeight="1">
      <c r="A278" s="197" t="s">
        <v>8</v>
      </c>
      <c r="B278" s="197" t="s">
        <v>522</v>
      </c>
      <c r="C278" s="198">
        <v>21505</v>
      </c>
      <c r="D278" s="199" t="s">
        <v>318</v>
      </c>
      <c r="E278" s="200" t="s">
        <v>6</v>
      </c>
      <c r="F278" s="200" t="s">
        <v>739</v>
      </c>
      <c r="G278" s="191">
        <f>IF(F278="I",IFERROR(VLOOKUP(C278,BG!B:D,3,FALSE),0),0)</f>
        <v>0</v>
      </c>
      <c r="H278" s="201"/>
      <c r="I278" s="202">
        <f>IF(F278="I",IFERROR(VLOOKUP(C278,BG!B:E,4,FALSE),0),0)</f>
        <v>0</v>
      </c>
      <c r="J278" s="201"/>
    </row>
    <row r="279" spans="1:10" s="203" customFormat="1" ht="12" hidden="1" customHeight="1">
      <c r="A279" s="197" t="s">
        <v>8</v>
      </c>
      <c r="B279" s="197" t="s">
        <v>522</v>
      </c>
      <c r="C279" s="198">
        <v>21506</v>
      </c>
      <c r="D279" s="199" t="s">
        <v>319</v>
      </c>
      <c r="E279" s="200" t="s">
        <v>6</v>
      </c>
      <c r="F279" s="200" t="s">
        <v>739</v>
      </c>
      <c r="G279" s="191">
        <f>IF(F279="I",IFERROR(VLOOKUP(C279,BG!B:D,3,FALSE),0),0)</f>
        <v>0</v>
      </c>
      <c r="H279" s="201"/>
      <c r="I279" s="202">
        <f>IF(F279="I",IFERROR(VLOOKUP(C279,BG!B:E,4,FALSE),0),0)</f>
        <v>0</v>
      </c>
      <c r="J279" s="201"/>
    </row>
    <row r="280" spans="1:10" s="203" customFormat="1" ht="12" hidden="1" customHeight="1">
      <c r="A280" s="197" t="s">
        <v>8</v>
      </c>
      <c r="B280" s="197" t="s">
        <v>522</v>
      </c>
      <c r="C280" s="198">
        <v>21507</v>
      </c>
      <c r="D280" s="199" t="s">
        <v>320</v>
      </c>
      <c r="E280" s="200" t="s">
        <v>6</v>
      </c>
      <c r="F280" s="200" t="s">
        <v>739</v>
      </c>
      <c r="G280" s="191">
        <f>IF(F280="I",IFERROR(VLOOKUP(C280,BG!B:D,3,FALSE),0),0)</f>
        <v>59240090</v>
      </c>
      <c r="H280" s="201"/>
      <c r="I280" s="202">
        <f>IF(F280="I",IFERROR(VLOOKUP(C280,BG!B:E,4,FALSE),0),0)</f>
        <v>9014.380000000001</v>
      </c>
      <c r="J280" s="201"/>
    </row>
    <row r="281" spans="1:10" s="203" customFormat="1" ht="12" hidden="1" customHeight="1">
      <c r="A281" s="197" t="s">
        <v>8</v>
      </c>
      <c r="B281" s="197" t="s">
        <v>522</v>
      </c>
      <c r="C281" s="198">
        <v>21508</v>
      </c>
      <c r="D281" s="199" t="s">
        <v>805</v>
      </c>
      <c r="E281" s="200" t="s">
        <v>6</v>
      </c>
      <c r="F281" s="200" t="s">
        <v>739</v>
      </c>
      <c r="G281" s="191">
        <f>IF(F281="I",IFERROR(VLOOKUP(C281,BG!B:D,3,FALSE),0),0)</f>
        <v>20470836</v>
      </c>
      <c r="H281" s="201"/>
      <c r="I281" s="202">
        <f>IF(F281="I",IFERROR(VLOOKUP(C281,BG!B:E,4,FALSE),0),0)</f>
        <v>3114.98</v>
      </c>
      <c r="J281" s="201"/>
    </row>
    <row r="282" spans="1:10" s="203" customFormat="1" ht="12" hidden="1" customHeight="1">
      <c r="A282" s="197" t="s">
        <v>8</v>
      </c>
      <c r="B282" s="197" t="s">
        <v>522</v>
      </c>
      <c r="C282" s="198">
        <v>21509</v>
      </c>
      <c r="D282" s="199" t="s">
        <v>806</v>
      </c>
      <c r="E282" s="200" t="s">
        <v>429</v>
      </c>
      <c r="F282" s="200" t="s">
        <v>739</v>
      </c>
      <c r="G282" s="191">
        <f>IF(F282="I",IFERROR(VLOOKUP(C282,BG!B:D,3,FALSE),0),0)</f>
        <v>44516285</v>
      </c>
      <c r="H282" s="201"/>
      <c r="I282" s="202">
        <f>IF(F282="I",IFERROR(VLOOKUP(C282,BG!B:E,4,FALSE),0),0)</f>
        <v>6773.91</v>
      </c>
      <c r="J282" s="201"/>
    </row>
    <row r="283" spans="1:10" s="203" customFormat="1" ht="12" hidden="1" customHeight="1">
      <c r="A283" s="197" t="s">
        <v>8</v>
      </c>
      <c r="B283" s="197" t="s">
        <v>522</v>
      </c>
      <c r="C283" s="198">
        <v>21510</v>
      </c>
      <c r="D283" s="199" t="s">
        <v>828</v>
      </c>
      <c r="E283" s="200" t="s">
        <v>6</v>
      </c>
      <c r="F283" s="200" t="s">
        <v>739</v>
      </c>
      <c r="G283" s="191">
        <f>IF(F283="I",IFERROR(VLOOKUP(C283,BG!B:D,3,FALSE),0),0)</f>
        <v>105000000</v>
      </c>
      <c r="H283" s="201"/>
      <c r="I283" s="202">
        <f>IF(F283="I",IFERROR(VLOOKUP(C283,BG!B:E,4,FALSE),0),0)</f>
        <v>15977.53</v>
      </c>
      <c r="J283" s="201"/>
    </row>
    <row r="284" spans="1:10" s="203" customFormat="1" ht="12" hidden="1" customHeight="1">
      <c r="A284" s="197" t="s">
        <v>8</v>
      </c>
      <c r="B284" s="197" t="s">
        <v>522</v>
      </c>
      <c r="C284" s="198">
        <v>21511</v>
      </c>
      <c r="D284" s="199" t="s">
        <v>829</v>
      </c>
      <c r="E284" s="200" t="s">
        <v>6</v>
      </c>
      <c r="F284" s="200" t="s">
        <v>739</v>
      </c>
      <c r="G284" s="191">
        <f>IF(F284="I",IFERROR(VLOOKUP(C284,BG!B:D,3,FALSE),0),0)</f>
        <v>2500001</v>
      </c>
      <c r="H284" s="201"/>
      <c r="I284" s="202">
        <f>IF(F284="I",IFERROR(VLOOKUP(C284,BG!B:E,4,FALSE),0),0)</f>
        <v>380.42000000000007</v>
      </c>
      <c r="J284" s="201"/>
    </row>
    <row r="285" spans="1:10" s="203" customFormat="1" ht="12" hidden="1" customHeight="1">
      <c r="A285" s="197" t="s">
        <v>8</v>
      </c>
      <c r="B285" s="197"/>
      <c r="C285" s="198">
        <v>216</v>
      </c>
      <c r="D285" s="199" t="s">
        <v>598</v>
      </c>
      <c r="E285" s="200" t="s">
        <v>6</v>
      </c>
      <c r="F285" s="200" t="s">
        <v>738</v>
      </c>
      <c r="G285" s="191">
        <f>IF(F285="I",IFERROR(VLOOKUP(C285,BG!B:D,3,FALSE),0),0)</f>
        <v>0</v>
      </c>
      <c r="H285" s="201"/>
      <c r="I285" s="202">
        <f>IF(F285="I",IFERROR(VLOOKUP(C285,BG!B:E,4,FALSE),0),0)</f>
        <v>0</v>
      </c>
      <c r="J285" s="201"/>
    </row>
    <row r="286" spans="1:10" s="203" customFormat="1" ht="12" hidden="1" customHeight="1">
      <c r="A286" s="197" t="s">
        <v>8</v>
      </c>
      <c r="B286" s="197" t="s">
        <v>29</v>
      </c>
      <c r="C286" s="198">
        <v>216101</v>
      </c>
      <c r="D286" s="199" t="s">
        <v>321</v>
      </c>
      <c r="E286" s="200" t="s">
        <v>6</v>
      </c>
      <c r="F286" s="200" t="s">
        <v>739</v>
      </c>
      <c r="G286" s="191">
        <f>IF(F286="I",IFERROR(VLOOKUP(C286,BG!B:D,3,FALSE),0),0)</f>
        <v>0</v>
      </c>
      <c r="H286" s="201"/>
      <c r="I286" s="202">
        <f>IF(F286="I",IFERROR(VLOOKUP(C286,BG!B:E,4,FALSE),0),0)</f>
        <v>0</v>
      </c>
      <c r="J286" s="201"/>
    </row>
    <row r="287" spans="1:10" s="203" customFormat="1" ht="12" hidden="1" customHeight="1">
      <c r="A287" s="197" t="s">
        <v>8</v>
      </c>
      <c r="B287" s="197" t="s">
        <v>29</v>
      </c>
      <c r="C287" s="198">
        <v>216112</v>
      </c>
      <c r="D287" s="199" t="s">
        <v>322</v>
      </c>
      <c r="E287" s="200" t="s">
        <v>6</v>
      </c>
      <c r="F287" s="200" t="s">
        <v>739</v>
      </c>
      <c r="G287" s="191">
        <f>IF(F287="I",IFERROR(VLOOKUP(C287,BG!B:D,3,FALSE),0),0)</f>
        <v>0</v>
      </c>
      <c r="H287" s="201"/>
      <c r="I287" s="202">
        <f>IF(F287="I",IFERROR(VLOOKUP(C287,BG!B:E,4,FALSE),0),0)</f>
        <v>0</v>
      </c>
      <c r="J287" s="201"/>
    </row>
    <row r="288" spans="1:10" s="203" customFormat="1" ht="12" hidden="1" customHeight="1">
      <c r="A288" s="197" t="s">
        <v>8</v>
      </c>
      <c r="B288" s="197" t="s">
        <v>29</v>
      </c>
      <c r="C288" s="198">
        <v>216113</v>
      </c>
      <c r="D288" s="199" t="s">
        <v>323</v>
      </c>
      <c r="E288" s="200" t="s">
        <v>6</v>
      </c>
      <c r="F288" s="200" t="s">
        <v>739</v>
      </c>
      <c r="G288" s="191">
        <f>IF(F288="I",IFERROR(VLOOKUP(C288,BG!B:D,3,FALSE),0),0)</f>
        <v>0</v>
      </c>
      <c r="H288" s="201"/>
      <c r="I288" s="202">
        <f>IF(F288="I",IFERROR(VLOOKUP(C288,BG!B:E,4,FALSE),0),0)</f>
        <v>0</v>
      </c>
      <c r="J288" s="201"/>
    </row>
    <row r="289" spans="1:10" s="203" customFormat="1" ht="12" hidden="1" customHeight="1">
      <c r="A289" s="197" t="s">
        <v>8</v>
      </c>
      <c r="B289" s="197" t="s">
        <v>29</v>
      </c>
      <c r="C289" s="198">
        <v>216114</v>
      </c>
      <c r="D289" s="199" t="s">
        <v>324</v>
      </c>
      <c r="E289" s="200" t="s">
        <v>6</v>
      </c>
      <c r="F289" s="200" t="s">
        <v>739</v>
      </c>
      <c r="G289" s="191">
        <f>IF(F289="I",IFERROR(VLOOKUP(C289,BG!B:D,3,FALSE),0),0)</f>
        <v>0</v>
      </c>
      <c r="H289" s="201"/>
      <c r="I289" s="202">
        <f>IF(F289="I",IFERROR(VLOOKUP(C289,BG!B:E,4,FALSE),0),0)</f>
        <v>0</v>
      </c>
      <c r="J289" s="201"/>
    </row>
    <row r="290" spans="1:10" s="203" customFormat="1" ht="12" hidden="1" customHeight="1">
      <c r="A290" s="197" t="s">
        <v>8</v>
      </c>
      <c r="B290" s="197" t="s">
        <v>29</v>
      </c>
      <c r="C290" s="198">
        <v>216120</v>
      </c>
      <c r="D290" s="199" t="s">
        <v>325</v>
      </c>
      <c r="E290" s="200" t="s">
        <v>429</v>
      </c>
      <c r="F290" s="200" t="s">
        <v>739</v>
      </c>
      <c r="G290" s="191">
        <f>IF(F290="I",IFERROR(VLOOKUP(C290,BG!B:D,3,FALSE),0),0)</f>
        <v>0</v>
      </c>
      <c r="H290" s="201"/>
      <c r="I290" s="202">
        <f>IF(F290="I",IFERROR(VLOOKUP(C290,BG!B:E,4,FALSE),0),0)</f>
        <v>0</v>
      </c>
      <c r="J290" s="201"/>
    </row>
    <row r="291" spans="1:10" s="203" customFormat="1" ht="12" hidden="1" customHeight="1">
      <c r="A291" s="197" t="s">
        <v>8</v>
      </c>
      <c r="B291" s="197" t="s">
        <v>29</v>
      </c>
      <c r="C291" s="198">
        <v>216125</v>
      </c>
      <c r="D291" s="199" t="s">
        <v>326</v>
      </c>
      <c r="E291" s="200" t="s">
        <v>429</v>
      </c>
      <c r="F291" s="200" t="s">
        <v>739</v>
      </c>
      <c r="G291" s="191">
        <f>IF(F291="I",IFERROR(VLOOKUP(C291,BG!B:D,3,FALSE),0),0)</f>
        <v>0</v>
      </c>
      <c r="H291" s="201"/>
      <c r="I291" s="202">
        <f>IF(F291="I",IFERROR(VLOOKUP(C291,BG!B:E,4,FALSE),0),0)</f>
        <v>0</v>
      </c>
      <c r="J291" s="201"/>
    </row>
    <row r="292" spans="1:10" s="203" customFormat="1" ht="12" hidden="1" customHeight="1">
      <c r="A292" s="197" t="s">
        <v>8</v>
      </c>
      <c r="B292" s="197" t="s">
        <v>29</v>
      </c>
      <c r="C292" s="198">
        <v>216130</v>
      </c>
      <c r="D292" s="199" t="s">
        <v>327</v>
      </c>
      <c r="E292" s="200" t="s">
        <v>429</v>
      </c>
      <c r="F292" s="200" t="s">
        <v>739</v>
      </c>
      <c r="G292" s="191">
        <f>IF(F292="I",IFERROR(VLOOKUP(C292,BG!B:D,3,FALSE),0),0)</f>
        <v>0</v>
      </c>
      <c r="H292" s="201"/>
      <c r="I292" s="202">
        <f>IF(F292="I",IFERROR(VLOOKUP(C292,BG!B:E,4,FALSE),0),0)</f>
        <v>0</v>
      </c>
      <c r="J292" s="201"/>
    </row>
    <row r="293" spans="1:10" s="203" customFormat="1" ht="12" hidden="1" customHeight="1">
      <c r="A293" s="197" t="s">
        <v>8</v>
      </c>
      <c r="B293" s="197" t="s">
        <v>29</v>
      </c>
      <c r="C293" s="198">
        <v>216140</v>
      </c>
      <c r="D293" s="199" t="s">
        <v>237</v>
      </c>
      <c r="E293" s="200" t="s">
        <v>6</v>
      </c>
      <c r="F293" s="200" t="s">
        <v>739</v>
      </c>
      <c r="G293" s="191">
        <f>IF(F293="I",IFERROR(VLOOKUP(C293,BG!B:D,3,FALSE),0),0)</f>
        <v>0</v>
      </c>
      <c r="H293" s="201"/>
      <c r="I293" s="202">
        <f>IF(F293="I",IFERROR(VLOOKUP(C293,BG!B:E,4,FALSE),0),0)</f>
        <v>0</v>
      </c>
      <c r="J293" s="201"/>
    </row>
    <row r="294" spans="1:10" s="203" customFormat="1" ht="12" hidden="1" customHeight="1">
      <c r="A294" s="197" t="s">
        <v>8</v>
      </c>
      <c r="B294" s="197"/>
      <c r="C294" s="198">
        <v>218</v>
      </c>
      <c r="D294" s="199" t="s">
        <v>599</v>
      </c>
      <c r="E294" s="200" t="s">
        <v>6</v>
      </c>
      <c r="F294" s="200" t="s">
        <v>738</v>
      </c>
      <c r="G294" s="191">
        <f>IF(F294="I",IFERROR(VLOOKUP(C294,BG!B:D,3,FALSE),0),0)</f>
        <v>0</v>
      </c>
      <c r="H294" s="201"/>
      <c r="I294" s="202">
        <f>IF(F294="I",IFERROR(VLOOKUP(C294,BG!B:E,4,FALSE),0),0)</f>
        <v>0</v>
      </c>
      <c r="J294" s="201"/>
    </row>
    <row r="295" spans="1:10" s="203" customFormat="1" ht="12" hidden="1" customHeight="1">
      <c r="A295" s="197" t="s">
        <v>8</v>
      </c>
      <c r="B295" s="197"/>
      <c r="C295" s="198">
        <v>2181</v>
      </c>
      <c r="D295" s="199" t="s">
        <v>89</v>
      </c>
      <c r="E295" s="200" t="s">
        <v>6</v>
      </c>
      <c r="F295" s="200" t="s">
        <v>738</v>
      </c>
      <c r="G295" s="191">
        <f>IF(F295="I",IFERROR(VLOOKUP(C295,BG!B:D,3,FALSE),0),0)</f>
        <v>0</v>
      </c>
      <c r="H295" s="201"/>
      <c r="I295" s="202">
        <f>IF(F295="I",IFERROR(VLOOKUP(C295,BG!B:E,4,FALSE),0),0)</f>
        <v>0</v>
      </c>
      <c r="J295" s="201"/>
    </row>
    <row r="296" spans="1:10" s="203" customFormat="1" ht="12" hidden="1" customHeight="1">
      <c r="A296" s="197" t="s">
        <v>8</v>
      </c>
      <c r="B296" s="197"/>
      <c r="C296" s="198">
        <v>218101</v>
      </c>
      <c r="D296" s="199" t="s">
        <v>328</v>
      </c>
      <c r="E296" s="200" t="s">
        <v>6</v>
      </c>
      <c r="F296" s="200" t="s">
        <v>738</v>
      </c>
      <c r="G296" s="191">
        <f>IF(F296="I",IFERROR(VLOOKUP(C296,BG!B:D,3,FALSE),0),0)</f>
        <v>0</v>
      </c>
      <c r="H296" s="201"/>
      <c r="I296" s="202">
        <f>IF(F296="I",IFERROR(VLOOKUP(C296,BG!B:E,4,FALSE),0),0)</f>
        <v>0</v>
      </c>
      <c r="J296" s="201"/>
    </row>
    <row r="297" spans="1:10" s="203" customFormat="1" ht="12" hidden="1" customHeight="1">
      <c r="A297" s="197" t="s">
        <v>8</v>
      </c>
      <c r="B297" s="197" t="s">
        <v>445</v>
      </c>
      <c r="C297" s="198">
        <v>21810101</v>
      </c>
      <c r="D297" s="199" t="s">
        <v>329</v>
      </c>
      <c r="E297" s="200" t="s">
        <v>6</v>
      </c>
      <c r="F297" s="200" t="s">
        <v>739</v>
      </c>
      <c r="G297" s="191">
        <f>IF(F297="I",IFERROR(VLOOKUP(C297,BG!B:D,3,FALSE),0),0)</f>
        <v>0</v>
      </c>
      <c r="H297" s="201"/>
      <c r="I297" s="202">
        <f>IF(F297="I",IFERROR(VLOOKUP(C297,BG!B:E,4,FALSE),0),0)</f>
        <v>0</v>
      </c>
      <c r="J297" s="201"/>
    </row>
    <row r="298" spans="1:10" s="203" customFormat="1" ht="12" hidden="1" customHeight="1">
      <c r="A298" s="197" t="s">
        <v>8</v>
      </c>
      <c r="B298" s="197" t="s">
        <v>445</v>
      </c>
      <c r="C298" s="198">
        <v>21810102</v>
      </c>
      <c r="D298" s="199" t="s">
        <v>330</v>
      </c>
      <c r="E298" s="200" t="s">
        <v>6</v>
      </c>
      <c r="F298" s="200" t="s">
        <v>739</v>
      </c>
      <c r="G298" s="191">
        <f>IF(F298="I",IFERROR(VLOOKUP(C298,BG!B:D,3,FALSE),0),0)</f>
        <v>0</v>
      </c>
      <c r="H298" s="201"/>
      <c r="I298" s="202">
        <f>IF(F298="I",IFERROR(VLOOKUP(C298,BG!B:E,4,FALSE),0),0)</f>
        <v>0</v>
      </c>
      <c r="J298" s="201"/>
    </row>
    <row r="299" spans="1:10" s="203" customFormat="1" ht="12" hidden="1" customHeight="1">
      <c r="A299" s="197" t="s">
        <v>8</v>
      </c>
      <c r="B299" s="197" t="s">
        <v>445</v>
      </c>
      <c r="C299" s="198">
        <v>21810103</v>
      </c>
      <c r="D299" s="199" t="s">
        <v>331</v>
      </c>
      <c r="E299" s="200" t="s">
        <v>6</v>
      </c>
      <c r="F299" s="200" t="s">
        <v>739</v>
      </c>
      <c r="G299" s="191">
        <f>IF(F299="I",IFERROR(VLOOKUP(C299,BG!B:D,3,FALSE),0),0)</f>
        <v>0</v>
      </c>
      <c r="H299" s="201"/>
      <c r="I299" s="202">
        <f>IF(F299="I",IFERROR(VLOOKUP(C299,BG!B:E,4,FALSE),0),0)</f>
        <v>0</v>
      </c>
      <c r="J299" s="201"/>
    </row>
    <row r="300" spans="1:10" s="203" customFormat="1" ht="12" hidden="1" customHeight="1">
      <c r="A300" s="197" t="s">
        <v>8</v>
      </c>
      <c r="B300" s="197"/>
      <c r="C300" s="198">
        <v>219</v>
      </c>
      <c r="D300" s="199" t="s">
        <v>600</v>
      </c>
      <c r="E300" s="200" t="s">
        <v>6</v>
      </c>
      <c r="F300" s="200" t="s">
        <v>738</v>
      </c>
      <c r="G300" s="191">
        <f>IF(F300="I",IFERROR(VLOOKUP(C300,BG!B:D,3,FALSE),0),0)</f>
        <v>0</v>
      </c>
      <c r="H300" s="201"/>
      <c r="I300" s="202">
        <f>IF(F300="I",IFERROR(VLOOKUP(C300,BG!B:E,4,FALSE),0),0)</f>
        <v>0</v>
      </c>
      <c r="J300" s="201"/>
    </row>
    <row r="301" spans="1:10" s="203" customFormat="1" ht="12" hidden="1" customHeight="1">
      <c r="A301" s="197" t="s">
        <v>8</v>
      </c>
      <c r="B301" s="197"/>
      <c r="C301" s="198">
        <v>2191</v>
      </c>
      <c r="D301" s="199" t="s">
        <v>89</v>
      </c>
      <c r="E301" s="200" t="s">
        <v>6</v>
      </c>
      <c r="F301" s="200" t="s">
        <v>738</v>
      </c>
      <c r="G301" s="191">
        <f>IF(F301="I",IFERROR(VLOOKUP(C301,BG!B:D,3,FALSE),0),0)</f>
        <v>0</v>
      </c>
      <c r="H301" s="201"/>
      <c r="I301" s="202">
        <f>IF(F301="I",IFERROR(VLOOKUP(C301,BG!B:E,4,FALSE),0),0)</f>
        <v>0</v>
      </c>
      <c r="J301" s="201"/>
    </row>
    <row r="302" spans="1:10" s="203" customFormat="1" ht="12" hidden="1" customHeight="1">
      <c r="A302" s="197" t="s">
        <v>8</v>
      </c>
      <c r="B302" s="197" t="s">
        <v>444</v>
      </c>
      <c r="C302" s="198">
        <v>219112</v>
      </c>
      <c r="D302" s="199" t="s">
        <v>332</v>
      </c>
      <c r="E302" s="200" t="s">
        <v>6</v>
      </c>
      <c r="F302" s="200" t="s">
        <v>739</v>
      </c>
      <c r="G302" s="191">
        <f>IF(F302="I",IFERROR(VLOOKUP(C302,BG!B:D,3,FALSE),0),0)</f>
        <v>0</v>
      </c>
      <c r="H302" s="201"/>
      <c r="I302" s="202">
        <f>IF(F302="I",IFERROR(VLOOKUP(C302,BG!B:E,4,FALSE),0),0)</f>
        <v>0</v>
      </c>
      <c r="J302" s="201"/>
    </row>
    <row r="303" spans="1:10" s="203" customFormat="1" ht="12" hidden="1" customHeight="1">
      <c r="A303" s="197" t="s">
        <v>8</v>
      </c>
      <c r="B303" s="197" t="s">
        <v>444</v>
      </c>
      <c r="C303" s="198">
        <v>219114</v>
      </c>
      <c r="D303" s="199" t="s">
        <v>333</v>
      </c>
      <c r="E303" s="200" t="s">
        <v>6</v>
      </c>
      <c r="F303" s="200" t="s">
        <v>739</v>
      </c>
      <c r="G303" s="191">
        <f>IF(F303="I",IFERROR(VLOOKUP(C303,BG!B:D,3,FALSE),0),0)</f>
        <v>0</v>
      </c>
      <c r="H303" s="201"/>
      <c r="I303" s="202">
        <f>IF(F303="I",IFERROR(VLOOKUP(C303,BG!B:E,4,FALSE),0),0)</f>
        <v>0</v>
      </c>
      <c r="J303" s="201"/>
    </row>
    <row r="304" spans="1:10" s="203" customFormat="1" ht="12" hidden="1" customHeight="1">
      <c r="A304" s="197" t="s">
        <v>8</v>
      </c>
      <c r="B304" s="197" t="s">
        <v>444</v>
      </c>
      <c r="C304" s="198">
        <v>219116</v>
      </c>
      <c r="D304" s="199" t="s">
        <v>334</v>
      </c>
      <c r="E304" s="200" t="s">
        <v>6</v>
      </c>
      <c r="F304" s="200" t="s">
        <v>739</v>
      </c>
      <c r="G304" s="191">
        <f>IF(F304="I",IFERROR(VLOOKUP(C304,BG!B:D,3,FALSE),0),0)</f>
        <v>0</v>
      </c>
      <c r="H304" s="201"/>
      <c r="I304" s="202">
        <f>IF(F304="I",IFERROR(VLOOKUP(C304,BG!B:E,4,FALSE),0),0)</f>
        <v>0</v>
      </c>
      <c r="J304" s="201"/>
    </row>
    <row r="305" spans="1:10" s="203" customFormat="1" ht="12" hidden="1" customHeight="1">
      <c r="A305" s="197" t="s">
        <v>8</v>
      </c>
      <c r="B305" s="197" t="s">
        <v>444</v>
      </c>
      <c r="C305" s="198">
        <v>219130</v>
      </c>
      <c r="D305" s="199" t="s">
        <v>335</v>
      </c>
      <c r="E305" s="200" t="s">
        <v>6</v>
      </c>
      <c r="F305" s="200" t="s">
        <v>739</v>
      </c>
      <c r="G305" s="191">
        <f>IF(F305="I",IFERROR(VLOOKUP(C305,BG!B:D,3,FALSE),0),0)</f>
        <v>0</v>
      </c>
      <c r="H305" s="201"/>
      <c r="I305" s="202">
        <f>IF(F305="I",IFERROR(VLOOKUP(C305,BG!B:E,4,FALSE),0),0)</f>
        <v>0</v>
      </c>
      <c r="J305" s="201"/>
    </row>
    <row r="306" spans="1:10" s="203" customFormat="1" ht="12" hidden="1" customHeight="1">
      <c r="A306" s="197" t="s">
        <v>8</v>
      </c>
      <c r="B306" s="197" t="s">
        <v>444</v>
      </c>
      <c r="C306" s="198">
        <v>219131</v>
      </c>
      <c r="D306" s="199" t="s">
        <v>336</v>
      </c>
      <c r="E306" s="200" t="s">
        <v>6</v>
      </c>
      <c r="F306" s="200" t="s">
        <v>739</v>
      </c>
      <c r="G306" s="191">
        <f>IF(F306="I",IFERROR(VLOOKUP(C306,BG!B:D,3,FALSE),0),0)</f>
        <v>0</v>
      </c>
      <c r="H306" s="201"/>
      <c r="I306" s="202">
        <f>IF(F306="I",IFERROR(VLOOKUP(C306,BG!B:E,4,FALSE),0),0)</f>
        <v>0</v>
      </c>
      <c r="J306" s="201"/>
    </row>
    <row r="307" spans="1:10" s="203" customFormat="1" ht="12" hidden="1" customHeight="1">
      <c r="A307" s="197" t="s">
        <v>8</v>
      </c>
      <c r="B307" s="197"/>
      <c r="C307" s="198">
        <v>2192</v>
      </c>
      <c r="D307" s="199" t="s">
        <v>88</v>
      </c>
      <c r="E307" s="200" t="s">
        <v>6</v>
      </c>
      <c r="F307" s="200" t="s">
        <v>738</v>
      </c>
      <c r="G307" s="191">
        <f>IF(F307="I",IFERROR(VLOOKUP(C307,BG!B:D,3,FALSE),0),0)</f>
        <v>0</v>
      </c>
      <c r="H307" s="201"/>
      <c r="I307" s="202">
        <f>IF(F307="I",IFERROR(VLOOKUP(C307,BG!B:E,4,FALSE),0),0)</f>
        <v>0</v>
      </c>
      <c r="J307" s="201"/>
    </row>
    <row r="308" spans="1:10" s="203" customFormat="1" ht="12" hidden="1" customHeight="1">
      <c r="A308" s="197" t="s">
        <v>8</v>
      </c>
      <c r="B308" s="197" t="s">
        <v>444</v>
      </c>
      <c r="C308" s="198">
        <v>219212</v>
      </c>
      <c r="D308" s="199" t="s">
        <v>337</v>
      </c>
      <c r="E308" s="200" t="s">
        <v>6</v>
      </c>
      <c r="F308" s="200" t="s">
        <v>739</v>
      </c>
      <c r="G308" s="191">
        <f>IF(F308="I",IFERROR(VLOOKUP(C308,BG!B:D,3,FALSE),0),0)</f>
        <v>0</v>
      </c>
      <c r="H308" s="201"/>
      <c r="I308" s="202">
        <f>IF(F308="I",IFERROR(VLOOKUP(C308,BG!B:E,4,FALSE),0),0)</f>
        <v>0</v>
      </c>
      <c r="J308" s="201"/>
    </row>
    <row r="309" spans="1:10" s="203" customFormat="1" ht="12" hidden="1" customHeight="1">
      <c r="A309" s="197" t="s">
        <v>8</v>
      </c>
      <c r="B309" s="197" t="s">
        <v>444</v>
      </c>
      <c r="C309" s="198">
        <v>219214</v>
      </c>
      <c r="D309" s="199" t="s">
        <v>333</v>
      </c>
      <c r="E309" s="200" t="s">
        <v>6</v>
      </c>
      <c r="F309" s="200" t="s">
        <v>739</v>
      </c>
      <c r="G309" s="191">
        <f>IF(F309="I",IFERROR(VLOOKUP(C309,BG!B:D,3,FALSE),0),0)</f>
        <v>0</v>
      </c>
      <c r="H309" s="201"/>
      <c r="I309" s="202">
        <f>IF(F309="I",IFERROR(VLOOKUP(C309,BG!B:E,4,FALSE),0),0)</f>
        <v>0</v>
      </c>
      <c r="J309" s="201"/>
    </row>
    <row r="310" spans="1:10" s="203" customFormat="1" ht="12" hidden="1" customHeight="1">
      <c r="A310" s="197" t="s">
        <v>8</v>
      </c>
      <c r="B310" s="197" t="s">
        <v>444</v>
      </c>
      <c r="C310" s="198">
        <v>219216</v>
      </c>
      <c r="D310" s="199" t="s">
        <v>334</v>
      </c>
      <c r="E310" s="200" t="s">
        <v>6</v>
      </c>
      <c r="F310" s="200" t="s">
        <v>739</v>
      </c>
      <c r="G310" s="191">
        <f>IF(F310="I",IFERROR(VLOOKUP(C310,BG!B:D,3,FALSE),0),0)</f>
        <v>0</v>
      </c>
      <c r="H310" s="201"/>
      <c r="I310" s="202">
        <f>IF(F310="I",IFERROR(VLOOKUP(C310,BG!B:E,4,FALSE),0),0)</f>
        <v>0</v>
      </c>
      <c r="J310" s="201"/>
    </row>
    <row r="311" spans="1:10" s="203" customFormat="1" ht="12" hidden="1" customHeight="1">
      <c r="A311" s="197" t="s">
        <v>8</v>
      </c>
      <c r="B311" s="197" t="s">
        <v>444</v>
      </c>
      <c r="C311" s="198">
        <v>219230</v>
      </c>
      <c r="D311" s="199" t="s">
        <v>335</v>
      </c>
      <c r="E311" s="200" t="s">
        <v>6</v>
      </c>
      <c r="F311" s="200" t="s">
        <v>739</v>
      </c>
      <c r="G311" s="191">
        <f>IF(F311="I",IFERROR(VLOOKUP(C311,BG!B:D,3,FALSE),0),0)</f>
        <v>0</v>
      </c>
      <c r="H311" s="201"/>
      <c r="I311" s="202">
        <f>IF(F311="I",IFERROR(VLOOKUP(C311,BG!B:E,4,FALSE),0),0)</f>
        <v>0</v>
      </c>
      <c r="J311" s="201"/>
    </row>
    <row r="312" spans="1:10" s="203" customFormat="1" ht="12" hidden="1" customHeight="1">
      <c r="A312" s="197" t="s">
        <v>8</v>
      </c>
      <c r="B312" s="197"/>
      <c r="C312" s="198">
        <v>229</v>
      </c>
      <c r="D312" s="199" t="s">
        <v>601</v>
      </c>
      <c r="E312" s="200" t="s">
        <v>6</v>
      </c>
      <c r="F312" s="200" t="s">
        <v>738</v>
      </c>
      <c r="G312" s="191">
        <f>IF(F312="I",IFERROR(VLOOKUP(C312,BG!B:D,3,FALSE),0),0)</f>
        <v>0</v>
      </c>
      <c r="H312" s="201"/>
      <c r="I312" s="202">
        <f>IF(F312="I",IFERROR(VLOOKUP(C312,BG!B:E,4,FALSE),0),0)</f>
        <v>0</v>
      </c>
      <c r="J312" s="201"/>
    </row>
    <row r="313" spans="1:10" s="203" customFormat="1" ht="12" hidden="1" customHeight="1">
      <c r="A313" s="197" t="s">
        <v>8</v>
      </c>
      <c r="B313" s="197"/>
      <c r="C313" s="198">
        <v>2291</v>
      </c>
      <c r="D313" s="199" t="s">
        <v>89</v>
      </c>
      <c r="E313" s="200" t="s">
        <v>6</v>
      </c>
      <c r="F313" s="200" t="s">
        <v>738</v>
      </c>
      <c r="G313" s="191">
        <f>IF(F313="I",IFERROR(VLOOKUP(C313,BG!B:D,3,FALSE),0),0)</f>
        <v>0</v>
      </c>
      <c r="H313" s="201"/>
      <c r="I313" s="202">
        <f>IF(F313="I",IFERROR(VLOOKUP(C313,BG!B:E,4,FALSE),0),0)</f>
        <v>0</v>
      </c>
      <c r="J313" s="201"/>
    </row>
    <row r="314" spans="1:10" s="203" customFormat="1" ht="12" hidden="1" customHeight="1">
      <c r="A314" s="197" t="s">
        <v>8</v>
      </c>
      <c r="B314" s="197" t="s">
        <v>443</v>
      </c>
      <c r="C314" s="198">
        <v>229101</v>
      </c>
      <c r="D314" s="199" t="s">
        <v>338</v>
      </c>
      <c r="E314" s="200" t="s">
        <v>6</v>
      </c>
      <c r="F314" s="200" t="s">
        <v>739</v>
      </c>
      <c r="G314" s="191">
        <f>IF(F314="I",IFERROR(VLOOKUP(C314,BG!B:D,3,FALSE),0),0)</f>
        <v>0</v>
      </c>
      <c r="H314" s="201"/>
      <c r="I314" s="202">
        <f>IF(F314="I",IFERROR(VLOOKUP(C314,BG!B:E,4,FALSE),0),0)</f>
        <v>0</v>
      </c>
      <c r="J314" s="201"/>
    </row>
    <row r="315" spans="1:10" s="203" customFormat="1" ht="12" hidden="1" customHeight="1">
      <c r="A315" s="197" t="s">
        <v>8</v>
      </c>
      <c r="B315" s="197"/>
      <c r="C315" s="198">
        <v>233</v>
      </c>
      <c r="D315" s="199" t="s">
        <v>602</v>
      </c>
      <c r="E315" s="200" t="s">
        <v>6</v>
      </c>
      <c r="F315" s="200" t="s">
        <v>738</v>
      </c>
      <c r="G315" s="191">
        <f>IF(F315="I",IFERROR(VLOOKUP(C315,BG!B:D,3,FALSE),0),0)</f>
        <v>0</v>
      </c>
      <c r="H315" s="201"/>
      <c r="I315" s="202">
        <f>IF(F315="I",IFERROR(VLOOKUP(C315,BG!B:E,4,FALSE),0),0)</f>
        <v>0</v>
      </c>
      <c r="J315" s="201"/>
    </row>
    <row r="316" spans="1:10" s="203" customFormat="1" ht="12" hidden="1" customHeight="1">
      <c r="A316" s="197" t="s">
        <v>8</v>
      </c>
      <c r="B316" s="197" t="s">
        <v>442</v>
      </c>
      <c r="C316" s="198">
        <v>233101</v>
      </c>
      <c r="D316" s="199" t="s">
        <v>339</v>
      </c>
      <c r="E316" s="200" t="s">
        <v>6</v>
      </c>
      <c r="F316" s="200" t="s">
        <v>739</v>
      </c>
      <c r="G316" s="191">
        <f>IF(F316="I",IFERROR(VLOOKUP(C316,BG!B:D,3,FALSE),0),0)</f>
        <v>0</v>
      </c>
      <c r="H316" s="201"/>
      <c r="I316" s="202">
        <f>IF(F316="I",IFERROR(VLOOKUP(C316,BG!B:E,4,FALSE),0),0)</f>
        <v>0</v>
      </c>
      <c r="J316" s="201"/>
    </row>
    <row r="317" spans="1:10" s="203" customFormat="1" ht="12" hidden="1" customHeight="1">
      <c r="A317" s="197" t="s">
        <v>8</v>
      </c>
      <c r="B317" s="197" t="s">
        <v>442</v>
      </c>
      <c r="C317" s="198">
        <v>233110</v>
      </c>
      <c r="D317" s="199" t="s">
        <v>340</v>
      </c>
      <c r="E317" s="200" t="s">
        <v>429</v>
      </c>
      <c r="F317" s="200" t="s">
        <v>739</v>
      </c>
      <c r="G317" s="191">
        <f>IF(F317="I",IFERROR(VLOOKUP(C317,BG!B:D,3,FALSE),0),0)</f>
        <v>0</v>
      </c>
      <c r="H317" s="201"/>
      <c r="I317" s="202">
        <f>IF(F317="I",IFERROR(VLOOKUP(C317,BG!B:E,4,FALSE),0),0)</f>
        <v>0</v>
      </c>
      <c r="J317" s="201"/>
    </row>
    <row r="318" spans="1:10" s="203" customFormat="1" ht="12" hidden="1" customHeight="1">
      <c r="A318" s="197" t="s">
        <v>8</v>
      </c>
      <c r="B318" s="197" t="s">
        <v>442</v>
      </c>
      <c r="C318" s="198">
        <v>233113</v>
      </c>
      <c r="D318" s="199" t="s">
        <v>341</v>
      </c>
      <c r="E318" s="200" t="s">
        <v>429</v>
      </c>
      <c r="F318" s="200" t="s">
        <v>739</v>
      </c>
      <c r="G318" s="191">
        <f>IF(F318="I",IFERROR(VLOOKUP(C318,BG!B:D,3,FALSE),0),0)</f>
        <v>0</v>
      </c>
      <c r="H318" s="201"/>
      <c r="I318" s="202">
        <f>IF(F318="I",IFERROR(VLOOKUP(C318,BG!B:E,4,FALSE),0),0)</f>
        <v>0</v>
      </c>
      <c r="J318" s="201"/>
    </row>
    <row r="319" spans="1:10" s="203" customFormat="1" ht="12" hidden="1" customHeight="1">
      <c r="A319" s="197" t="s">
        <v>8</v>
      </c>
      <c r="B319" s="197" t="s">
        <v>442</v>
      </c>
      <c r="C319" s="198">
        <v>233115</v>
      </c>
      <c r="D319" s="199" t="s">
        <v>342</v>
      </c>
      <c r="E319" s="200" t="s">
        <v>429</v>
      </c>
      <c r="F319" s="200" t="s">
        <v>739</v>
      </c>
      <c r="G319" s="191">
        <f>IF(F319="I",IFERROR(VLOOKUP(C319,BG!B:D,3,FALSE),0),0)</f>
        <v>0</v>
      </c>
      <c r="H319" s="201"/>
      <c r="I319" s="202">
        <f>IF(F319="I",IFERROR(VLOOKUP(C319,BG!B:E,4,FALSE),0),0)</f>
        <v>0</v>
      </c>
      <c r="J319" s="201"/>
    </row>
    <row r="320" spans="1:10" s="203" customFormat="1" ht="12" hidden="1" customHeight="1">
      <c r="A320" s="197" t="s">
        <v>8</v>
      </c>
      <c r="B320" s="197"/>
      <c r="C320" s="198">
        <v>236</v>
      </c>
      <c r="D320" s="199" t="s">
        <v>603</v>
      </c>
      <c r="E320" s="200" t="s">
        <v>429</v>
      </c>
      <c r="F320" s="200" t="s">
        <v>738</v>
      </c>
      <c r="G320" s="191">
        <f>IF(F320="I",IFERROR(VLOOKUP(C320,BG!B:D,3,FALSE),0),0)</f>
        <v>0</v>
      </c>
      <c r="H320" s="201"/>
      <c r="I320" s="202">
        <f>IF(F320="I",IFERROR(VLOOKUP(C320,BG!B:E,4,FALSE),0),0)</f>
        <v>0</v>
      </c>
      <c r="J320" s="201"/>
    </row>
    <row r="321" spans="1:10" s="203" customFormat="1" ht="12" hidden="1" customHeight="1">
      <c r="A321" s="197" t="s">
        <v>8</v>
      </c>
      <c r="B321" s="197" t="s">
        <v>441</v>
      </c>
      <c r="C321" s="198">
        <v>236101</v>
      </c>
      <c r="D321" s="199" t="s">
        <v>343</v>
      </c>
      <c r="E321" s="200" t="s">
        <v>429</v>
      </c>
      <c r="F321" s="200" t="s">
        <v>739</v>
      </c>
      <c r="G321" s="191">
        <f>IF(F321="I",IFERROR(VLOOKUP(C321,BG!B:D,3,FALSE),0),0)</f>
        <v>0</v>
      </c>
      <c r="H321" s="201"/>
      <c r="I321" s="202">
        <f>IF(F321="I",IFERROR(VLOOKUP(C321,BG!B:E,4,FALSE),0),0)</f>
        <v>0</v>
      </c>
      <c r="J321" s="201"/>
    </row>
    <row r="322" spans="1:10" s="203" customFormat="1" ht="12" hidden="1" customHeight="1">
      <c r="A322" s="197" t="s">
        <v>8</v>
      </c>
      <c r="B322" s="197" t="s">
        <v>441</v>
      </c>
      <c r="C322" s="198">
        <v>236112</v>
      </c>
      <c r="D322" s="199" t="s">
        <v>283</v>
      </c>
      <c r="E322" s="200" t="s">
        <v>429</v>
      </c>
      <c r="F322" s="200" t="s">
        <v>739</v>
      </c>
      <c r="G322" s="191">
        <f>IF(F322="I",IFERROR(VLOOKUP(C322,BG!B:D,3,FALSE),0),0)</f>
        <v>0</v>
      </c>
      <c r="H322" s="201"/>
      <c r="I322" s="202">
        <f>IF(F322="I",IFERROR(VLOOKUP(C322,BG!B:E,4,FALSE),0),0)</f>
        <v>0</v>
      </c>
      <c r="J322" s="201"/>
    </row>
    <row r="323" spans="1:10" s="203" customFormat="1" ht="12" hidden="1" customHeight="1">
      <c r="A323" s="197" t="s">
        <v>8</v>
      </c>
      <c r="B323" s="197" t="s">
        <v>441</v>
      </c>
      <c r="C323" s="198">
        <v>236113</v>
      </c>
      <c r="D323" s="199" t="s">
        <v>285</v>
      </c>
      <c r="E323" s="200" t="s">
        <v>429</v>
      </c>
      <c r="F323" s="200" t="s">
        <v>739</v>
      </c>
      <c r="G323" s="191">
        <f>IF(F323="I",IFERROR(VLOOKUP(C323,BG!B:D,3,FALSE),0),0)</f>
        <v>0</v>
      </c>
      <c r="H323" s="201"/>
      <c r="I323" s="202">
        <f>IF(F323="I",IFERROR(VLOOKUP(C323,BG!B:E,4,FALSE),0),0)</f>
        <v>0</v>
      </c>
      <c r="J323" s="201"/>
    </row>
    <row r="324" spans="1:10" s="203" customFormat="1" ht="12" hidden="1" customHeight="1">
      <c r="A324" s="197" t="s">
        <v>23</v>
      </c>
      <c r="B324" s="197"/>
      <c r="C324" s="198">
        <v>3</v>
      </c>
      <c r="D324" s="199" t="s">
        <v>25</v>
      </c>
      <c r="E324" s="200" t="s">
        <v>429</v>
      </c>
      <c r="F324" s="200" t="s">
        <v>738</v>
      </c>
      <c r="G324" s="191">
        <f>IF(F324="I",IFERROR(VLOOKUP(C324,BG!B:D,3,FALSE),0),0)</f>
        <v>0</v>
      </c>
      <c r="H324" s="201"/>
      <c r="I324" s="202">
        <f>IF(F324="I",IFERROR(VLOOKUP(C324,BG!B:E,4,FALSE),0),0)</f>
        <v>0</v>
      </c>
      <c r="J324" s="201"/>
    </row>
    <row r="325" spans="1:10" s="203" customFormat="1" ht="12" hidden="1" customHeight="1">
      <c r="A325" s="197" t="s">
        <v>23</v>
      </c>
      <c r="B325" s="197"/>
      <c r="C325" s="198">
        <v>310</v>
      </c>
      <c r="D325" s="199" t="s">
        <v>344</v>
      </c>
      <c r="E325" s="200" t="s">
        <v>6</v>
      </c>
      <c r="F325" s="200" t="s">
        <v>738</v>
      </c>
      <c r="G325" s="191">
        <f>IF(F325="I",IFERROR(VLOOKUP(C325,BG!B:D,3,FALSE),0),0)</f>
        <v>0</v>
      </c>
      <c r="H325" s="201"/>
      <c r="I325" s="202">
        <f>IF(F325="I",IFERROR(VLOOKUP(C325,BG!B:E,4,FALSE),0),0)</f>
        <v>0</v>
      </c>
      <c r="J325" s="201"/>
    </row>
    <row r="326" spans="1:10" s="203" customFormat="1" ht="12" hidden="1" customHeight="1">
      <c r="A326" s="197" t="s">
        <v>23</v>
      </c>
      <c r="B326" s="197" t="s">
        <v>437</v>
      </c>
      <c r="C326" s="198">
        <v>310101</v>
      </c>
      <c r="D326" s="199" t="s">
        <v>345</v>
      </c>
      <c r="E326" s="200" t="s">
        <v>6</v>
      </c>
      <c r="F326" s="200" t="s">
        <v>739</v>
      </c>
      <c r="G326" s="191">
        <f>IF(F326="I",IFERROR(VLOOKUP(C326,BG!B:D,3,FALSE),0),0)</f>
        <v>0</v>
      </c>
      <c r="H326" s="201"/>
      <c r="I326" s="202">
        <f>IF(F326="I",IFERROR(VLOOKUP(C326,BG!B:E,4,FALSE),0),0)</f>
        <v>0</v>
      </c>
      <c r="J326" s="201"/>
    </row>
    <row r="327" spans="1:10" s="203" customFormat="1" ht="12" hidden="1" customHeight="1">
      <c r="A327" s="197" t="s">
        <v>23</v>
      </c>
      <c r="B327" s="197" t="s">
        <v>437</v>
      </c>
      <c r="C327" s="198">
        <v>310102</v>
      </c>
      <c r="D327" s="199" t="s">
        <v>346</v>
      </c>
      <c r="E327" s="200" t="s">
        <v>429</v>
      </c>
      <c r="F327" s="200" t="s">
        <v>739</v>
      </c>
      <c r="G327" s="191">
        <f>IF(F327="I",IFERROR(VLOOKUP(C327,BG!B:D,3,FALSE),0),0)</f>
        <v>5000000000</v>
      </c>
      <c r="H327" s="201"/>
      <c r="I327" s="202">
        <f>IF(F327="I",IFERROR(VLOOKUP(C327,BG!B:E,4,FALSE),0),0)</f>
        <v>838793.88</v>
      </c>
      <c r="J327" s="201"/>
    </row>
    <row r="328" spans="1:10" s="203" customFormat="1" ht="12" hidden="1" customHeight="1">
      <c r="A328" s="197" t="s">
        <v>23</v>
      </c>
      <c r="B328" s="197" t="s">
        <v>437</v>
      </c>
      <c r="C328" s="198">
        <v>310105</v>
      </c>
      <c r="D328" s="199" t="s">
        <v>347</v>
      </c>
      <c r="E328" s="200" t="s">
        <v>6</v>
      </c>
      <c r="F328" s="200" t="s">
        <v>739</v>
      </c>
      <c r="G328" s="191">
        <f>IF(F328="I",IFERROR(VLOOKUP(C328,BG!B:D,3,FALSE),0),0)</f>
        <v>0</v>
      </c>
      <c r="H328" s="201"/>
      <c r="I328" s="202">
        <f>IF(F328="I",IFERROR(VLOOKUP(C328,BG!B:E,4,FALSE),0),0)</f>
        <v>0</v>
      </c>
      <c r="J328" s="201"/>
    </row>
    <row r="329" spans="1:10" s="203" customFormat="1" ht="12" hidden="1" customHeight="1">
      <c r="A329" s="197" t="s">
        <v>23</v>
      </c>
      <c r="B329" s="197" t="s">
        <v>437</v>
      </c>
      <c r="C329" s="198">
        <v>310115</v>
      </c>
      <c r="D329" s="199" t="s">
        <v>348</v>
      </c>
      <c r="E329" s="200" t="s">
        <v>6</v>
      </c>
      <c r="F329" s="200" t="s">
        <v>739</v>
      </c>
      <c r="G329" s="191">
        <f>IF(F329="I",IFERROR(VLOOKUP(C329,BG!B:D,3,FALSE),0),0)</f>
        <v>0</v>
      </c>
      <c r="H329" s="201"/>
      <c r="I329" s="202">
        <f>IF(F329="I",IFERROR(VLOOKUP(C329,BG!B:E,4,FALSE),0),0)</f>
        <v>0</v>
      </c>
      <c r="J329" s="201"/>
    </row>
    <row r="330" spans="1:10" s="203" customFormat="1" ht="12" hidden="1" customHeight="1">
      <c r="A330" s="197" t="s">
        <v>23</v>
      </c>
      <c r="B330" s="197"/>
      <c r="C330" s="198">
        <v>312</v>
      </c>
      <c r="D330" s="199" t="s">
        <v>604</v>
      </c>
      <c r="E330" s="200" t="s">
        <v>6</v>
      </c>
      <c r="F330" s="200" t="s">
        <v>738</v>
      </c>
      <c r="G330" s="191">
        <f>IF(F330="I",IFERROR(VLOOKUP(C330,BG!B:D,3,FALSE),0),0)</f>
        <v>0</v>
      </c>
      <c r="H330" s="201"/>
      <c r="I330" s="202">
        <f>IF(F330="I",IFERROR(VLOOKUP(C330,BG!B:E,4,FALSE),0),0)</f>
        <v>0</v>
      </c>
      <c r="J330" s="201"/>
    </row>
    <row r="331" spans="1:10" s="203" customFormat="1" ht="12" hidden="1" customHeight="1">
      <c r="A331" s="197" t="s">
        <v>23</v>
      </c>
      <c r="B331" s="197" t="s">
        <v>437</v>
      </c>
      <c r="C331" s="198">
        <v>312101</v>
      </c>
      <c r="D331" s="199" t="s">
        <v>349</v>
      </c>
      <c r="E331" s="200" t="s">
        <v>6</v>
      </c>
      <c r="F331" s="200" t="s">
        <v>739</v>
      </c>
      <c r="G331" s="191">
        <f>IF(F331="I",IFERROR(VLOOKUP(C331,BG!B:D,3,FALSE),0),0)</f>
        <v>0</v>
      </c>
      <c r="H331" s="201"/>
      <c r="I331" s="202">
        <f>IF(F331="I",IFERROR(VLOOKUP(C331,BG!B:E,4,FALSE),0),0)</f>
        <v>0</v>
      </c>
      <c r="J331" s="201"/>
    </row>
    <row r="332" spans="1:10" s="203" customFormat="1" ht="12" hidden="1" customHeight="1">
      <c r="A332" s="197" t="s">
        <v>23</v>
      </c>
      <c r="B332" s="197" t="s">
        <v>437</v>
      </c>
      <c r="C332" s="198">
        <v>312102</v>
      </c>
      <c r="D332" s="199" t="s">
        <v>350</v>
      </c>
      <c r="E332" s="200" t="s">
        <v>6</v>
      </c>
      <c r="F332" s="200" t="s">
        <v>739</v>
      </c>
      <c r="G332" s="191">
        <f>IF(F332="I",IFERROR(VLOOKUP(C332,BG!B:D,3,FALSE),0),0)</f>
        <v>0</v>
      </c>
      <c r="H332" s="201"/>
      <c r="I332" s="202">
        <f>IF(F332="I",IFERROR(VLOOKUP(C332,BG!B:E,4,FALSE),0),0)</f>
        <v>0</v>
      </c>
      <c r="J332" s="201"/>
    </row>
    <row r="333" spans="1:10" s="203" customFormat="1" ht="12" hidden="1" customHeight="1">
      <c r="A333" s="197" t="s">
        <v>23</v>
      </c>
      <c r="B333" s="197"/>
      <c r="C333" s="198">
        <v>315</v>
      </c>
      <c r="D333" s="199" t="s">
        <v>12</v>
      </c>
      <c r="E333" s="200" t="s">
        <v>6</v>
      </c>
      <c r="F333" s="200" t="s">
        <v>738</v>
      </c>
      <c r="G333" s="191">
        <f>IF(F333="I",IFERROR(VLOOKUP(C333,BG!B:D,3,FALSE),0),0)</f>
        <v>0</v>
      </c>
      <c r="H333" s="201"/>
      <c r="I333" s="202">
        <f>IF(F333="I",IFERROR(VLOOKUP(C333,BG!B:E,4,FALSE),0),0)</f>
        <v>0</v>
      </c>
      <c r="J333" s="201"/>
    </row>
    <row r="334" spans="1:10" s="203" customFormat="1" ht="12" hidden="1" customHeight="1">
      <c r="A334" s="197" t="s">
        <v>23</v>
      </c>
      <c r="B334" s="197" t="s">
        <v>437</v>
      </c>
      <c r="C334" s="198">
        <v>31501</v>
      </c>
      <c r="D334" s="199" t="s">
        <v>351</v>
      </c>
      <c r="E334" s="200" t="s">
        <v>6</v>
      </c>
      <c r="F334" s="200" t="s">
        <v>739</v>
      </c>
      <c r="G334" s="191">
        <f>IF(F334="I",IFERROR(VLOOKUP(C334,BG!B:D,3,FALSE),0),0)</f>
        <v>0</v>
      </c>
      <c r="H334" s="201"/>
      <c r="I334" s="202">
        <f>IF(F334="I",IFERROR(VLOOKUP(C334,BG!B:E,4,FALSE),0),0)</f>
        <v>0</v>
      </c>
      <c r="J334" s="201"/>
    </row>
    <row r="335" spans="1:10" s="203" customFormat="1" ht="12" hidden="1" customHeight="1">
      <c r="A335" s="197" t="s">
        <v>23</v>
      </c>
      <c r="B335" s="197" t="s">
        <v>437</v>
      </c>
      <c r="C335" s="198">
        <v>31502</v>
      </c>
      <c r="D335" s="199" t="s">
        <v>352</v>
      </c>
      <c r="E335" s="200" t="s">
        <v>6</v>
      </c>
      <c r="F335" s="200" t="s">
        <v>739</v>
      </c>
      <c r="G335" s="191">
        <f>IF(F335="I",IFERROR(VLOOKUP(C335,BG!B:D,3,FALSE),0),0)</f>
        <v>0</v>
      </c>
      <c r="H335" s="201"/>
      <c r="I335" s="202">
        <f>IF(F335="I",IFERROR(VLOOKUP(C335,BG!B:E,4,FALSE),0),0)</f>
        <v>0</v>
      </c>
      <c r="J335" s="201"/>
    </row>
    <row r="336" spans="1:10" s="203" customFormat="1" ht="12" hidden="1" customHeight="1">
      <c r="A336" s="197" t="s">
        <v>23</v>
      </c>
      <c r="B336" s="197" t="s">
        <v>437</v>
      </c>
      <c r="C336" s="198">
        <v>31503</v>
      </c>
      <c r="D336" s="199" t="s">
        <v>353</v>
      </c>
      <c r="E336" s="200" t="s">
        <v>6</v>
      </c>
      <c r="F336" s="200" t="s">
        <v>739</v>
      </c>
      <c r="G336" s="191">
        <f>IF(F336="I",IFERROR(VLOOKUP(C336,BG!B:D,3,FALSE),0),0)</f>
        <v>0</v>
      </c>
      <c r="H336" s="201"/>
      <c r="I336" s="202">
        <f>IF(F336="I",IFERROR(VLOOKUP(C336,BG!B:E,4,FALSE),0),0)</f>
        <v>0</v>
      </c>
      <c r="J336" s="201"/>
    </row>
    <row r="337" spans="1:10" s="203" customFormat="1" ht="12" hidden="1" customHeight="1">
      <c r="A337" s="197" t="s">
        <v>23</v>
      </c>
      <c r="B337" s="197" t="s">
        <v>437</v>
      </c>
      <c r="C337" s="198">
        <v>315101</v>
      </c>
      <c r="D337" s="199" t="s">
        <v>354</v>
      </c>
      <c r="E337" s="200" t="s">
        <v>6</v>
      </c>
      <c r="F337" s="200" t="s">
        <v>739</v>
      </c>
      <c r="G337" s="191">
        <f>IF(F337="I",IFERROR(VLOOKUP(C337,BG!B:D,3,FALSE),0),0)</f>
        <v>0</v>
      </c>
      <c r="H337" s="201"/>
      <c r="I337" s="202">
        <f>IF(F337="I",IFERROR(VLOOKUP(C337,BG!B:E,4,FALSE),0),0)</f>
        <v>0</v>
      </c>
      <c r="J337" s="201"/>
    </row>
    <row r="338" spans="1:10" s="203" customFormat="1" ht="12" hidden="1" customHeight="1">
      <c r="A338" s="197" t="s">
        <v>23</v>
      </c>
      <c r="B338" s="197" t="s">
        <v>437</v>
      </c>
      <c r="C338" s="198">
        <v>315102</v>
      </c>
      <c r="D338" s="199" t="s">
        <v>355</v>
      </c>
      <c r="E338" s="200" t="s">
        <v>6</v>
      </c>
      <c r="F338" s="200" t="s">
        <v>739</v>
      </c>
      <c r="G338" s="191">
        <f>IF(F338="I",IFERROR(VLOOKUP(C338,BG!B:D,3,FALSE),0),0)</f>
        <v>0</v>
      </c>
      <c r="H338" s="201"/>
      <c r="I338" s="202">
        <f>IF(F338="I",IFERROR(VLOOKUP(C338,BG!B:E,4,FALSE),0),0)</f>
        <v>0</v>
      </c>
      <c r="J338" s="201"/>
    </row>
    <row r="339" spans="1:10" s="203" customFormat="1" ht="12" hidden="1" customHeight="1">
      <c r="A339" s="197" t="s">
        <v>23</v>
      </c>
      <c r="B339" s="197" t="s">
        <v>437</v>
      </c>
      <c r="C339" s="198">
        <v>315103</v>
      </c>
      <c r="D339" s="199" t="s">
        <v>356</v>
      </c>
      <c r="E339" s="200" t="s">
        <v>6</v>
      </c>
      <c r="F339" s="200" t="s">
        <v>739</v>
      </c>
      <c r="G339" s="191">
        <f>IF(F339="I",IFERROR(VLOOKUP(C339,BG!B:D,3,FALSE),0),0)</f>
        <v>0</v>
      </c>
      <c r="H339" s="201"/>
      <c r="I339" s="202">
        <f>IF(F339="I",IFERROR(VLOOKUP(C339,BG!B:E,4,FALSE),0),0)</f>
        <v>0</v>
      </c>
      <c r="J339" s="201"/>
    </row>
    <row r="340" spans="1:10" s="203" customFormat="1" ht="12" hidden="1" customHeight="1">
      <c r="A340" s="197" t="s">
        <v>23</v>
      </c>
      <c r="B340" s="197"/>
      <c r="C340" s="198">
        <v>316</v>
      </c>
      <c r="D340" s="199" t="s">
        <v>151</v>
      </c>
      <c r="E340" s="200" t="s">
        <v>6</v>
      </c>
      <c r="F340" s="200" t="s">
        <v>738</v>
      </c>
      <c r="G340" s="191">
        <f>IF(F340="I",IFERROR(VLOOKUP(C340,BG!B:D,3,FALSE),0),0)</f>
        <v>0</v>
      </c>
      <c r="H340" s="201"/>
      <c r="I340" s="202">
        <f>IF(F340="I",IFERROR(VLOOKUP(C340,BG!B:E,4,FALSE),0),0)</f>
        <v>0</v>
      </c>
      <c r="J340" s="201"/>
    </row>
    <row r="341" spans="1:10" s="203" customFormat="1" ht="12" hidden="1" customHeight="1">
      <c r="A341" s="197" t="s">
        <v>23</v>
      </c>
      <c r="B341" s="197" t="s">
        <v>437</v>
      </c>
      <c r="C341" s="198">
        <v>31601</v>
      </c>
      <c r="D341" s="199" t="s">
        <v>357</v>
      </c>
      <c r="E341" s="200" t="s">
        <v>429</v>
      </c>
      <c r="F341" s="200" t="s">
        <v>739</v>
      </c>
      <c r="G341" s="191">
        <f>IF(F341="I",IFERROR(VLOOKUP(C341,BG!B:D,3,FALSE),0),0)</f>
        <v>634228480</v>
      </c>
      <c r="H341" s="201"/>
      <c r="I341" s="202">
        <f>IF(F341="I",IFERROR(VLOOKUP(C341,BG!B:E,4,FALSE),0),0)</f>
        <v>44565.561999999998</v>
      </c>
      <c r="J341" s="201"/>
    </row>
    <row r="342" spans="1:10" s="203" customFormat="1" ht="12" hidden="1" customHeight="1">
      <c r="A342" s="197" t="s">
        <v>23</v>
      </c>
      <c r="B342" s="197" t="s">
        <v>437</v>
      </c>
      <c r="C342" s="198">
        <v>31602</v>
      </c>
      <c r="D342" s="199" t="s">
        <v>358</v>
      </c>
      <c r="E342" s="200" t="s">
        <v>429</v>
      </c>
      <c r="F342" s="200" t="s">
        <v>739</v>
      </c>
      <c r="G342" s="191">
        <f>IF(F342="I",IFERROR(VLOOKUP(C342,BG!B:D,3,FALSE),0),0)</f>
        <v>449542972</v>
      </c>
      <c r="H342" s="201"/>
      <c r="I342" s="202">
        <f>IF(F342="I",IFERROR(VLOOKUP(C342,BG!B:E,4,FALSE),0),0)</f>
        <v>58809.96</v>
      </c>
      <c r="J342" s="201"/>
    </row>
    <row r="343" spans="1:10" s="203" customFormat="1" ht="12" hidden="1" customHeight="1">
      <c r="A343" s="197" t="s">
        <v>359</v>
      </c>
      <c r="B343" s="197"/>
      <c r="C343" s="198">
        <v>4</v>
      </c>
      <c r="D343" s="199" t="s">
        <v>359</v>
      </c>
      <c r="E343" s="200" t="s">
        <v>6</v>
      </c>
      <c r="F343" s="200" t="s">
        <v>738</v>
      </c>
      <c r="G343" s="191">
        <f>IF(F343="I",IFERROR(VLOOKUP(C343,BG!B:D,3,FALSE),0),0)</f>
        <v>0</v>
      </c>
      <c r="H343" s="201"/>
      <c r="I343" s="202">
        <f>IF(F343="I",IFERROR(VLOOKUP(C343,BG!B:E,4,FALSE),0),0)</f>
        <v>0</v>
      </c>
      <c r="J343" s="201"/>
    </row>
    <row r="344" spans="1:10" s="203" customFormat="1" ht="12" hidden="1" customHeight="1">
      <c r="A344" s="197" t="s">
        <v>359</v>
      </c>
      <c r="B344" s="197"/>
      <c r="C344" s="198">
        <v>41</v>
      </c>
      <c r="D344" s="199" t="s">
        <v>14</v>
      </c>
      <c r="E344" s="200" t="s">
        <v>6</v>
      </c>
      <c r="F344" s="200" t="s">
        <v>738</v>
      </c>
      <c r="G344" s="191">
        <f>IF(F344="I",IFERROR(VLOOKUP(C344,BG!B:D,3,FALSE),0),0)</f>
        <v>0</v>
      </c>
      <c r="H344" s="201"/>
      <c r="I344" s="202">
        <f>IF(F344="I",IFERROR(VLOOKUP(C344,BG!B:E,4,FALSE),0),0)</f>
        <v>0</v>
      </c>
      <c r="J344" s="201"/>
    </row>
    <row r="345" spans="1:10" s="203" customFormat="1" ht="12" customHeight="1">
      <c r="A345" s="197" t="s">
        <v>359</v>
      </c>
      <c r="B345" s="197" t="s">
        <v>136</v>
      </c>
      <c r="C345" s="198">
        <v>410101</v>
      </c>
      <c r="D345" s="199" t="s">
        <v>731</v>
      </c>
      <c r="E345" s="200" t="s">
        <v>6</v>
      </c>
      <c r="F345" s="200" t="s">
        <v>739</v>
      </c>
      <c r="G345" s="191">
        <f>IF(F345="I",IFERROR(VLOOKUP(C345,BG!B:D,3,FALSE),0),0)</f>
        <v>633276895</v>
      </c>
      <c r="H345" s="201"/>
      <c r="I345" s="202">
        <f>IF(F345="I",IFERROR(VLOOKUP(C345,BG!B:E,4,FALSE),0),0)</f>
        <v>97131.75</v>
      </c>
      <c r="J345" s="201"/>
    </row>
    <row r="346" spans="1:10" s="203" customFormat="1" ht="12" customHeight="1">
      <c r="A346" s="197" t="s">
        <v>359</v>
      </c>
      <c r="B346" s="197" t="s">
        <v>684</v>
      </c>
      <c r="C346" s="198">
        <v>410102</v>
      </c>
      <c r="D346" s="199" t="s">
        <v>363</v>
      </c>
      <c r="E346" s="200" t="s">
        <v>6</v>
      </c>
      <c r="F346" s="200" t="s">
        <v>739</v>
      </c>
      <c r="G346" s="191">
        <f>IF(F346="I",IFERROR(VLOOKUP(C346,BG!B:D,3,FALSE),0),0)</f>
        <v>39872675</v>
      </c>
      <c r="H346" s="201"/>
      <c r="I346" s="202">
        <f>IF(F346="I",IFERROR(VLOOKUP(C346,BG!B:E,4,FALSE),0),0)</f>
        <v>6109.67</v>
      </c>
      <c r="J346" s="201"/>
    </row>
    <row r="347" spans="1:10" s="203" customFormat="1" ht="12" customHeight="1">
      <c r="A347" s="197" t="s">
        <v>359</v>
      </c>
      <c r="B347" s="197" t="s">
        <v>137</v>
      </c>
      <c r="C347" s="198">
        <v>410103</v>
      </c>
      <c r="D347" s="199" t="s">
        <v>547</v>
      </c>
      <c r="E347" s="200" t="s">
        <v>6</v>
      </c>
      <c r="F347" s="200" t="s">
        <v>739</v>
      </c>
      <c r="G347" s="191">
        <f>IF(F347="I",IFERROR(VLOOKUP(C347,BG!B:D,3,FALSE),0),0)</f>
        <v>58662495</v>
      </c>
      <c r="H347" s="201"/>
      <c r="I347" s="202">
        <f>IF(F347="I",IFERROR(VLOOKUP(C347,BG!B:E,4,FALSE),0),0)</f>
        <v>9000</v>
      </c>
      <c r="J347" s="201"/>
    </row>
    <row r="348" spans="1:10" s="203" customFormat="1" ht="12" customHeight="1">
      <c r="A348" s="197" t="s">
        <v>359</v>
      </c>
      <c r="B348" s="197" t="s">
        <v>684</v>
      </c>
      <c r="C348" s="198">
        <v>410104</v>
      </c>
      <c r="D348" s="199" t="s">
        <v>548</v>
      </c>
      <c r="E348" s="200" t="s">
        <v>6</v>
      </c>
      <c r="F348" s="200" t="s">
        <v>739</v>
      </c>
      <c r="G348" s="191">
        <f>IF(F348="I",IFERROR(VLOOKUP(C348,BG!B:D,3,FALSE),0),0)</f>
        <v>9967899</v>
      </c>
      <c r="H348" s="201"/>
      <c r="I348" s="202">
        <f>IF(F348="I",IFERROR(VLOOKUP(C348,BG!B:E,4,FALSE),0),0)</f>
        <v>1527.4</v>
      </c>
      <c r="J348" s="201"/>
    </row>
    <row r="349" spans="1:10" s="203" customFormat="1" ht="12" customHeight="1">
      <c r="A349" s="197" t="s">
        <v>359</v>
      </c>
      <c r="B349" s="197" t="s">
        <v>684</v>
      </c>
      <c r="C349" s="198">
        <v>410105</v>
      </c>
      <c r="D349" s="199" t="s">
        <v>549</v>
      </c>
      <c r="E349" s="200" t="s">
        <v>429</v>
      </c>
      <c r="F349" s="200" t="s">
        <v>739</v>
      </c>
      <c r="G349" s="191">
        <f>IF(F349="I",IFERROR(VLOOKUP(C349,BG!B:D,3,FALSE),0),0)</f>
        <v>100000</v>
      </c>
      <c r="H349" s="201"/>
      <c r="I349" s="202">
        <f>IF(F349="I",IFERROR(VLOOKUP(C349,BG!B:E,4,FALSE),0),0)</f>
        <v>15.25</v>
      </c>
      <c r="J349" s="201"/>
    </row>
    <row r="350" spans="1:10" s="203" customFormat="1" ht="12" customHeight="1">
      <c r="A350" s="197" t="s">
        <v>359</v>
      </c>
      <c r="B350" s="677" t="s">
        <v>850</v>
      </c>
      <c r="C350" s="198">
        <v>410106</v>
      </c>
      <c r="D350" s="199" t="s">
        <v>732</v>
      </c>
      <c r="E350" s="200" t="s">
        <v>429</v>
      </c>
      <c r="F350" s="200" t="s">
        <v>739</v>
      </c>
      <c r="G350" s="191">
        <f>IF(F350="I",IFERROR(VLOOKUP(C350,BG!B:D,3,FALSE),0),0)</f>
        <v>2598392</v>
      </c>
      <c r="H350" s="201"/>
      <c r="I350" s="202">
        <f>IF(F350="I",IFERROR(VLOOKUP(C350,BG!B:E,4,FALSE),0),0)</f>
        <v>397.15</v>
      </c>
      <c r="J350" s="201"/>
    </row>
    <row r="351" spans="1:10" s="203" customFormat="1" ht="12" customHeight="1">
      <c r="A351" s="197" t="s">
        <v>359</v>
      </c>
      <c r="B351" s="197" t="s">
        <v>39</v>
      </c>
      <c r="C351" s="198">
        <v>410107</v>
      </c>
      <c r="D351" s="199" t="s">
        <v>550</v>
      </c>
      <c r="E351" s="200" t="s">
        <v>429</v>
      </c>
      <c r="F351" s="200" t="s">
        <v>739</v>
      </c>
      <c r="G351" s="191">
        <f>IF(F351="I",IFERROR(VLOOKUP(C351,BG!B:D,3,FALSE),0),0)</f>
        <v>407541775</v>
      </c>
      <c r="H351" s="201"/>
      <c r="I351" s="202">
        <f>IF(F351="I",IFERROR(VLOOKUP(C351,BG!B:E,4,FALSE),0),0)</f>
        <v>62535.34</v>
      </c>
      <c r="J351" s="201"/>
    </row>
    <row r="352" spans="1:10" s="203" customFormat="1" ht="12" customHeight="1">
      <c r="A352" s="197" t="s">
        <v>359</v>
      </c>
      <c r="B352" s="197" t="s">
        <v>684</v>
      </c>
      <c r="C352" s="198">
        <v>410108</v>
      </c>
      <c r="D352" s="199" t="s">
        <v>551</v>
      </c>
      <c r="E352" s="200" t="s">
        <v>429</v>
      </c>
      <c r="F352" s="200" t="s">
        <v>739</v>
      </c>
      <c r="G352" s="191">
        <f>IF(F352="I",IFERROR(VLOOKUP(C352,BG!B:D,3,FALSE),0),0)</f>
        <v>1217193</v>
      </c>
      <c r="H352" s="201"/>
      <c r="I352" s="202">
        <f>IF(F352="I",IFERROR(VLOOKUP(C352,BG!B:E,4,FALSE),0),0)</f>
        <v>187.75</v>
      </c>
      <c r="J352" s="201"/>
    </row>
    <row r="353" spans="1:10" s="203" customFormat="1" ht="12" customHeight="1">
      <c r="A353" s="197" t="s">
        <v>359</v>
      </c>
      <c r="B353" s="197" t="s">
        <v>138</v>
      </c>
      <c r="C353" s="198">
        <v>410109</v>
      </c>
      <c r="D353" s="199" t="s">
        <v>360</v>
      </c>
      <c r="E353" s="200" t="s">
        <v>429</v>
      </c>
      <c r="F353" s="200" t="s">
        <v>739</v>
      </c>
      <c r="G353" s="191">
        <f>IF(F353="I",IFERROR(VLOOKUP(C353,BG!B:D,3,FALSE),0),0)</f>
        <v>50732513</v>
      </c>
      <c r="H353" s="201"/>
      <c r="I353" s="202">
        <f>IF(F353="I",IFERROR(VLOOKUP(C353,BG!B:E,4,FALSE),0),0)</f>
        <v>7765.32</v>
      </c>
      <c r="J353" s="201"/>
    </row>
    <row r="354" spans="1:10" s="203" customFormat="1" ht="12" customHeight="1">
      <c r="A354" s="197" t="s">
        <v>359</v>
      </c>
      <c r="B354" s="197" t="s">
        <v>40</v>
      </c>
      <c r="C354" s="198">
        <v>410110</v>
      </c>
      <c r="D354" s="199" t="s">
        <v>361</v>
      </c>
      <c r="E354" s="200" t="s">
        <v>429</v>
      </c>
      <c r="F354" s="200" t="s">
        <v>739</v>
      </c>
      <c r="G354" s="191">
        <f>IF(F354="I",IFERROR(VLOOKUP(C354,BG!B:D,3,FALSE),0),0)</f>
        <v>60931484</v>
      </c>
      <c r="H354" s="201"/>
      <c r="I354" s="202">
        <f>IF(F354="I",IFERROR(VLOOKUP(C354,BG!B:E,4,FALSE),0),0)</f>
        <v>9304.1</v>
      </c>
      <c r="J354" s="201"/>
    </row>
    <row r="355" spans="1:10" s="203" customFormat="1" ht="12" customHeight="1">
      <c r="A355" s="197" t="s">
        <v>359</v>
      </c>
      <c r="B355" s="197" t="s">
        <v>41</v>
      </c>
      <c r="C355" s="198">
        <v>410111</v>
      </c>
      <c r="D355" s="199" t="s">
        <v>362</v>
      </c>
      <c r="E355" s="200" t="s">
        <v>429</v>
      </c>
      <c r="F355" s="200" t="s">
        <v>739</v>
      </c>
      <c r="G355" s="191">
        <f>IF(F355="I",IFERROR(VLOOKUP(C355,BG!B:D,3,FALSE),0),0)</f>
        <v>1948492</v>
      </c>
      <c r="H355" s="201"/>
      <c r="I355" s="202">
        <f>IF(F355="I",IFERROR(VLOOKUP(C355,BG!B:E,4,FALSE),0),0)</f>
        <v>297.70999999999998</v>
      </c>
      <c r="J355" s="201"/>
    </row>
    <row r="356" spans="1:10" s="203" customFormat="1" ht="12" customHeight="1">
      <c r="A356" s="197" t="s">
        <v>359</v>
      </c>
      <c r="B356" s="197" t="s">
        <v>132</v>
      </c>
      <c r="C356" s="198">
        <v>410112</v>
      </c>
      <c r="D356" s="199" t="s">
        <v>365</v>
      </c>
      <c r="E356" s="200" t="s">
        <v>6</v>
      </c>
      <c r="F356" s="200" t="s">
        <v>739</v>
      </c>
      <c r="G356" s="191">
        <f>IF(F356="I",IFERROR(VLOOKUP(C356,BG!B:D,3,FALSE),0),0)</f>
        <v>162227408</v>
      </c>
      <c r="H356" s="201"/>
      <c r="I356" s="202">
        <f>IF(F356="I",IFERROR(VLOOKUP(C356,BG!B:E,4,FALSE),0),0)</f>
        <v>24617.759999999998</v>
      </c>
      <c r="J356" s="201"/>
    </row>
    <row r="357" spans="1:10" s="203" customFormat="1" ht="12" customHeight="1">
      <c r="A357" s="197" t="s">
        <v>359</v>
      </c>
      <c r="B357" s="197" t="s">
        <v>684</v>
      </c>
      <c r="C357" s="198">
        <v>410113</v>
      </c>
      <c r="D357" s="199" t="s">
        <v>208</v>
      </c>
      <c r="E357" s="200" t="s">
        <v>6</v>
      </c>
      <c r="F357" s="200" t="s">
        <v>739</v>
      </c>
      <c r="G357" s="191">
        <f>IF(F357="I",IFERROR(VLOOKUP(C357,BG!B:D,3,FALSE),0),0)</f>
        <v>0</v>
      </c>
      <c r="H357" s="201"/>
      <c r="I357" s="202">
        <f>IF(F357="I",IFERROR(VLOOKUP(C357,BG!B:E,4,FALSE),0),0)</f>
        <v>0</v>
      </c>
      <c r="J357" s="201"/>
    </row>
    <row r="358" spans="1:10" s="203" customFormat="1" ht="12" customHeight="1">
      <c r="A358" s="197" t="s">
        <v>359</v>
      </c>
      <c r="B358" s="197" t="s">
        <v>684</v>
      </c>
      <c r="C358" s="198">
        <v>410114</v>
      </c>
      <c r="D358" s="199" t="s">
        <v>605</v>
      </c>
      <c r="E358" s="200" t="s">
        <v>6</v>
      </c>
      <c r="F358" s="200" t="s">
        <v>739</v>
      </c>
      <c r="G358" s="191">
        <f>IF(F358="I",IFERROR(VLOOKUP(C358,BG!B:D,3,FALSE),0),0)</f>
        <v>0</v>
      </c>
      <c r="H358" s="201"/>
      <c r="I358" s="202">
        <f>IF(F358="I",IFERROR(VLOOKUP(C358,BG!B:E,4,FALSE),0),0)</f>
        <v>0</v>
      </c>
      <c r="J358" s="201"/>
    </row>
    <row r="359" spans="1:10" s="203" customFormat="1" ht="12" customHeight="1">
      <c r="A359" s="197" t="s">
        <v>359</v>
      </c>
      <c r="B359" s="197" t="s">
        <v>684</v>
      </c>
      <c r="C359" s="198">
        <v>410115</v>
      </c>
      <c r="D359" s="199" t="s">
        <v>366</v>
      </c>
      <c r="E359" s="200" t="s">
        <v>6</v>
      </c>
      <c r="F359" s="200" t="s">
        <v>739</v>
      </c>
      <c r="G359" s="191">
        <f>IF(F359="I",IFERROR(VLOOKUP(C359,BG!B:D,3,FALSE),0),0)</f>
        <v>537248</v>
      </c>
      <c r="H359" s="201"/>
      <c r="I359" s="202">
        <f>IF(F359="I",IFERROR(VLOOKUP(C359,BG!B:E,4,FALSE),0),0)</f>
        <v>83.22</v>
      </c>
      <c r="J359" s="201"/>
    </row>
    <row r="360" spans="1:10" s="203" customFormat="1" ht="12" customHeight="1">
      <c r="A360" s="197" t="s">
        <v>359</v>
      </c>
      <c r="B360" s="677" t="s">
        <v>850</v>
      </c>
      <c r="C360" s="198">
        <v>410116</v>
      </c>
      <c r="D360" s="199" t="s">
        <v>700</v>
      </c>
      <c r="E360" s="200" t="s">
        <v>6</v>
      </c>
      <c r="F360" s="200" t="s">
        <v>739</v>
      </c>
      <c r="G360" s="191">
        <f>IF(F360="I",IFERROR(VLOOKUP(C360,BG!B:D,3,FALSE),0),0)</f>
        <v>427741326</v>
      </c>
      <c r="H360" s="201"/>
      <c r="I360" s="202">
        <f>IF(F360="I",IFERROR(VLOOKUP(C360,BG!B:E,4,FALSE),0),0)</f>
        <v>65500.33</v>
      </c>
      <c r="J360" s="201"/>
    </row>
    <row r="361" spans="1:10" s="203" customFormat="1" ht="12" customHeight="1">
      <c r="A361" s="197" t="s">
        <v>359</v>
      </c>
      <c r="B361" s="197" t="s">
        <v>684</v>
      </c>
      <c r="C361" s="198">
        <v>410117</v>
      </c>
      <c r="D361" s="199" t="s">
        <v>701</v>
      </c>
      <c r="E361" s="200" t="s">
        <v>6</v>
      </c>
      <c r="F361" s="200" t="s">
        <v>739</v>
      </c>
      <c r="G361" s="191">
        <f>IF(F361="I",IFERROR(VLOOKUP(C361,BG!B:D,3,FALSE),0),0)</f>
        <v>0</v>
      </c>
      <c r="H361" s="201"/>
      <c r="I361" s="202">
        <f>IF(F361="I",IFERROR(VLOOKUP(C361,BG!B:E,4,FALSE),0),0)</f>
        <v>0</v>
      </c>
      <c r="J361" s="201"/>
    </row>
    <row r="362" spans="1:10" s="203" customFormat="1" ht="12" customHeight="1">
      <c r="A362" s="197" t="s">
        <v>359</v>
      </c>
      <c r="B362" s="197" t="s">
        <v>331</v>
      </c>
      <c r="C362" s="198">
        <v>410118</v>
      </c>
      <c r="D362" s="199" t="s">
        <v>733</v>
      </c>
      <c r="E362" s="200" t="s">
        <v>6</v>
      </c>
      <c r="F362" s="200" t="s">
        <v>739</v>
      </c>
      <c r="G362" s="191">
        <f>IF(F362="I",IFERROR(VLOOKUP(C362,BG!B:D,3,FALSE),0),0)</f>
        <v>3516576</v>
      </c>
      <c r="H362" s="201"/>
      <c r="I362" s="202">
        <f>IF(F362="I",IFERROR(VLOOKUP(C362,BG!B:E,4,FALSE),0),0)</f>
        <v>535.42999999999995</v>
      </c>
      <c r="J362" s="201"/>
    </row>
    <row r="363" spans="1:10" s="203" customFormat="1" ht="12" customHeight="1">
      <c r="A363" s="197" t="s">
        <v>359</v>
      </c>
      <c r="B363" s="197" t="s">
        <v>684</v>
      </c>
      <c r="C363" s="198">
        <v>410130</v>
      </c>
      <c r="D363" s="199" t="s">
        <v>364</v>
      </c>
      <c r="E363" s="200" t="s">
        <v>6</v>
      </c>
      <c r="F363" s="200" t="s">
        <v>739</v>
      </c>
      <c r="G363" s="191">
        <f>IF(F363="I",IFERROR(VLOOKUP(C363,BG!B:D,3,FALSE),0),0)</f>
        <v>0</v>
      </c>
      <c r="H363" s="201"/>
      <c r="I363" s="202">
        <f>IF(F363="I",IFERROR(VLOOKUP(C363,BG!B:E,4,FALSE),0),0)</f>
        <v>0</v>
      </c>
      <c r="J363" s="201"/>
    </row>
    <row r="364" spans="1:10" s="203" customFormat="1" ht="12" hidden="1" customHeight="1">
      <c r="A364" s="197" t="s">
        <v>359</v>
      </c>
      <c r="B364" s="197"/>
      <c r="C364" s="198">
        <v>42</v>
      </c>
      <c r="D364" s="199" t="s">
        <v>552</v>
      </c>
      <c r="E364" s="200" t="s">
        <v>6</v>
      </c>
      <c r="F364" s="200" t="s">
        <v>738</v>
      </c>
      <c r="G364" s="191">
        <f>IF(F364="I",IFERROR(VLOOKUP(C364,BG!B:D,3,FALSE),0),0)</f>
        <v>0</v>
      </c>
      <c r="H364" s="201"/>
      <c r="I364" s="202">
        <f>IF(F364="I",IFERROR(VLOOKUP(C364,BG!B:E,4,FALSE),0),0)</f>
        <v>0</v>
      </c>
      <c r="J364" s="201"/>
    </row>
    <row r="365" spans="1:10" s="203" customFormat="1" ht="12" customHeight="1">
      <c r="A365" s="197" t="s">
        <v>359</v>
      </c>
      <c r="B365" s="197" t="s">
        <v>446</v>
      </c>
      <c r="C365" s="198">
        <v>42101</v>
      </c>
      <c r="D365" s="199" t="s">
        <v>367</v>
      </c>
      <c r="E365" s="200" t="s">
        <v>6</v>
      </c>
      <c r="F365" s="200" t="s">
        <v>739</v>
      </c>
      <c r="G365" s="191">
        <f>IF(F365="I",IFERROR(VLOOKUP(C365,BG!B:D,3,FALSE),0),0)</f>
        <v>0</v>
      </c>
      <c r="H365" s="201"/>
      <c r="I365" s="202">
        <f>IF(F365="I",IFERROR(VLOOKUP(C365,BG!B:E,4,FALSE),0),0)</f>
        <v>0</v>
      </c>
      <c r="J365" s="201"/>
    </row>
    <row r="366" spans="1:10" s="203" customFormat="1" ht="12" customHeight="1">
      <c r="A366" s="197" t="s">
        <v>359</v>
      </c>
      <c r="B366" s="197" t="s">
        <v>457</v>
      </c>
      <c r="C366" s="198">
        <v>42103</v>
      </c>
      <c r="D366" s="199" t="s">
        <v>368</v>
      </c>
      <c r="E366" s="200" t="s">
        <v>6</v>
      </c>
      <c r="F366" s="200" t="s">
        <v>739</v>
      </c>
      <c r="G366" s="191">
        <f>IF(F366="I",IFERROR(VLOOKUP(C366,BG!B:D,3,FALSE),0),0)</f>
        <v>165980247</v>
      </c>
      <c r="H366" s="201"/>
      <c r="I366" s="202">
        <f>IF(F366="I",IFERROR(VLOOKUP(C366,BG!B:E,4,FALSE),0),0)</f>
        <v>30704.42</v>
      </c>
      <c r="J366" s="201"/>
    </row>
    <row r="367" spans="1:10" s="203" customFormat="1" ht="12" customHeight="1">
      <c r="A367" s="197" t="s">
        <v>359</v>
      </c>
      <c r="B367" s="197" t="s">
        <v>446</v>
      </c>
      <c r="C367" s="198">
        <v>42104</v>
      </c>
      <c r="D367" s="199" t="s">
        <v>369</v>
      </c>
      <c r="E367" s="200" t="s">
        <v>6</v>
      </c>
      <c r="F367" s="200" t="s">
        <v>739</v>
      </c>
      <c r="G367" s="191">
        <f>IF(F367="I",IFERROR(VLOOKUP(C367,BG!B:D,3,FALSE),0),0)</f>
        <v>0</v>
      </c>
      <c r="H367" s="201"/>
      <c r="I367" s="202">
        <f>IF(F367="I",IFERROR(VLOOKUP(C367,BG!B:E,4,FALSE),0),0)</f>
        <v>0</v>
      </c>
      <c r="J367" s="201"/>
    </row>
    <row r="368" spans="1:10" s="203" customFormat="1" ht="12" customHeight="1">
      <c r="A368" s="197" t="s">
        <v>359</v>
      </c>
      <c r="B368" s="197" t="s">
        <v>446</v>
      </c>
      <c r="C368" s="198">
        <v>42201</v>
      </c>
      <c r="D368" s="199" t="s">
        <v>367</v>
      </c>
      <c r="E368" s="200" t="s">
        <v>6</v>
      </c>
      <c r="F368" s="200" t="s">
        <v>739</v>
      </c>
      <c r="G368" s="191">
        <f>IF(F368="I",IFERROR(VLOOKUP(C368,BG!B:D,3,FALSE),0),0)</f>
        <v>0</v>
      </c>
      <c r="H368" s="201"/>
      <c r="I368" s="202">
        <f>IF(F368="I",IFERROR(VLOOKUP(C368,BG!B:E,4,FALSE),0),0)</f>
        <v>0</v>
      </c>
      <c r="J368" s="201"/>
    </row>
    <row r="369" spans="1:10" s="203" customFormat="1" ht="12" customHeight="1">
      <c r="A369" s="197" t="s">
        <v>359</v>
      </c>
      <c r="B369" s="197" t="s">
        <v>143</v>
      </c>
      <c r="C369" s="198">
        <v>42205</v>
      </c>
      <c r="D369" s="199" t="s">
        <v>553</v>
      </c>
      <c r="E369" s="200" t="s">
        <v>429</v>
      </c>
      <c r="F369" s="200" t="s">
        <v>739</v>
      </c>
      <c r="G369" s="191">
        <f>IF(F369="I",IFERROR(VLOOKUP(C369,BG!B:D,3,FALSE),0),0)</f>
        <v>412376</v>
      </c>
      <c r="H369" s="201"/>
      <c r="I369" s="202">
        <f>IF(F369="I",IFERROR(VLOOKUP(C369,BG!B:E,4,FALSE),0),0)</f>
        <v>62.79</v>
      </c>
      <c r="J369" s="201"/>
    </row>
    <row r="370" spans="1:10" s="203" customFormat="1" ht="12" hidden="1" customHeight="1">
      <c r="A370" s="197" t="s">
        <v>359</v>
      </c>
      <c r="B370" s="197"/>
      <c r="C370" s="198">
        <v>43</v>
      </c>
      <c r="D370" s="199" t="s">
        <v>554</v>
      </c>
      <c r="E370" s="200" t="s">
        <v>6</v>
      </c>
      <c r="F370" s="200" t="s">
        <v>738</v>
      </c>
      <c r="G370" s="191">
        <f>IF(F370="I",IFERROR(VLOOKUP(C370,BG!B:D,3,FALSE),0),0)</f>
        <v>0</v>
      </c>
      <c r="H370" s="201"/>
      <c r="I370" s="202">
        <f>IF(F370="I",IFERROR(VLOOKUP(C370,BG!B:E,4,FALSE),0),0)</f>
        <v>0</v>
      </c>
      <c r="J370" s="201"/>
    </row>
    <row r="371" spans="1:10" s="203" customFormat="1" ht="12" customHeight="1">
      <c r="A371" s="197" t="s">
        <v>359</v>
      </c>
      <c r="B371" s="197" t="s">
        <v>447</v>
      </c>
      <c r="C371" s="198">
        <v>4301</v>
      </c>
      <c r="D371" s="199" t="s">
        <v>370</v>
      </c>
      <c r="E371" s="200" t="s">
        <v>6</v>
      </c>
      <c r="F371" s="200" t="s">
        <v>739</v>
      </c>
      <c r="G371" s="191">
        <f>IF(F371="I",IFERROR(VLOOKUP(C371,BG!B:D,3,FALSE),0),0)</f>
        <v>0</v>
      </c>
      <c r="H371" s="201"/>
      <c r="I371" s="202">
        <f>IF(F371="I",IFERROR(VLOOKUP(C371,BG!B:E,4,FALSE),0),0)</f>
        <v>0</v>
      </c>
      <c r="J371" s="201"/>
    </row>
    <row r="372" spans="1:10" s="203" customFormat="1" ht="12" customHeight="1">
      <c r="A372" s="197" t="s">
        <v>359</v>
      </c>
      <c r="B372" s="197" t="s">
        <v>447</v>
      </c>
      <c r="C372" s="198">
        <v>4302</v>
      </c>
      <c r="D372" s="199" t="s">
        <v>371</v>
      </c>
      <c r="E372" s="200" t="s">
        <v>6</v>
      </c>
      <c r="F372" s="200" t="s">
        <v>739</v>
      </c>
      <c r="G372" s="191">
        <f>IF(F372="I",IFERROR(VLOOKUP(C372,BG!B:D,3,FALSE),0),0)</f>
        <v>0</v>
      </c>
      <c r="H372" s="201"/>
      <c r="I372" s="202">
        <f>IF(F372="I",IFERROR(VLOOKUP(C372,BG!B:E,4,FALSE),0),0)</f>
        <v>0</v>
      </c>
      <c r="J372" s="201"/>
    </row>
    <row r="373" spans="1:10" s="203" customFormat="1" ht="12" customHeight="1">
      <c r="A373" s="197" t="s">
        <v>359</v>
      </c>
      <c r="B373" s="197" t="s">
        <v>447</v>
      </c>
      <c r="C373" s="198">
        <v>4303</v>
      </c>
      <c r="D373" s="199" t="s">
        <v>372</v>
      </c>
      <c r="E373" s="200" t="s">
        <v>6</v>
      </c>
      <c r="F373" s="200" t="s">
        <v>739</v>
      </c>
      <c r="G373" s="191">
        <f>IF(F373="I",IFERROR(VLOOKUP(C373,BG!B:D,3,FALSE),0),0)</f>
        <v>0</v>
      </c>
      <c r="H373" s="201"/>
      <c r="I373" s="202">
        <f>IF(F373="I",IFERROR(VLOOKUP(C373,BG!B:E,4,FALSE),0),0)</f>
        <v>0</v>
      </c>
      <c r="J373" s="201"/>
    </row>
    <row r="374" spans="1:10" s="203" customFormat="1" ht="12" customHeight="1">
      <c r="A374" s="197" t="s">
        <v>359</v>
      </c>
      <c r="B374" s="197" t="s">
        <v>447</v>
      </c>
      <c r="C374" s="198">
        <v>4304</v>
      </c>
      <c r="D374" s="199" t="s">
        <v>373</v>
      </c>
      <c r="E374" s="200" t="s">
        <v>6</v>
      </c>
      <c r="F374" s="200" t="s">
        <v>739</v>
      </c>
      <c r="G374" s="191">
        <f>IF(F374="I",IFERROR(VLOOKUP(C374,BG!B:D,3,FALSE),0),0)</f>
        <v>0</v>
      </c>
      <c r="H374" s="201"/>
      <c r="I374" s="202">
        <f>IF(F374="I",IFERROR(VLOOKUP(C374,BG!B:E,4,FALSE),0),0)</f>
        <v>0</v>
      </c>
      <c r="J374" s="201"/>
    </row>
    <row r="375" spans="1:10" s="203" customFormat="1" ht="12" customHeight="1">
      <c r="A375" s="197" t="s">
        <v>359</v>
      </c>
      <c r="B375" s="197" t="s">
        <v>690</v>
      </c>
      <c r="C375" s="198">
        <v>4305</v>
      </c>
      <c r="D375" s="199" t="s">
        <v>374</v>
      </c>
      <c r="E375" s="200" t="s">
        <v>6</v>
      </c>
      <c r="F375" s="200" t="s">
        <v>739</v>
      </c>
      <c r="G375" s="191">
        <f>IF(F375="I",IFERROR(VLOOKUP(C375,BG!B:D,3,FALSE),0),0)</f>
        <v>66646</v>
      </c>
      <c r="H375" s="201"/>
      <c r="I375" s="202">
        <f>IF(F375="I",IFERROR(VLOOKUP(C375,BG!B:E,4,FALSE),0),0)</f>
        <v>10.16</v>
      </c>
      <c r="J375" s="201"/>
    </row>
    <row r="376" spans="1:10" s="203" customFormat="1" ht="12" hidden="1" customHeight="1">
      <c r="A376" s="197" t="s">
        <v>440</v>
      </c>
      <c r="B376" s="197"/>
      <c r="C376" s="198">
        <v>5</v>
      </c>
      <c r="D376" s="199" t="s">
        <v>375</v>
      </c>
      <c r="E376" s="200" t="s">
        <v>6</v>
      </c>
      <c r="F376" s="200" t="s">
        <v>738</v>
      </c>
      <c r="G376" s="191">
        <f>IF(F376="I",IFERROR(VLOOKUP(C376,BG!B:D,3,FALSE),0),0)</f>
        <v>0</v>
      </c>
      <c r="H376" s="201"/>
      <c r="I376" s="202">
        <f>IF(F376="I",IFERROR(VLOOKUP(C376,BG!B:E,4,FALSE),0),0)</f>
        <v>0</v>
      </c>
      <c r="J376" s="201"/>
    </row>
    <row r="377" spans="1:10" s="203" customFormat="1" ht="12" hidden="1" customHeight="1">
      <c r="A377" s="197" t="s">
        <v>440</v>
      </c>
      <c r="B377" s="197"/>
      <c r="C377" s="198">
        <v>51</v>
      </c>
      <c r="D377" s="199" t="s">
        <v>376</v>
      </c>
      <c r="E377" s="200" t="s">
        <v>6</v>
      </c>
      <c r="F377" s="200" t="s">
        <v>738</v>
      </c>
      <c r="G377" s="191">
        <f>IF(F377="I",IFERROR(VLOOKUP(C377,BG!B:D,3,FALSE),0),0)</f>
        <v>0</v>
      </c>
      <c r="H377" s="201"/>
      <c r="I377" s="202">
        <f>IF(F377="I",IFERROR(VLOOKUP(C377,BG!B:E,4,FALSE),0),0)</f>
        <v>0</v>
      </c>
      <c r="J377" s="201"/>
    </row>
    <row r="378" spans="1:10" s="203" customFormat="1" ht="12" hidden="1" customHeight="1">
      <c r="A378" s="197" t="s">
        <v>440</v>
      </c>
      <c r="B378" s="197"/>
      <c r="C378" s="198">
        <v>5101</v>
      </c>
      <c r="D378" s="199" t="s">
        <v>555</v>
      </c>
      <c r="E378" s="200" t="s">
        <v>429</v>
      </c>
      <c r="F378" s="200" t="s">
        <v>738</v>
      </c>
      <c r="G378" s="191">
        <f>IF(F378="I",IFERROR(VLOOKUP(C378,BG!B:D,3,FALSE),0),0)</f>
        <v>0</v>
      </c>
      <c r="H378" s="201"/>
      <c r="I378" s="202">
        <f>IF(F378="I",IFERROR(VLOOKUP(C378,BG!B:E,4,FALSE),0),0)</f>
        <v>0</v>
      </c>
      <c r="J378" s="201"/>
    </row>
    <row r="379" spans="1:10" s="203" customFormat="1" ht="12" customHeight="1">
      <c r="A379" s="197" t="s">
        <v>440</v>
      </c>
      <c r="B379" s="197" t="s">
        <v>556</v>
      </c>
      <c r="C379" s="198">
        <v>510101</v>
      </c>
      <c r="D379" s="199" t="s">
        <v>556</v>
      </c>
      <c r="E379" s="200" t="s">
        <v>429</v>
      </c>
      <c r="F379" s="200" t="s">
        <v>739</v>
      </c>
      <c r="G379" s="191">
        <f>IF(F379="I",IFERROR(VLOOKUP(C379,BG!B:D,3,FALSE),0),0)</f>
        <v>38721199</v>
      </c>
      <c r="H379" s="201"/>
      <c r="I379" s="202">
        <f>IF(F379="I",IFERROR(VLOOKUP(C379,BG!B:E,4,FALSE),0),0)</f>
        <v>5918</v>
      </c>
      <c r="J379" s="201"/>
    </row>
    <row r="380" spans="1:10" s="203" customFormat="1" ht="12" customHeight="1">
      <c r="A380" s="197" t="s">
        <v>440</v>
      </c>
      <c r="B380" s="197" t="s">
        <v>43</v>
      </c>
      <c r="C380" s="198">
        <v>510102</v>
      </c>
      <c r="D380" s="199" t="s">
        <v>404</v>
      </c>
      <c r="E380" s="200" t="s">
        <v>429</v>
      </c>
      <c r="F380" s="200" t="s">
        <v>739</v>
      </c>
      <c r="G380" s="191">
        <f>IF(F380="I",IFERROR(VLOOKUP(C380,BG!B:D,3,FALSE),0),0)</f>
        <v>30827114</v>
      </c>
      <c r="H380" s="201"/>
      <c r="I380" s="202">
        <f>IF(F380="I",IFERROR(VLOOKUP(C380,BG!B:E,4,FALSE),0),0)</f>
        <v>4701.22</v>
      </c>
      <c r="J380" s="201"/>
    </row>
    <row r="381" spans="1:10" s="203" customFormat="1" ht="12" customHeight="1">
      <c r="A381" s="197" t="s">
        <v>440</v>
      </c>
      <c r="B381" s="197" t="s">
        <v>524</v>
      </c>
      <c r="C381" s="198">
        <v>510103</v>
      </c>
      <c r="D381" s="199" t="s">
        <v>557</v>
      </c>
      <c r="E381" s="200" t="s">
        <v>429</v>
      </c>
      <c r="F381" s="200" t="s">
        <v>739</v>
      </c>
      <c r="G381" s="191">
        <f>IF(F381="I",IFERROR(VLOOKUP(C381,BG!B:D,3,FALSE),0),0)</f>
        <v>23799408</v>
      </c>
      <c r="H381" s="201"/>
      <c r="I381" s="202">
        <f>IF(F381="I",IFERROR(VLOOKUP(C381,BG!B:E,4,FALSE),0),0)</f>
        <v>3664.39</v>
      </c>
      <c r="J381" s="201"/>
    </row>
    <row r="382" spans="1:10" s="203" customFormat="1" ht="12" customHeight="1">
      <c r="A382" s="197" t="s">
        <v>440</v>
      </c>
      <c r="B382" s="197" t="s">
        <v>524</v>
      </c>
      <c r="C382" s="198">
        <v>510104</v>
      </c>
      <c r="D382" s="199" t="s">
        <v>558</v>
      </c>
      <c r="E382" s="200" t="s">
        <v>6</v>
      </c>
      <c r="F382" s="200" t="s">
        <v>739</v>
      </c>
      <c r="G382" s="191">
        <f>IF(F382="I",IFERROR(VLOOKUP(C382,BG!B:D,3,FALSE),0),0)</f>
        <v>113837164</v>
      </c>
      <c r="H382" s="201"/>
      <c r="I382" s="202">
        <f>IF(F382="I",IFERROR(VLOOKUP(C382,BG!B:E,4,FALSE),0),0)</f>
        <v>17461.900000000001</v>
      </c>
      <c r="J382" s="201"/>
    </row>
    <row r="383" spans="1:10" s="203" customFormat="1" ht="12" customHeight="1">
      <c r="A383" s="197" t="s">
        <v>440</v>
      </c>
      <c r="B383" s="197" t="s">
        <v>524</v>
      </c>
      <c r="C383" s="198">
        <v>510105</v>
      </c>
      <c r="D383" s="199" t="s">
        <v>405</v>
      </c>
      <c r="E383" s="200" t="s">
        <v>429</v>
      </c>
      <c r="F383" s="200" t="s">
        <v>739</v>
      </c>
      <c r="G383" s="191">
        <f>IF(F383="I",IFERROR(VLOOKUP(C383,BG!B:D,3,FALSE),0),0)</f>
        <v>2650719</v>
      </c>
      <c r="H383" s="201"/>
      <c r="I383" s="202">
        <f>IF(F383="I",IFERROR(VLOOKUP(C383,BG!B:E,4,FALSE),0),0)</f>
        <v>407.23</v>
      </c>
      <c r="J383" s="201"/>
    </row>
    <row r="384" spans="1:10" s="203" customFormat="1" ht="12" customHeight="1">
      <c r="A384" s="197" t="s">
        <v>440</v>
      </c>
      <c r="B384" s="197" t="s">
        <v>524</v>
      </c>
      <c r="C384" s="198">
        <v>510106</v>
      </c>
      <c r="D384" s="199" t="s">
        <v>559</v>
      </c>
      <c r="E384" s="200" t="s">
        <v>429</v>
      </c>
      <c r="F384" s="200" t="s">
        <v>739</v>
      </c>
      <c r="G384" s="191">
        <f>IF(F384="I",IFERROR(VLOOKUP(C384,BG!B:D,3,FALSE),0),0)</f>
        <v>0</v>
      </c>
      <c r="H384" s="201"/>
      <c r="I384" s="202">
        <f>IF(F384="I",IFERROR(VLOOKUP(C384,BG!B:E,4,FALSE),0),0)</f>
        <v>0</v>
      </c>
      <c r="J384" s="201"/>
    </row>
    <row r="385" spans="1:10" s="203" customFormat="1" ht="12" customHeight="1">
      <c r="A385" s="197" t="s">
        <v>440</v>
      </c>
      <c r="B385" s="197" t="s">
        <v>524</v>
      </c>
      <c r="C385" s="198">
        <v>510107</v>
      </c>
      <c r="D385" s="199" t="s">
        <v>406</v>
      </c>
      <c r="E385" s="200" t="s">
        <v>429</v>
      </c>
      <c r="F385" s="200" t="s">
        <v>739</v>
      </c>
      <c r="G385" s="191">
        <f>IF(F385="I",IFERROR(VLOOKUP(C385,BG!B:D,3,FALSE),0),0)</f>
        <v>0</v>
      </c>
      <c r="H385" s="201"/>
      <c r="I385" s="202">
        <f>IF(F385="I",IFERROR(VLOOKUP(C385,BG!B:E,4,FALSE),0),0)</f>
        <v>0</v>
      </c>
      <c r="J385" s="201"/>
    </row>
    <row r="386" spans="1:10" s="203" customFormat="1" ht="12" customHeight="1">
      <c r="A386" s="197" t="s">
        <v>440</v>
      </c>
      <c r="B386" s="197" t="s">
        <v>524</v>
      </c>
      <c r="C386" s="198">
        <v>510108</v>
      </c>
      <c r="D386" s="199" t="s">
        <v>606</v>
      </c>
      <c r="E386" s="200" t="s">
        <v>6</v>
      </c>
      <c r="F386" s="200" t="s">
        <v>739</v>
      </c>
      <c r="G386" s="191">
        <f>IF(F386="I",IFERROR(VLOOKUP(C386,BG!B:D,3,FALSE),0),0)</f>
        <v>0</v>
      </c>
      <c r="H386" s="201"/>
      <c r="I386" s="202">
        <f>IF(F386="I",IFERROR(VLOOKUP(C386,BG!B:E,4,FALSE),0),0)</f>
        <v>0</v>
      </c>
      <c r="J386" s="201"/>
    </row>
    <row r="387" spans="1:10" s="203" customFormat="1">
      <c r="A387" s="197" t="s">
        <v>440</v>
      </c>
      <c r="B387" s="197" t="s">
        <v>524</v>
      </c>
      <c r="C387" s="198">
        <v>510109</v>
      </c>
      <c r="D387" s="199" t="s">
        <v>503</v>
      </c>
      <c r="E387" s="200" t="s">
        <v>429</v>
      </c>
      <c r="F387" s="200" t="s">
        <v>739</v>
      </c>
      <c r="G387" s="191">
        <f>IF(F387="I",IFERROR(VLOOKUP(C387,BG!B:D,3,FALSE),0),0)</f>
        <v>0</v>
      </c>
      <c r="H387" s="201"/>
      <c r="I387" s="202">
        <f>IF(F387="I",IFERROR(VLOOKUP(C387,BG!B:E,4,FALSE),0),0)</f>
        <v>0</v>
      </c>
      <c r="J387" s="201"/>
    </row>
    <row r="388" spans="1:10" s="203" customFormat="1">
      <c r="A388" s="197" t="s">
        <v>440</v>
      </c>
      <c r="B388" s="197" t="s">
        <v>524</v>
      </c>
      <c r="C388" s="198">
        <v>510110</v>
      </c>
      <c r="D388" s="199" t="s">
        <v>836</v>
      </c>
      <c r="E388" s="200" t="s">
        <v>6</v>
      </c>
      <c r="F388" s="200" t="s">
        <v>739</v>
      </c>
      <c r="G388" s="191">
        <f>IF(F388="I",IFERROR(VLOOKUP(C388,BG!B:D,3,FALSE),0),0)</f>
        <v>23322673</v>
      </c>
      <c r="H388" s="201"/>
      <c r="I388" s="202">
        <f>IF(F388="I",IFERROR(VLOOKUP(C388,BG!B:E,4,FALSE),0),0)</f>
        <v>3560.58</v>
      </c>
      <c r="J388" s="201"/>
    </row>
    <row r="389" spans="1:10" s="203" customFormat="1" ht="12" hidden="1" customHeight="1">
      <c r="A389" s="197" t="s">
        <v>440</v>
      </c>
      <c r="B389" s="197"/>
      <c r="C389" s="198">
        <v>5102</v>
      </c>
      <c r="D389" s="199" t="s">
        <v>560</v>
      </c>
      <c r="E389" s="200" t="s">
        <v>429</v>
      </c>
      <c r="F389" s="200" t="s">
        <v>738</v>
      </c>
      <c r="G389" s="191">
        <f>IF(F389="I",IFERROR(VLOOKUP(C389,BG!B:D,3,FALSE),0),0)</f>
        <v>0</v>
      </c>
      <c r="H389" s="201"/>
      <c r="I389" s="202">
        <f>IF(F389="I",IFERROR(VLOOKUP(C389,BG!B:E,4,FALSE),0),0)</f>
        <v>0</v>
      </c>
      <c r="J389" s="201"/>
    </row>
    <row r="390" spans="1:10" s="203" customFormat="1" ht="12" customHeight="1">
      <c r="A390" s="197" t="s">
        <v>440</v>
      </c>
      <c r="B390" s="197" t="s">
        <v>525</v>
      </c>
      <c r="C390" s="198">
        <v>510201</v>
      </c>
      <c r="D390" s="199" t="s">
        <v>385</v>
      </c>
      <c r="E390" s="200" t="s">
        <v>429</v>
      </c>
      <c r="F390" s="200" t="s">
        <v>739</v>
      </c>
      <c r="G390" s="191">
        <f>IF(F390="I",IFERROR(VLOOKUP(C390,BG!B:D,3,FALSE),0),0)</f>
        <v>39000000</v>
      </c>
      <c r="H390" s="201"/>
      <c r="I390" s="202">
        <f>IF(F390="I",IFERROR(VLOOKUP(C390,BG!B:E,4,FALSE),0),0)</f>
        <v>5965.51</v>
      </c>
      <c r="J390" s="201"/>
    </row>
    <row r="391" spans="1:10" s="203" customFormat="1" ht="12" customHeight="1">
      <c r="A391" s="197" t="s">
        <v>440</v>
      </c>
      <c r="B391" s="197" t="s">
        <v>54</v>
      </c>
      <c r="C391" s="198">
        <v>510202</v>
      </c>
      <c r="D391" s="199" t="s">
        <v>398</v>
      </c>
      <c r="E391" s="200" t="s">
        <v>429</v>
      </c>
      <c r="F391" s="200" t="s">
        <v>739</v>
      </c>
      <c r="G391" s="191">
        <f>IF(F391="I",IFERROR(VLOOKUP(C391,BG!B:D,3,FALSE),0),0)</f>
        <v>0</v>
      </c>
      <c r="H391" s="201"/>
      <c r="I391" s="202">
        <f>IF(F391="I",IFERROR(VLOOKUP(C391,BG!B:E,4,FALSE),0),0)</f>
        <v>0</v>
      </c>
      <c r="J391" s="201"/>
    </row>
    <row r="392" spans="1:10" s="203" customFormat="1" ht="12" customHeight="1">
      <c r="A392" s="197" t="s">
        <v>440</v>
      </c>
      <c r="B392" s="197" t="s">
        <v>525</v>
      </c>
      <c r="C392" s="198">
        <v>510203</v>
      </c>
      <c r="D392" s="199" t="s">
        <v>561</v>
      </c>
      <c r="E392" s="200" t="s">
        <v>6</v>
      </c>
      <c r="F392" s="200" t="s">
        <v>739</v>
      </c>
      <c r="G392" s="191">
        <f>IF(F392="I",IFERROR(VLOOKUP(C392,BG!B:D,3,FALSE),0),0)</f>
        <v>718181</v>
      </c>
      <c r="H392" s="201"/>
      <c r="I392" s="202">
        <f>IF(F392="I",IFERROR(VLOOKUP(C392,BG!B:E,4,FALSE),0),0)</f>
        <v>109.91</v>
      </c>
      <c r="J392" s="201"/>
    </row>
    <row r="393" spans="1:10" s="203" customFormat="1" ht="12" customHeight="1">
      <c r="A393" s="197" t="s">
        <v>440</v>
      </c>
      <c r="B393" s="197" t="s">
        <v>525</v>
      </c>
      <c r="C393" s="198">
        <v>510204</v>
      </c>
      <c r="D393" s="199" t="s">
        <v>562</v>
      </c>
      <c r="E393" s="200" t="s">
        <v>6</v>
      </c>
      <c r="F393" s="200" t="s">
        <v>739</v>
      </c>
      <c r="G393" s="191">
        <f>IF(F393="I",IFERROR(VLOOKUP(C393,BG!B:D,3,FALSE),0),0)</f>
        <v>12643649</v>
      </c>
      <c r="H393" s="201"/>
      <c r="I393" s="202">
        <f>IF(F393="I",IFERROR(VLOOKUP(C393,BG!B:E,4,FALSE),0),0)</f>
        <v>1931.24</v>
      </c>
      <c r="J393" s="201"/>
    </row>
    <row r="394" spans="1:10" s="203" customFormat="1" ht="12" customHeight="1">
      <c r="A394" s="197" t="s">
        <v>440</v>
      </c>
      <c r="B394" s="197" t="s">
        <v>525</v>
      </c>
      <c r="C394" s="198">
        <v>510205</v>
      </c>
      <c r="D394" s="199" t="s">
        <v>387</v>
      </c>
      <c r="E394" s="200" t="s">
        <v>6</v>
      </c>
      <c r="F394" s="200" t="s">
        <v>739</v>
      </c>
      <c r="G394" s="191">
        <f>IF(F394="I",IFERROR(VLOOKUP(C394,BG!B:D,3,FALSE),0),0)</f>
        <v>0</v>
      </c>
      <c r="H394" s="201"/>
      <c r="I394" s="202">
        <f>IF(F394="I",IFERROR(VLOOKUP(C394,BG!B:E,4,FALSE),0),0)</f>
        <v>0</v>
      </c>
      <c r="J394" s="201"/>
    </row>
    <row r="395" spans="1:10" s="203" customFormat="1" ht="12" customHeight="1">
      <c r="A395" s="197" t="s">
        <v>440</v>
      </c>
      <c r="B395" s="197" t="s">
        <v>525</v>
      </c>
      <c r="C395" s="198">
        <v>510206</v>
      </c>
      <c r="D395" s="199" t="s">
        <v>563</v>
      </c>
      <c r="E395" s="200" t="s">
        <v>6</v>
      </c>
      <c r="F395" s="200" t="s">
        <v>739</v>
      </c>
      <c r="G395" s="191">
        <f>IF(F395="I",IFERROR(VLOOKUP(C395,BG!B:D,3,FALSE),0),0)</f>
        <v>0</v>
      </c>
      <c r="H395" s="201"/>
      <c r="I395" s="202">
        <f>IF(F395="I",IFERROR(VLOOKUP(C395,BG!B:E,4,FALSE),0),0)</f>
        <v>0</v>
      </c>
      <c r="J395" s="201"/>
    </row>
    <row r="396" spans="1:10" s="203" customFormat="1" ht="12" customHeight="1">
      <c r="A396" s="197" t="s">
        <v>440</v>
      </c>
      <c r="B396" s="197" t="s">
        <v>525</v>
      </c>
      <c r="C396" s="198">
        <v>510259</v>
      </c>
      <c r="D396" s="199" t="s">
        <v>837</v>
      </c>
      <c r="E396" s="200" t="s">
        <v>6</v>
      </c>
      <c r="F396" s="200" t="s">
        <v>739</v>
      </c>
      <c r="G396" s="191">
        <f>IF(F396="I",IFERROR(VLOOKUP(C396,BG!B:D,3,FALSE),0),0)</f>
        <v>700003</v>
      </c>
      <c r="H396" s="201"/>
      <c r="I396" s="202">
        <f>IF(F396="I",IFERROR(VLOOKUP(C396,BG!B:E,4,FALSE),0),0)</f>
        <v>107.43</v>
      </c>
      <c r="J396" s="201"/>
    </row>
    <row r="397" spans="1:10" s="203" customFormat="1" ht="12" hidden="1" customHeight="1">
      <c r="A397" s="197" t="s">
        <v>440</v>
      </c>
      <c r="B397" s="197"/>
      <c r="C397" s="198">
        <v>5103</v>
      </c>
      <c r="D397" s="199" t="s">
        <v>15</v>
      </c>
      <c r="E397" s="200" t="s">
        <v>6</v>
      </c>
      <c r="F397" s="200" t="s">
        <v>738</v>
      </c>
      <c r="G397" s="191">
        <f>IF(F397="I",IFERROR(VLOOKUP(C397,BG!B:D,3,FALSE),0),0)</f>
        <v>0</v>
      </c>
      <c r="H397" s="201"/>
      <c r="I397" s="202">
        <f>IF(F397="I",IFERROR(VLOOKUP(C397,BG!B:E,4,FALSE),0),0)</f>
        <v>0</v>
      </c>
      <c r="J397" s="201"/>
    </row>
    <row r="398" spans="1:10" s="203" customFormat="1" ht="12" hidden="1" customHeight="1">
      <c r="A398" s="197" t="s">
        <v>440</v>
      </c>
      <c r="B398" s="197"/>
      <c r="C398" s="198">
        <v>510301</v>
      </c>
      <c r="D398" s="199" t="s">
        <v>564</v>
      </c>
      <c r="E398" s="200" t="s">
        <v>6</v>
      </c>
      <c r="F398" s="200" t="s">
        <v>738</v>
      </c>
      <c r="G398" s="191">
        <f>IF(F398="I",IFERROR(VLOOKUP(C398,BG!B:D,3,FALSE),0),0)</f>
        <v>0</v>
      </c>
      <c r="H398" s="201"/>
      <c r="I398" s="202">
        <f>IF(F398="I",IFERROR(VLOOKUP(C398,BG!B:E,4,FALSE),0),0)</f>
        <v>0</v>
      </c>
      <c r="J398" s="201"/>
    </row>
    <row r="399" spans="1:10" s="203" customFormat="1" ht="12" customHeight="1">
      <c r="A399" s="197" t="s">
        <v>440</v>
      </c>
      <c r="B399" s="197" t="s">
        <v>526</v>
      </c>
      <c r="C399" s="198">
        <v>51030101</v>
      </c>
      <c r="D399" s="199" t="s">
        <v>377</v>
      </c>
      <c r="E399" s="200" t="s">
        <v>6</v>
      </c>
      <c r="F399" s="200" t="s">
        <v>739</v>
      </c>
      <c r="G399" s="191">
        <f>IF(F399="I",IFERROR(VLOOKUP(C399,BG!B:D,3,FALSE),0),0)</f>
        <v>289016667</v>
      </c>
      <c r="H399" s="201"/>
      <c r="I399" s="202">
        <f>IF(F399="I",IFERROR(VLOOKUP(C399,BG!B:E,4,FALSE),0),0)</f>
        <v>44231.95</v>
      </c>
      <c r="J399" s="201"/>
    </row>
    <row r="400" spans="1:10" s="203" customFormat="1" ht="12" customHeight="1">
      <c r="A400" s="197" t="s">
        <v>440</v>
      </c>
      <c r="B400" s="197" t="s">
        <v>377</v>
      </c>
      <c r="C400" s="198">
        <v>51030102</v>
      </c>
      <c r="D400" s="199" t="s">
        <v>322</v>
      </c>
      <c r="E400" s="200" t="s">
        <v>6</v>
      </c>
      <c r="F400" s="200" t="s">
        <v>739</v>
      </c>
      <c r="G400" s="191">
        <f>IF(F400="I",IFERROR(VLOOKUP(C400,BG!B:D,3,FALSE),0),0)</f>
        <v>0</v>
      </c>
      <c r="H400" s="201"/>
      <c r="I400" s="202">
        <f>IF(F400="I",IFERROR(VLOOKUP(C400,BG!B:E,4,FALSE),0),0)</f>
        <v>0</v>
      </c>
      <c r="J400" s="201"/>
    </row>
    <row r="401" spans="1:10" s="203" customFormat="1" ht="12" customHeight="1">
      <c r="A401" s="197" t="s">
        <v>440</v>
      </c>
      <c r="B401" s="197" t="s">
        <v>526</v>
      </c>
      <c r="C401" s="198">
        <v>51030103</v>
      </c>
      <c r="D401" s="199" t="s">
        <v>378</v>
      </c>
      <c r="E401" s="200" t="s">
        <v>6</v>
      </c>
      <c r="F401" s="200" t="s">
        <v>739</v>
      </c>
      <c r="G401" s="191">
        <f>IF(F401="I",IFERROR(VLOOKUP(C401,BG!B:D,3,FALSE),0),0)</f>
        <v>44231650</v>
      </c>
      <c r="H401" s="201"/>
      <c r="I401" s="202">
        <f>IF(F401="I",IFERROR(VLOOKUP(C401,BG!B:E,4,FALSE),0),0)</f>
        <v>6768.04</v>
      </c>
      <c r="J401" s="201"/>
    </row>
    <row r="402" spans="1:10" s="203" customFormat="1" ht="12" customHeight="1">
      <c r="A402" s="197" t="s">
        <v>440</v>
      </c>
      <c r="B402" s="197" t="s">
        <v>526</v>
      </c>
      <c r="C402" s="198">
        <v>51030104</v>
      </c>
      <c r="D402" s="199" t="s">
        <v>379</v>
      </c>
      <c r="E402" s="200" t="s">
        <v>6</v>
      </c>
      <c r="F402" s="200" t="s">
        <v>739</v>
      </c>
      <c r="G402" s="191">
        <f>IF(F402="I",IFERROR(VLOOKUP(C402,BG!B:D,3,FALSE),0),0)</f>
        <v>28610971</v>
      </c>
      <c r="H402" s="201"/>
      <c r="I402" s="202">
        <f>IF(F402="I",IFERROR(VLOOKUP(C402,BG!B:E,4,FALSE),0),0)</f>
        <v>4378.68</v>
      </c>
      <c r="J402" s="201"/>
    </row>
    <row r="403" spans="1:10" s="203" customFormat="1" ht="12" customHeight="1">
      <c r="A403" s="197" t="s">
        <v>440</v>
      </c>
      <c r="B403" s="197" t="s">
        <v>526</v>
      </c>
      <c r="C403" s="198">
        <v>51030105</v>
      </c>
      <c r="D403" s="199" t="s">
        <v>380</v>
      </c>
      <c r="E403" s="200" t="s">
        <v>6</v>
      </c>
      <c r="F403" s="200" t="s">
        <v>739</v>
      </c>
      <c r="G403" s="191">
        <f>IF(F403="I",IFERROR(VLOOKUP(C403,BG!B:D,3,FALSE),0),0)</f>
        <v>10083333</v>
      </c>
      <c r="H403" s="201"/>
      <c r="I403" s="202">
        <f>IF(F403="I",IFERROR(VLOOKUP(C403,BG!B:E,4,FALSE),0),0)</f>
        <v>1544.25</v>
      </c>
      <c r="J403" s="201"/>
    </row>
    <row r="404" spans="1:10" s="203" customFormat="1" ht="12" customHeight="1">
      <c r="A404" s="197" t="s">
        <v>440</v>
      </c>
      <c r="B404" s="197" t="s">
        <v>381</v>
      </c>
      <c r="C404" s="198">
        <v>51030106</v>
      </c>
      <c r="D404" s="199" t="s">
        <v>381</v>
      </c>
      <c r="E404" s="200" t="s">
        <v>6</v>
      </c>
      <c r="F404" s="200" t="s">
        <v>739</v>
      </c>
      <c r="G404" s="191">
        <f>IF(F404="I",IFERROR(VLOOKUP(C404,BG!B:D,3,FALSE),0),0)</f>
        <v>0</v>
      </c>
      <c r="H404" s="201"/>
      <c r="I404" s="202">
        <f>IF(F404="I",IFERROR(VLOOKUP(C404,BG!B:E,4,FALSE),0),0)</f>
        <v>0</v>
      </c>
      <c r="J404" s="201"/>
    </row>
    <row r="405" spans="1:10" s="203" customFormat="1" ht="12" customHeight="1">
      <c r="A405" s="197" t="s">
        <v>440</v>
      </c>
      <c r="B405" s="197" t="s">
        <v>526</v>
      </c>
      <c r="C405" s="198">
        <v>510302</v>
      </c>
      <c r="D405" s="199" t="s">
        <v>565</v>
      </c>
      <c r="E405" s="200" t="s">
        <v>6</v>
      </c>
      <c r="F405" s="200" t="s">
        <v>739</v>
      </c>
      <c r="G405" s="191">
        <f>IF(F405="I",IFERROR(VLOOKUP(C405,BG!B:D,3,FALSE),0),0)</f>
        <v>88410220</v>
      </c>
      <c r="H405" s="201"/>
      <c r="I405" s="202">
        <f>IF(F405="I",IFERROR(VLOOKUP(C405,BG!B:E,4,FALSE),0),0)</f>
        <v>13497.31</v>
      </c>
      <c r="J405" s="201"/>
    </row>
    <row r="406" spans="1:10" s="203" customFormat="1" ht="12" customHeight="1">
      <c r="A406" s="197" t="s">
        <v>440</v>
      </c>
      <c r="B406" s="197" t="s">
        <v>526</v>
      </c>
      <c r="C406" s="198">
        <v>510303</v>
      </c>
      <c r="D406" s="199" t="s">
        <v>382</v>
      </c>
      <c r="E406" s="200" t="s">
        <v>6</v>
      </c>
      <c r="F406" s="200" t="s">
        <v>739</v>
      </c>
      <c r="G406" s="191">
        <f>IF(F406="I",IFERROR(VLOOKUP(C406,BG!B:D,3,FALSE),0),0)</f>
        <v>56649722</v>
      </c>
      <c r="H406" s="201"/>
      <c r="I406" s="202">
        <f>IF(F406="I",IFERROR(VLOOKUP(C406,BG!B:E,4,FALSE),0),0)</f>
        <v>8669.7999999999993</v>
      </c>
      <c r="J406" s="201"/>
    </row>
    <row r="407" spans="1:10" s="203" customFormat="1" ht="12" customHeight="1">
      <c r="A407" s="197" t="s">
        <v>440</v>
      </c>
      <c r="B407" s="197" t="s">
        <v>526</v>
      </c>
      <c r="C407" s="198">
        <v>510304</v>
      </c>
      <c r="D407" s="199" t="s">
        <v>383</v>
      </c>
      <c r="E407" s="200" t="s">
        <v>6</v>
      </c>
      <c r="F407" s="200" t="s">
        <v>739</v>
      </c>
      <c r="G407" s="191">
        <f>IF(F407="I",IFERROR(VLOOKUP(C407,BG!B:D,3,FALSE),0),0)</f>
        <v>618840</v>
      </c>
      <c r="H407" s="201"/>
      <c r="I407" s="202">
        <f>IF(F407="I",IFERROR(VLOOKUP(C407,BG!B:E,4,FALSE),0),0)</f>
        <v>94.77</v>
      </c>
      <c r="J407" s="201"/>
    </row>
    <row r="408" spans="1:10" s="203" customFormat="1" ht="12" customHeight="1">
      <c r="A408" s="197" t="s">
        <v>440</v>
      </c>
      <c r="B408" s="197" t="s">
        <v>526</v>
      </c>
      <c r="C408" s="198">
        <v>510305</v>
      </c>
      <c r="D408" s="199" t="s">
        <v>384</v>
      </c>
      <c r="E408" s="200" t="s">
        <v>6</v>
      </c>
      <c r="F408" s="200" t="s">
        <v>739</v>
      </c>
      <c r="G408" s="191">
        <f>IF(F408="I",IFERROR(VLOOKUP(C408,BG!B:D,3,FALSE),0),0)</f>
        <v>4000000</v>
      </c>
      <c r="H408" s="201"/>
      <c r="I408" s="202">
        <f>IF(F408="I",IFERROR(VLOOKUP(C408,BG!B:E,4,FALSE),0),0)</f>
        <v>611.75</v>
      </c>
      <c r="J408" s="201"/>
    </row>
    <row r="409" spans="1:10" s="203" customFormat="1" ht="12" customHeight="1">
      <c r="A409" s="197" t="s">
        <v>440</v>
      </c>
      <c r="B409" s="197" t="s">
        <v>526</v>
      </c>
      <c r="C409" s="198">
        <v>510306</v>
      </c>
      <c r="D409" s="199" t="s">
        <v>386</v>
      </c>
      <c r="E409" s="200" t="s">
        <v>6</v>
      </c>
      <c r="F409" s="200" t="s">
        <v>739</v>
      </c>
      <c r="G409" s="191">
        <f>IF(F409="I",IFERROR(VLOOKUP(C409,BG!B:D,3,FALSE),0),0)</f>
        <v>3169091</v>
      </c>
      <c r="H409" s="201"/>
      <c r="I409" s="202">
        <f>IF(F409="I",IFERROR(VLOOKUP(C409,BG!B:E,4,FALSE),0),0)</f>
        <v>484.24</v>
      </c>
      <c r="J409" s="201"/>
    </row>
    <row r="410" spans="1:10" s="203" customFormat="1" ht="12" customHeight="1">
      <c r="A410" s="197" t="s">
        <v>440</v>
      </c>
      <c r="B410" s="197" t="s">
        <v>525</v>
      </c>
      <c r="C410" s="198">
        <v>510307</v>
      </c>
      <c r="D410" s="199" t="s">
        <v>388</v>
      </c>
      <c r="E410" s="200" t="s">
        <v>6</v>
      </c>
      <c r="F410" s="200" t="s">
        <v>739</v>
      </c>
      <c r="G410" s="191">
        <f>IF(F410="I",IFERROR(VLOOKUP(C410,BG!B:D,3,FALSE),0),0)</f>
        <v>11647065</v>
      </c>
      <c r="H410" s="201"/>
      <c r="I410" s="202">
        <f>IF(F410="I",IFERROR(VLOOKUP(C410,BG!B:E,4,FALSE),0),0)</f>
        <v>1784.52</v>
      </c>
      <c r="J410" s="201"/>
    </row>
    <row r="411" spans="1:10" s="203" customFormat="1" ht="12" customHeight="1">
      <c r="A411" s="197" t="s">
        <v>440</v>
      </c>
      <c r="B411" s="197" t="s">
        <v>525</v>
      </c>
      <c r="C411" s="198">
        <v>510308</v>
      </c>
      <c r="D411" s="199" t="s">
        <v>389</v>
      </c>
      <c r="E411" s="200" t="s">
        <v>6</v>
      </c>
      <c r="F411" s="200" t="s">
        <v>739</v>
      </c>
      <c r="G411" s="191">
        <f>IF(F411="I",IFERROR(VLOOKUP(C411,BG!B:D,3,FALSE),0),0)</f>
        <v>0</v>
      </c>
      <c r="H411" s="201"/>
      <c r="I411" s="202">
        <f>IF(F411="I",IFERROR(VLOOKUP(C411,BG!B:E,4,FALSE),0),0)</f>
        <v>0</v>
      </c>
      <c r="J411" s="201"/>
    </row>
    <row r="412" spans="1:10" s="203" customFormat="1" ht="12" customHeight="1">
      <c r="A412" s="197" t="s">
        <v>440</v>
      </c>
      <c r="B412" s="197" t="s">
        <v>53</v>
      </c>
      <c r="C412" s="198">
        <v>510309</v>
      </c>
      <c r="D412" s="199" t="s">
        <v>390</v>
      </c>
      <c r="E412" s="200" t="s">
        <v>6</v>
      </c>
      <c r="F412" s="200" t="s">
        <v>739</v>
      </c>
      <c r="G412" s="191">
        <f>IF(F412="I",IFERROR(VLOOKUP(C412,BG!B:D,3,FALSE),0),0)</f>
        <v>15882182</v>
      </c>
      <c r="H412" s="201"/>
      <c r="I412" s="202">
        <f>IF(F412="I",IFERROR(VLOOKUP(C412,BG!B:E,4,FALSE),0),0)</f>
        <v>2414.29</v>
      </c>
      <c r="J412" s="201"/>
    </row>
    <row r="413" spans="1:10" s="203" customFormat="1" ht="12" customHeight="1">
      <c r="A413" s="197" t="s">
        <v>440</v>
      </c>
      <c r="B413" s="197" t="s">
        <v>615</v>
      </c>
      <c r="C413" s="198">
        <v>510310</v>
      </c>
      <c r="D413" s="199" t="s">
        <v>391</v>
      </c>
      <c r="E413" s="200" t="s">
        <v>6</v>
      </c>
      <c r="F413" s="200" t="s">
        <v>739</v>
      </c>
      <c r="G413" s="191">
        <f>IF(F413="I",IFERROR(VLOOKUP(C413,BG!B:D,3,FALSE),0),0)</f>
        <v>22067273</v>
      </c>
      <c r="H413" s="201"/>
      <c r="I413" s="202">
        <f>IF(F413="I",IFERROR(VLOOKUP(C413,BG!B:E,4,FALSE),0),0)</f>
        <v>3380.27</v>
      </c>
      <c r="J413" s="201"/>
    </row>
    <row r="414" spans="1:10" s="203" customFormat="1" ht="12" customHeight="1">
      <c r="A414" s="197" t="s">
        <v>440</v>
      </c>
      <c r="B414" s="197" t="s">
        <v>526</v>
      </c>
      <c r="C414" s="198">
        <v>510311</v>
      </c>
      <c r="D414" s="199" t="s">
        <v>392</v>
      </c>
      <c r="E414" s="200" t="s">
        <v>6</v>
      </c>
      <c r="F414" s="200" t="s">
        <v>739</v>
      </c>
      <c r="G414" s="191">
        <f>IF(F414="I",IFERROR(VLOOKUP(C414,BG!B:D,3,FALSE),0),0)</f>
        <v>3996538</v>
      </c>
      <c r="H414" s="201"/>
      <c r="I414" s="202">
        <f>IF(F414="I",IFERROR(VLOOKUP(C414,BG!B:E,4,FALSE),0),0)</f>
        <v>614.38</v>
      </c>
      <c r="J414" s="201"/>
    </row>
    <row r="415" spans="1:10" s="203" customFormat="1" ht="12" customHeight="1">
      <c r="A415" s="197" t="s">
        <v>440</v>
      </c>
      <c r="B415" s="197" t="s">
        <v>526</v>
      </c>
      <c r="C415" s="198">
        <v>510312</v>
      </c>
      <c r="D415" s="199" t="s">
        <v>396</v>
      </c>
      <c r="E415" s="200" t="s">
        <v>6</v>
      </c>
      <c r="F415" s="200" t="s">
        <v>739</v>
      </c>
      <c r="G415" s="191">
        <f>IF(F415="I",IFERROR(VLOOKUP(C415,BG!B:D,3,FALSE),0),0)</f>
        <v>24000000</v>
      </c>
      <c r="H415" s="201"/>
      <c r="I415" s="202">
        <f>IF(F415="I",IFERROR(VLOOKUP(C415,BG!B:E,4,FALSE),0),0)</f>
        <v>3671.07</v>
      </c>
      <c r="J415" s="201"/>
    </row>
    <row r="416" spans="1:10" s="203" customFormat="1" ht="12" customHeight="1">
      <c r="A416" s="197" t="s">
        <v>440</v>
      </c>
      <c r="B416" s="197" t="s">
        <v>526</v>
      </c>
      <c r="C416" s="198">
        <v>510313</v>
      </c>
      <c r="D416" s="199" t="s">
        <v>566</v>
      </c>
      <c r="E416" s="200" t="s">
        <v>6</v>
      </c>
      <c r="F416" s="200" t="s">
        <v>739</v>
      </c>
      <c r="G416" s="191">
        <f>IF(F416="I",IFERROR(VLOOKUP(C416,BG!B:D,3,FALSE),0),0)</f>
        <v>18665667</v>
      </c>
      <c r="H416" s="201"/>
      <c r="I416" s="202">
        <f>IF(F416="I",IFERROR(VLOOKUP(C416,BG!B:E,4,FALSE),0),0)</f>
        <v>2850</v>
      </c>
      <c r="J416" s="201"/>
    </row>
    <row r="417" spans="1:10" s="203" customFormat="1" ht="12" customHeight="1">
      <c r="A417" s="197" t="s">
        <v>440</v>
      </c>
      <c r="B417" s="197" t="s">
        <v>526</v>
      </c>
      <c r="C417" s="198">
        <v>510314</v>
      </c>
      <c r="D417" s="199" t="s">
        <v>397</v>
      </c>
      <c r="E417" s="200" t="s">
        <v>6</v>
      </c>
      <c r="F417" s="200" t="s">
        <v>739</v>
      </c>
      <c r="G417" s="191">
        <f>IF(F417="I",IFERROR(VLOOKUP(C417,BG!B:D,3,FALSE),0),0)</f>
        <v>0</v>
      </c>
      <c r="H417" s="201"/>
      <c r="I417" s="202">
        <f>IF(F417="I",IFERROR(VLOOKUP(C417,BG!B:E,4,FALSE),0),0)</f>
        <v>0</v>
      </c>
      <c r="J417" s="201"/>
    </row>
    <row r="418" spans="1:10" s="203" customFormat="1" ht="12" customHeight="1">
      <c r="A418" s="197" t="s">
        <v>440</v>
      </c>
      <c r="B418" s="197" t="s">
        <v>526</v>
      </c>
      <c r="C418" s="198">
        <v>510315</v>
      </c>
      <c r="D418" s="199" t="s">
        <v>567</v>
      </c>
      <c r="E418" s="200" t="s">
        <v>6</v>
      </c>
      <c r="F418" s="200" t="s">
        <v>739</v>
      </c>
      <c r="G418" s="191">
        <f>IF(F418="I",IFERROR(VLOOKUP(C418,BG!B:D,3,FALSE),0),0)</f>
        <v>7954545</v>
      </c>
      <c r="H418" s="201"/>
      <c r="I418" s="202">
        <f>IF(F418="I",IFERROR(VLOOKUP(C418,BG!B:E,4,FALSE),0),0)</f>
        <v>1214</v>
      </c>
      <c r="J418" s="201"/>
    </row>
    <row r="419" spans="1:10" s="203" customFormat="1" ht="12" customHeight="1">
      <c r="A419" s="197" t="s">
        <v>440</v>
      </c>
      <c r="B419" s="197" t="s">
        <v>52</v>
      </c>
      <c r="C419" s="198">
        <v>510316</v>
      </c>
      <c r="D419" s="199" t="s">
        <v>52</v>
      </c>
      <c r="E419" s="200" t="s">
        <v>6</v>
      </c>
      <c r="F419" s="200" t="s">
        <v>739</v>
      </c>
      <c r="G419" s="191">
        <f>IF(F419="I",IFERROR(VLOOKUP(C419,BG!B:D,3,FALSE),0),0)</f>
        <v>52500000</v>
      </c>
      <c r="H419" s="201"/>
      <c r="I419" s="202">
        <f>IF(F419="I",IFERROR(VLOOKUP(C419,BG!B:E,4,FALSE),0),0)</f>
        <v>8030.48</v>
      </c>
      <c r="J419" s="201"/>
    </row>
    <row r="420" spans="1:10" s="203" customFormat="1" ht="12" customHeight="1">
      <c r="A420" s="197" t="s">
        <v>440</v>
      </c>
      <c r="B420" s="197" t="s">
        <v>526</v>
      </c>
      <c r="C420" s="198">
        <v>510317</v>
      </c>
      <c r="D420" s="199" t="s">
        <v>607</v>
      </c>
      <c r="E420" s="200" t="s">
        <v>6</v>
      </c>
      <c r="F420" s="200" t="s">
        <v>739</v>
      </c>
      <c r="G420" s="191">
        <f>IF(F420="I",IFERROR(VLOOKUP(C420,BG!B:D,3,FALSE),0),0)</f>
        <v>0</v>
      </c>
      <c r="H420" s="201"/>
      <c r="I420" s="202">
        <f>IF(F420="I",IFERROR(VLOOKUP(C420,BG!B:E,4,FALSE),0),0)</f>
        <v>0</v>
      </c>
      <c r="J420" s="201"/>
    </row>
    <row r="421" spans="1:10" s="203" customFormat="1" ht="12" customHeight="1">
      <c r="A421" s="197" t="s">
        <v>440</v>
      </c>
      <c r="B421" s="197" t="s">
        <v>52</v>
      </c>
      <c r="C421" s="198">
        <v>510318</v>
      </c>
      <c r="D421" s="199" t="s">
        <v>568</v>
      </c>
      <c r="E421" s="200" t="s">
        <v>6</v>
      </c>
      <c r="F421" s="200" t="s">
        <v>739</v>
      </c>
      <c r="G421" s="191">
        <f>IF(F421="I",IFERROR(VLOOKUP(C421,BG!B:D,3,FALSE),0),0)</f>
        <v>6000000</v>
      </c>
      <c r="H421" s="201"/>
      <c r="I421" s="202">
        <f>IF(F421="I",IFERROR(VLOOKUP(C421,BG!B:E,4,FALSE),0),0)</f>
        <v>917.77</v>
      </c>
      <c r="J421" s="201"/>
    </row>
    <row r="422" spans="1:10" s="203" customFormat="1" ht="12" customHeight="1">
      <c r="A422" s="197" t="s">
        <v>440</v>
      </c>
      <c r="B422" s="197" t="s">
        <v>526</v>
      </c>
      <c r="C422" s="198">
        <v>510319</v>
      </c>
      <c r="D422" s="199" t="s">
        <v>399</v>
      </c>
      <c r="E422" s="200" t="s">
        <v>6</v>
      </c>
      <c r="F422" s="200" t="s">
        <v>739</v>
      </c>
      <c r="G422" s="191">
        <f>IF(F422="I",IFERROR(VLOOKUP(C422,BG!B:D,3,FALSE),0),0)</f>
        <v>429580</v>
      </c>
      <c r="H422" s="201"/>
      <c r="I422" s="202">
        <f>IF(F422="I",IFERROR(VLOOKUP(C422,BG!B:E,4,FALSE),0),0)</f>
        <v>65.78</v>
      </c>
      <c r="J422" s="201"/>
    </row>
    <row r="423" spans="1:10" s="203" customFormat="1" ht="12" customHeight="1">
      <c r="A423" s="197" t="s">
        <v>440</v>
      </c>
      <c r="B423" s="197" t="s">
        <v>55</v>
      </c>
      <c r="C423" s="198">
        <v>510320</v>
      </c>
      <c r="D423" s="199" t="s">
        <v>400</v>
      </c>
      <c r="E423" s="200" t="s">
        <v>6</v>
      </c>
      <c r="F423" s="200" t="s">
        <v>739</v>
      </c>
      <c r="G423" s="191">
        <f>IF(F423="I",IFERROR(VLOOKUP(C423,BG!B:D,3,FALSE),0),0)</f>
        <v>6491551</v>
      </c>
      <c r="H423" s="201"/>
      <c r="I423" s="202">
        <f>IF(F423="I",IFERROR(VLOOKUP(C423,BG!B:E,4,FALSE),0),0)</f>
        <v>988.54</v>
      </c>
      <c r="J423" s="201"/>
    </row>
    <row r="424" spans="1:10" s="203" customFormat="1" ht="12" customHeight="1">
      <c r="A424" s="197" t="s">
        <v>440</v>
      </c>
      <c r="B424" s="197" t="s">
        <v>525</v>
      </c>
      <c r="C424" s="198">
        <v>510321</v>
      </c>
      <c r="D424" s="199" t="s">
        <v>401</v>
      </c>
      <c r="E424" s="200" t="s">
        <v>6</v>
      </c>
      <c r="F424" s="200" t="s">
        <v>739</v>
      </c>
      <c r="G424" s="191">
        <f>IF(F424="I",IFERROR(VLOOKUP(C424,BG!B:D,3,FALSE),0),0)</f>
        <v>105000000</v>
      </c>
      <c r="H424" s="201"/>
      <c r="I424" s="202">
        <f>IF(F424="I",IFERROR(VLOOKUP(C424,BG!B:E,4,FALSE),0),0)</f>
        <v>16084.15</v>
      </c>
      <c r="J424" s="201"/>
    </row>
    <row r="425" spans="1:10" s="203" customFormat="1" ht="12" customHeight="1">
      <c r="A425" s="197" t="s">
        <v>440</v>
      </c>
      <c r="B425" s="197" t="s">
        <v>526</v>
      </c>
      <c r="C425" s="198">
        <v>510322</v>
      </c>
      <c r="D425" s="199" t="s">
        <v>448</v>
      </c>
      <c r="E425" s="200" t="s">
        <v>6</v>
      </c>
      <c r="F425" s="200" t="s">
        <v>739</v>
      </c>
      <c r="G425" s="191">
        <f>IF(F425="I",IFERROR(VLOOKUP(C425,BG!B:D,3,FALSE),0),0)</f>
        <v>74631194</v>
      </c>
      <c r="H425" s="201"/>
      <c r="I425" s="202">
        <f>IF(F425="I",IFERROR(VLOOKUP(C425,BG!B:E,4,FALSE),0),0)</f>
        <v>11388.7</v>
      </c>
      <c r="J425" s="201"/>
    </row>
    <row r="426" spans="1:10" s="203" customFormat="1" ht="12" customHeight="1">
      <c r="A426" s="197" t="s">
        <v>440</v>
      </c>
      <c r="B426" s="197" t="s">
        <v>56</v>
      </c>
      <c r="C426" s="198">
        <v>510323</v>
      </c>
      <c r="D426" s="199" t="s">
        <v>394</v>
      </c>
      <c r="E426" s="200" t="s">
        <v>6</v>
      </c>
      <c r="F426" s="200" t="s">
        <v>739</v>
      </c>
      <c r="G426" s="191">
        <f>IF(F426="I",IFERROR(VLOOKUP(C426,BG!B:D,3,FALSE),0),0)</f>
        <v>3336439</v>
      </c>
      <c r="H426" s="201"/>
      <c r="I426" s="202">
        <f>IF(F426="I",IFERROR(VLOOKUP(C426,BG!B:E,4,FALSE),0),0)</f>
        <v>514.66999999999996</v>
      </c>
      <c r="J426" s="201"/>
    </row>
    <row r="427" spans="1:10" s="203" customFormat="1" ht="12" customHeight="1">
      <c r="A427" s="197" t="s">
        <v>440</v>
      </c>
      <c r="B427" s="197" t="s">
        <v>526</v>
      </c>
      <c r="C427" s="198">
        <v>510324</v>
      </c>
      <c r="D427" s="199" t="s">
        <v>403</v>
      </c>
      <c r="E427" s="200" t="s">
        <v>6</v>
      </c>
      <c r="F427" s="200" t="s">
        <v>739</v>
      </c>
      <c r="G427" s="191">
        <f>IF(F427="I",IFERROR(VLOOKUP(C427,BG!B:D,3,FALSE),0),0)</f>
        <v>0</v>
      </c>
      <c r="H427" s="201"/>
      <c r="I427" s="202">
        <f>IF(F427="I",IFERROR(VLOOKUP(C427,BG!B:E,4,FALSE),0),0)</f>
        <v>0</v>
      </c>
      <c r="J427" s="201"/>
    </row>
    <row r="428" spans="1:10" s="203" customFormat="1" ht="12" customHeight="1">
      <c r="A428" s="197" t="s">
        <v>440</v>
      </c>
      <c r="B428" s="197" t="s">
        <v>141</v>
      </c>
      <c r="C428" s="198">
        <v>510325</v>
      </c>
      <c r="D428" s="199" t="s">
        <v>504</v>
      </c>
      <c r="E428" s="200" t="s">
        <v>6</v>
      </c>
      <c r="F428" s="200" t="s">
        <v>739</v>
      </c>
      <c r="G428" s="191">
        <f>IF(F428="I",IFERROR(VLOOKUP(C428,BG!B:D,3,FALSE),0),0)</f>
        <v>1808967</v>
      </c>
      <c r="H428" s="201"/>
      <c r="I428" s="202">
        <f>IF(F428="I",IFERROR(VLOOKUP(C428,BG!B:E,4,FALSE),0),0)</f>
        <v>303</v>
      </c>
      <c r="J428" s="201"/>
    </row>
    <row r="429" spans="1:10" s="203" customFormat="1" ht="12" customHeight="1">
      <c r="A429" s="197" t="s">
        <v>440</v>
      </c>
      <c r="B429" s="197" t="s">
        <v>526</v>
      </c>
      <c r="C429" s="198">
        <v>510326</v>
      </c>
      <c r="D429" s="199" t="s">
        <v>569</v>
      </c>
      <c r="E429" s="200" t="s">
        <v>6</v>
      </c>
      <c r="F429" s="200" t="s">
        <v>739</v>
      </c>
      <c r="G429" s="191">
        <f>IF(F429="I",IFERROR(VLOOKUP(C429,BG!B:D,3,FALSE),0),0)</f>
        <v>0</v>
      </c>
      <c r="H429" s="201"/>
      <c r="I429" s="202">
        <f>IF(F429="I",IFERROR(VLOOKUP(C429,BG!B:E,4,FALSE),0),0)</f>
        <v>0</v>
      </c>
      <c r="J429" s="201"/>
    </row>
    <row r="430" spans="1:10" s="203" customFormat="1" ht="12" customHeight="1">
      <c r="A430" s="197" t="s">
        <v>440</v>
      </c>
      <c r="B430" s="197" t="s">
        <v>526</v>
      </c>
      <c r="C430" s="198">
        <v>510327</v>
      </c>
      <c r="D430" s="199" t="s">
        <v>387</v>
      </c>
      <c r="E430" s="200" t="s">
        <v>6</v>
      </c>
      <c r="F430" s="200" t="s">
        <v>739</v>
      </c>
      <c r="G430" s="191">
        <f>IF(F430="I",IFERROR(VLOOKUP(C430,BG!B:D,3,FALSE),0),0)</f>
        <v>10500000</v>
      </c>
      <c r="H430" s="201"/>
      <c r="I430" s="202">
        <f>IF(F430="I",IFERROR(VLOOKUP(C430,BG!B:E,4,FALSE),0),0)</f>
        <v>1606.1</v>
      </c>
      <c r="J430" s="201"/>
    </row>
    <row r="431" spans="1:10" s="203" customFormat="1" ht="12" customHeight="1">
      <c r="A431" s="197" t="s">
        <v>440</v>
      </c>
      <c r="B431" s="197" t="s">
        <v>526</v>
      </c>
      <c r="C431" s="198">
        <v>510328</v>
      </c>
      <c r="D431" s="199" t="s">
        <v>393</v>
      </c>
      <c r="E431" s="200" t="s">
        <v>6</v>
      </c>
      <c r="F431" s="200" t="s">
        <v>739</v>
      </c>
      <c r="G431" s="191">
        <f>IF(F431="I",IFERROR(VLOOKUP(C431,BG!B:D,3,FALSE),0),0)</f>
        <v>3755762</v>
      </c>
      <c r="H431" s="201"/>
      <c r="I431" s="202">
        <f>IF(F431="I",IFERROR(VLOOKUP(C431,BG!B:E,4,FALSE),0),0)</f>
        <v>575</v>
      </c>
      <c r="J431" s="201"/>
    </row>
    <row r="432" spans="1:10" s="203" customFormat="1" ht="12" customHeight="1">
      <c r="A432" s="197" t="s">
        <v>440</v>
      </c>
      <c r="B432" s="197" t="s">
        <v>526</v>
      </c>
      <c r="C432" s="198">
        <v>510329</v>
      </c>
      <c r="D432" s="199" t="s">
        <v>395</v>
      </c>
      <c r="E432" s="200" t="s">
        <v>6</v>
      </c>
      <c r="F432" s="200" t="s">
        <v>739</v>
      </c>
      <c r="G432" s="191">
        <f>IF(F432="I",IFERROR(VLOOKUP(C432,BG!B:D,3,FALSE),0),0)</f>
        <v>0</v>
      </c>
      <c r="H432" s="201"/>
      <c r="I432" s="202">
        <f>IF(F432="I",IFERROR(VLOOKUP(C432,BG!B:E,4,FALSE),0),0)</f>
        <v>0</v>
      </c>
      <c r="J432" s="201"/>
    </row>
    <row r="433" spans="1:10" s="203" customFormat="1" ht="12" customHeight="1">
      <c r="A433" s="197" t="s">
        <v>440</v>
      </c>
      <c r="B433" s="197" t="s">
        <v>526</v>
      </c>
      <c r="C433" s="198">
        <v>510330</v>
      </c>
      <c r="D433" s="199" t="s">
        <v>570</v>
      </c>
      <c r="E433" s="200" t="s">
        <v>6</v>
      </c>
      <c r="F433" s="200" t="s">
        <v>739</v>
      </c>
      <c r="G433" s="191">
        <f>IF(F433="I",IFERROR(VLOOKUP(C433,BG!B:D,3,FALSE),0),0)</f>
        <v>0</v>
      </c>
      <c r="H433" s="201"/>
      <c r="I433" s="202">
        <f>IF(F433="I",IFERROR(VLOOKUP(C433,BG!B:E,4,FALSE),0),0)</f>
        <v>0</v>
      </c>
      <c r="J433" s="201"/>
    </row>
    <row r="434" spans="1:10" s="203" customFormat="1" ht="12" customHeight="1">
      <c r="A434" s="197" t="s">
        <v>440</v>
      </c>
      <c r="B434" s="197" t="s">
        <v>140</v>
      </c>
      <c r="C434" s="198">
        <v>510331</v>
      </c>
      <c r="D434" s="199" t="s">
        <v>571</v>
      </c>
      <c r="E434" s="200" t="s">
        <v>6</v>
      </c>
      <c r="F434" s="200" t="s">
        <v>739</v>
      </c>
      <c r="G434" s="191">
        <f>IF(F434="I",IFERROR(VLOOKUP(C434,BG!B:D,3,FALSE),0),0)</f>
        <v>0</v>
      </c>
      <c r="H434" s="201"/>
      <c r="I434" s="202">
        <f>IF(F434="I",IFERROR(VLOOKUP(C434,BG!B:E,4,FALSE),0),0)</f>
        <v>0</v>
      </c>
      <c r="J434" s="201"/>
    </row>
    <row r="435" spans="1:10" s="203" customFormat="1" ht="12" customHeight="1">
      <c r="A435" s="197" t="s">
        <v>440</v>
      </c>
      <c r="B435" s="197" t="s">
        <v>526</v>
      </c>
      <c r="C435" s="198">
        <v>510332</v>
      </c>
      <c r="D435" s="199" t="s">
        <v>349</v>
      </c>
      <c r="E435" s="200" t="s">
        <v>6</v>
      </c>
      <c r="F435" s="200" t="s">
        <v>739</v>
      </c>
      <c r="G435" s="191">
        <f>IF(F435="I",IFERROR(VLOOKUP(C435,BG!B:D,3,FALSE),0),0)</f>
        <v>0</v>
      </c>
      <c r="H435" s="201"/>
      <c r="I435" s="202">
        <f>IF(F435="I",IFERROR(VLOOKUP(C435,BG!B:E,4,FALSE),0),0)</f>
        <v>0</v>
      </c>
      <c r="J435" s="201"/>
    </row>
    <row r="436" spans="1:10" s="203" customFormat="1" ht="12" customHeight="1">
      <c r="A436" s="197" t="s">
        <v>440</v>
      </c>
      <c r="B436" s="197" t="s">
        <v>55</v>
      </c>
      <c r="C436" s="198">
        <v>510333</v>
      </c>
      <c r="D436" s="199" t="s">
        <v>572</v>
      </c>
      <c r="E436" s="200" t="s">
        <v>6</v>
      </c>
      <c r="F436" s="200" t="s">
        <v>739</v>
      </c>
      <c r="G436" s="191">
        <f>IF(F436="I",IFERROR(VLOOKUP(C436,BG!B:D,3,FALSE),0),0)</f>
        <v>0</v>
      </c>
      <c r="H436" s="201"/>
      <c r="I436" s="202">
        <f>IF(F436="I",IFERROR(VLOOKUP(C436,BG!B:E,4,FALSE),0),0)</f>
        <v>0</v>
      </c>
      <c r="J436" s="201"/>
    </row>
    <row r="437" spans="1:10" s="203" customFormat="1" ht="12" customHeight="1">
      <c r="A437" s="197" t="s">
        <v>440</v>
      </c>
      <c r="B437" s="197" t="s">
        <v>55</v>
      </c>
      <c r="C437" s="198">
        <v>510334</v>
      </c>
      <c r="D437" s="199" t="s">
        <v>608</v>
      </c>
      <c r="E437" s="200" t="s">
        <v>6</v>
      </c>
      <c r="F437" s="200" t="s">
        <v>739</v>
      </c>
      <c r="G437" s="191">
        <f>IF(F437="I",IFERROR(VLOOKUP(C437,BG!B:D,3,FALSE),0),0)</f>
        <v>250049</v>
      </c>
      <c r="H437" s="201"/>
      <c r="I437" s="202">
        <f>IF(F437="I",IFERROR(VLOOKUP(C437,BG!B:E,4,FALSE),0),0)</f>
        <v>37.97</v>
      </c>
      <c r="J437" s="201"/>
    </row>
    <row r="438" spans="1:10" s="203" customFormat="1" ht="12" customHeight="1">
      <c r="A438" s="197" t="s">
        <v>440</v>
      </c>
      <c r="B438" s="197" t="s">
        <v>53</v>
      </c>
      <c r="C438" s="198">
        <v>510335</v>
      </c>
      <c r="D438" s="199" t="s">
        <v>390</v>
      </c>
      <c r="E438" s="200" t="s">
        <v>6</v>
      </c>
      <c r="F438" s="200" t="s">
        <v>739</v>
      </c>
      <c r="G438" s="191">
        <f>IF(F438="I",IFERROR(VLOOKUP(C438,BG!B:D,3,FALSE),0),0)</f>
        <v>0</v>
      </c>
      <c r="H438" s="201"/>
      <c r="I438" s="202">
        <f>IF(F438="I",IFERROR(VLOOKUP(C438,BG!B:E,4,FALSE),0),0)</f>
        <v>0</v>
      </c>
      <c r="J438" s="201"/>
    </row>
    <row r="439" spans="1:10" s="203" customFormat="1" ht="12" customHeight="1">
      <c r="A439" s="197" t="s">
        <v>440</v>
      </c>
      <c r="B439" s="197" t="s">
        <v>526</v>
      </c>
      <c r="C439" s="198">
        <v>510336</v>
      </c>
      <c r="D439" s="199" t="s">
        <v>697</v>
      </c>
      <c r="E439" s="200" t="s">
        <v>6</v>
      </c>
      <c r="F439" s="200" t="s">
        <v>739</v>
      </c>
      <c r="G439" s="191">
        <f>IF(F439="I",IFERROR(VLOOKUP(C439,BG!B:D,3,FALSE),0),0)</f>
        <v>0</v>
      </c>
      <c r="H439" s="201"/>
      <c r="I439" s="202">
        <f>IF(F439="I",IFERROR(VLOOKUP(C439,BG!B:E,4,FALSE),0),0)</f>
        <v>0</v>
      </c>
      <c r="J439" s="201"/>
    </row>
    <row r="440" spans="1:10" s="203" customFormat="1" ht="12" customHeight="1">
      <c r="A440" s="197" t="s">
        <v>440</v>
      </c>
      <c r="B440" s="197" t="s">
        <v>526</v>
      </c>
      <c r="C440" s="285">
        <v>510337</v>
      </c>
      <c r="D440" s="197" t="s">
        <v>839</v>
      </c>
      <c r="E440" s="200" t="s">
        <v>6</v>
      </c>
      <c r="F440" s="200" t="s">
        <v>739</v>
      </c>
      <c r="G440" s="191">
        <f>IF(F440="I",IFERROR(VLOOKUP(C440,BG!B:D,3,FALSE),0),0)</f>
        <v>32204457</v>
      </c>
      <c r="H440" s="201"/>
      <c r="I440" s="202">
        <f>IF(F440="I",IFERROR(VLOOKUP(C440,BG!B:E,4,FALSE),0),0)</f>
        <v>5270.28</v>
      </c>
      <c r="J440" s="201"/>
    </row>
    <row r="441" spans="1:10" s="203" customFormat="1" ht="12" customHeight="1">
      <c r="A441" s="197" t="s">
        <v>440</v>
      </c>
      <c r="B441" s="197" t="s">
        <v>526</v>
      </c>
      <c r="C441" s="285">
        <v>510338</v>
      </c>
      <c r="D441" s="197" t="s">
        <v>840</v>
      </c>
      <c r="E441" s="200" t="s">
        <v>6</v>
      </c>
      <c r="F441" s="200" t="s">
        <v>739</v>
      </c>
      <c r="G441" s="191">
        <f>IF(F441="I",IFERROR(VLOOKUP(C441,BG!B:D,3,FALSE),0),0)</f>
        <v>96219</v>
      </c>
      <c r="H441" s="201"/>
      <c r="I441" s="202">
        <f>IF(F441="I",IFERROR(VLOOKUP(C441,BG!B:E,4,FALSE),0),0)</f>
        <v>14.75</v>
      </c>
      <c r="J441" s="201"/>
    </row>
    <row r="442" spans="1:10" s="203" customFormat="1" ht="12" customHeight="1">
      <c r="A442" s="197" t="s">
        <v>440</v>
      </c>
      <c r="B442" s="197" t="s">
        <v>526</v>
      </c>
      <c r="C442" s="285">
        <v>510339</v>
      </c>
      <c r="D442" s="197" t="s">
        <v>841</v>
      </c>
      <c r="E442" s="200" t="s">
        <v>6</v>
      </c>
      <c r="F442" s="200" t="s">
        <v>739</v>
      </c>
      <c r="G442" s="191">
        <f>IF(F442="I",IFERROR(VLOOKUP(C442,BG!B:D,3,FALSE),0),0)</f>
        <v>43148578</v>
      </c>
      <c r="H442" s="201"/>
      <c r="I442" s="202">
        <f>IF(F442="I",IFERROR(VLOOKUP(C442,BG!B:E,4,FALSE),0),0)</f>
        <v>6600</v>
      </c>
      <c r="J442" s="201"/>
    </row>
    <row r="443" spans="1:10" s="203" customFormat="1" ht="12" customHeight="1">
      <c r="A443" s="197" t="s">
        <v>440</v>
      </c>
      <c r="B443" s="197" t="s">
        <v>526</v>
      </c>
      <c r="C443" s="285">
        <v>510340</v>
      </c>
      <c r="D443" s="197" t="s">
        <v>842</v>
      </c>
      <c r="E443" s="200" t="s">
        <v>6</v>
      </c>
      <c r="F443" s="200" t="s">
        <v>739</v>
      </c>
      <c r="G443" s="191">
        <f>IF(F443="I",IFERROR(VLOOKUP(C443,BG!B:D,3,FALSE),0),0)</f>
        <v>105000000</v>
      </c>
      <c r="H443" s="201"/>
      <c r="I443" s="202">
        <f>IF(F443="I",IFERROR(VLOOKUP(C443,BG!B:E,4,FALSE),0),0)</f>
        <v>16072.42</v>
      </c>
      <c r="J443" s="201"/>
    </row>
    <row r="444" spans="1:10" s="203" customFormat="1" ht="12" hidden="1" customHeight="1">
      <c r="A444" s="197" t="s">
        <v>440</v>
      </c>
      <c r="B444" s="197"/>
      <c r="C444" s="198">
        <v>5104</v>
      </c>
      <c r="D444" s="199" t="s">
        <v>410</v>
      </c>
      <c r="E444" s="200" t="s">
        <v>6</v>
      </c>
      <c r="F444" s="200" t="s">
        <v>738</v>
      </c>
      <c r="G444" s="191">
        <f>IF(F444="I",IFERROR(VLOOKUP(C444,BG!B:D,3,FALSE),0),0)</f>
        <v>0</v>
      </c>
      <c r="H444" s="201"/>
      <c r="I444" s="202">
        <f>IF(F444="I",IFERROR(VLOOKUP(C444,BG!B:E,4,FALSE),0),0)</f>
        <v>0</v>
      </c>
      <c r="J444" s="201"/>
    </row>
    <row r="445" spans="1:10" s="203" customFormat="1" ht="12" customHeight="1">
      <c r="A445" s="197" t="s">
        <v>440</v>
      </c>
      <c r="B445" s="197" t="s">
        <v>407</v>
      </c>
      <c r="C445" s="198">
        <v>510401</v>
      </c>
      <c r="D445" s="199" t="s">
        <v>407</v>
      </c>
      <c r="E445" s="200" t="s">
        <v>6</v>
      </c>
      <c r="F445" s="200" t="s">
        <v>739</v>
      </c>
      <c r="G445" s="191">
        <f>IF(F445="I",IFERROR(VLOOKUP(C445,BG!B:D,3,FALSE),0),0)</f>
        <v>0</v>
      </c>
      <c r="H445" s="201"/>
      <c r="I445" s="202">
        <f>IF(F445="I",IFERROR(VLOOKUP(C445,BG!B:E,4,FALSE),0),0)</f>
        <v>0</v>
      </c>
      <c r="J445" s="201"/>
    </row>
    <row r="446" spans="1:10" s="203" customFormat="1" ht="12" customHeight="1">
      <c r="A446" s="197" t="s">
        <v>440</v>
      </c>
      <c r="B446" s="197" t="s">
        <v>456</v>
      </c>
      <c r="C446" s="198">
        <v>510402</v>
      </c>
      <c r="D446" s="199" t="s">
        <v>408</v>
      </c>
      <c r="E446" s="200" t="s">
        <v>6</v>
      </c>
      <c r="F446" s="200" t="s">
        <v>739</v>
      </c>
      <c r="G446" s="191">
        <f>IF(F446="I",IFERROR(VLOOKUP(C446,BG!B:D,3,FALSE),0),0)</f>
        <v>21121490</v>
      </c>
      <c r="H446" s="201"/>
      <c r="I446" s="202">
        <f>IF(F446="I",IFERROR(VLOOKUP(C446,BG!B:E,4,FALSE),0),0)</f>
        <v>3220.18</v>
      </c>
      <c r="J446" s="201"/>
    </row>
    <row r="447" spans="1:10" s="203" customFormat="1" ht="12" customHeight="1">
      <c r="A447" s="197" t="s">
        <v>440</v>
      </c>
      <c r="B447" s="197" t="s">
        <v>453</v>
      </c>
      <c r="C447" s="198">
        <v>510403</v>
      </c>
      <c r="D447" s="199" t="s">
        <v>93</v>
      </c>
      <c r="E447" s="200" t="s">
        <v>6</v>
      </c>
      <c r="F447" s="200" t="s">
        <v>739</v>
      </c>
      <c r="G447" s="191">
        <f>IF(F447="I",IFERROR(VLOOKUP(C447,BG!B:D,3,FALSE),0),0)</f>
        <v>2874119</v>
      </c>
      <c r="H447" s="201"/>
      <c r="I447" s="202">
        <f>IF(F447="I",IFERROR(VLOOKUP(C447,BG!B:E,4,FALSE),0),0)</f>
        <v>438.73</v>
      </c>
      <c r="J447" s="201"/>
    </row>
    <row r="448" spans="1:10" s="203" customFormat="1" ht="12" customHeight="1">
      <c r="A448" s="197" t="s">
        <v>440</v>
      </c>
      <c r="B448" s="197" t="s">
        <v>144</v>
      </c>
      <c r="C448" s="198">
        <v>510405</v>
      </c>
      <c r="D448" s="199" t="s">
        <v>409</v>
      </c>
      <c r="E448" s="200" t="s">
        <v>6</v>
      </c>
      <c r="F448" s="200" t="s">
        <v>739</v>
      </c>
      <c r="G448" s="191">
        <f>IF(F448="I",IFERROR(VLOOKUP(C448,BG!B:D,3,FALSE),0),0)</f>
        <v>169372459</v>
      </c>
      <c r="H448" s="201"/>
      <c r="I448" s="202">
        <f>IF(F448="I",IFERROR(VLOOKUP(C448,BG!B:E,4,FALSE),0),0)</f>
        <v>41128.959999999999</v>
      </c>
      <c r="J448" s="201"/>
    </row>
    <row r="449" spans="1:10" s="203" customFormat="1" ht="12" hidden="1" customHeight="1">
      <c r="A449" s="197" t="s">
        <v>440</v>
      </c>
      <c r="B449" s="197"/>
      <c r="C449" s="198">
        <v>52</v>
      </c>
      <c r="D449" s="199" t="s">
        <v>573</v>
      </c>
      <c r="E449" s="200" t="s">
        <v>6</v>
      </c>
      <c r="F449" s="200" t="s">
        <v>738</v>
      </c>
      <c r="G449" s="191">
        <f>IF(F449="I",IFERROR(VLOOKUP(C449,BG!B:D,3,FALSE),0),0)</f>
        <v>0</v>
      </c>
      <c r="H449" s="201"/>
      <c r="I449" s="202">
        <f>IF(F449="I",IFERROR(VLOOKUP(C449,BG!B:E,4,FALSE),0),0)</f>
        <v>0</v>
      </c>
      <c r="J449" s="201"/>
    </row>
    <row r="450" spans="1:10" s="203" customFormat="1" ht="12" hidden="1" customHeight="1">
      <c r="A450" s="197" t="s">
        <v>440</v>
      </c>
      <c r="B450" s="197"/>
      <c r="C450" s="198">
        <v>5201</v>
      </c>
      <c r="D450" s="199" t="s">
        <v>574</v>
      </c>
      <c r="E450" s="200" t="s">
        <v>6</v>
      </c>
      <c r="F450" s="200" t="s">
        <v>738</v>
      </c>
      <c r="G450" s="191">
        <f>IF(F450="I",IFERROR(VLOOKUP(C450,BG!B:D,3,FALSE),0),0)</f>
        <v>0</v>
      </c>
      <c r="H450" s="201"/>
      <c r="I450" s="202">
        <f>IF(F450="I",IFERROR(VLOOKUP(C450,BG!B:E,4,FALSE),0),0)</f>
        <v>0</v>
      </c>
      <c r="J450" s="201"/>
    </row>
    <row r="451" spans="1:10" s="203" customFormat="1" ht="12" customHeight="1">
      <c r="A451" s="197" t="s">
        <v>440</v>
      </c>
      <c r="B451" s="197" t="s">
        <v>16</v>
      </c>
      <c r="C451" s="198">
        <v>520101</v>
      </c>
      <c r="D451" s="199" t="s">
        <v>92</v>
      </c>
      <c r="E451" s="200" t="s">
        <v>6</v>
      </c>
      <c r="F451" s="200" t="s">
        <v>739</v>
      </c>
      <c r="G451" s="191">
        <f>IF(F451="I",IFERROR(VLOOKUP(C451,BG!B:D,3,FALSE),0),0)</f>
        <v>0</v>
      </c>
      <c r="H451" s="201"/>
      <c r="I451" s="202">
        <f>IF(F451="I",IFERROR(VLOOKUP(C451,BG!B:E,4,FALSE),0),0)</f>
        <v>0</v>
      </c>
      <c r="J451" s="201"/>
    </row>
    <row r="452" spans="1:10" s="203" customFormat="1" ht="12" customHeight="1">
      <c r="A452" s="197" t="s">
        <v>440</v>
      </c>
      <c r="B452" s="197" t="s">
        <v>142</v>
      </c>
      <c r="C452" s="198">
        <v>520102</v>
      </c>
      <c r="D452" s="199" t="s">
        <v>237</v>
      </c>
      <c r="E452" s="200" t="s">
        <v>6</v>
      </c>
      <c r="F452" s="200" t="s">
        <v>739</v>
      </c>
      <c r="G452" s="191">
        <f>IF(F452="I",IFERROR(VLOOKUP(C452,BG!B:D,3,FALSE),0),0)</f>
        <v>0</v>
      </c>
      <c r="H452" s="201"/>
      <c r="I452" s="202">
        <f>IF(F452="I",IFERROR(VLOOKUP(C452,BG!B:E,4,FALSE),0),0)</f>
        <v>0</v>
      </c>
      <c r="J452" s="201"/>
    </row>
    <row r="453" spans="1:10" s="203" customFormat="1" ht="12" customHeight="1">
      <c r="A453" s="197" t="s">
        <v>440</v>
      </c>
      <c r="B453" s="197" t="s">
        <v>56</v>
      </c>
      <c r="C453" s="198">
        <v>520103</v>
      </c>
      <c r="D453" s="199" t="s">
        <v>575</v>
      </c>
      <c r="E453" s="200" t="s">
        <v>6</v>
      </c>
      <c r="F453" s="200" t="s">
        <v>739</v>
      </c>
      <c r="G453" s="191">
        <f>IF(F453="I",IFERROR(VLOOKUP(C453,BG!B:D,3,FALSE),0),0)</f>
        <v>21887999</v>
      </c>
      <c r="H453" s="201"/>
      <c r="I453" s="202">
        <f>IF(F453="I",IFERROR(VLOOKUP(C453,BG!B:E,4,FALSE),0),0)</f>
        <v>3352.94</v>
      </c>
      <c r="J453" s="201"/>
    </row>
    <row r="454" spans="1:10" s="203" customFormat="1" ht="12" customHeight="1">
      <c r="A454" s="197" t="s">
        <v>440</v>
      </c>
      <c r="B454" s="197" t="s">
        <v>526</v>
      </c>
      <c r="C454" s="198">
        <v>520136</v>
      </c>
      <c r="D454" s="199" t="s">
        <v>415</v>
      </c>
      <c r="E454" s="200" t="s">
        <v>6</v>
      </c>
      <c r="F454" s="200" t="s">
        <v>739</v>
      </c>
      <c r="G454" s="191">
        <f>IF(F454="I",IFERROR(VLOOKUP(C454,BG!B:D,3,FALSE),0),0)</f>
        <v>2155931</v>
      </c>
      <c r="H454" s="201"/>
      <c r="I454" s="202">
        <f>IF(F454="I",IFERROR(VLOOKUP(C454,BG!B:E,4,FALSE),0),0)</f>
        <v>328.44</v>
      </c>
      <c r="J454" s="201"/>
    </row>
    <row r="455" spans="1:10" s="203" customFormat="1" ht="12" customHeight="1">
      <c r="A455" s="197" t="s">
        <v>440</v>
      </c>
      <c r="B455" s="197" t="s">
        <v>526</v>
      </c>
      <c r="C455" s="198">
        <v>520137</v>
      </c>
      <c r="D455" s="199" t="s">
        <v>351</v>
      </c>
      <c r="E455" s="200" t="s">
        <v>6</v>
      </c>
      <c r="F455" s="200" t="s">
        <v>739</v>
      </c>
      <c r="G455" s="191">
        <f>IF(F455="I",IFERROR(VLOOKUP(C455,BG!B:D,3,FALSE),0),0)</f>
        <v>0</v>
      </c>
      <c r="H455" s="201"/>
      <c r="I455" s="202">
        <f>IF(F455="I",IFERROR(VLOOKUP(C455,BG!B:E,4,FALSE),0),0)</f>
        <v>0</v>
      </c>
      <c r="J455" s="201"/>
    </row>
    <row r="456" spans="1:10" s="203" customFormat="1" ht="12" hidden="1" customHeight="1">
      <c r="A456" s="197" t="s">
        <v>440</v>
      </c>
      <c r="B456" s="197"/>
      <c r="C456" s="198">
        <v>5202</v>
      </c>
      <c r="D456" s="199" t="s">
        <v>609</v>
      </c>
      <c r="E456" s="200" t="s">
        <v>6</v>
      </c>
      <c r="F456" s="200" t="s">
        <v>738</v>
      </c>
      <c r="G456" s="191">
        <f>IF(F456="I",IFERROR(VLOOKUP(C456,BG!B:D,3,FALSE),0),0)</f>
        <v>0</v>
      </c>
      <c r="H456" s="201"/>
      <c r="I456" s="202">
        <f>IF(F456="I",IFERROR(VLOOKUP(C456,BG!B:E,4,FALSE),0),0)</f>
        <v>0</v>
      </c>
      <c r="J456" s="201"/>
    </row>
    <row r="457" spans="1:10" s="203" customFormat="1" ht="12" customHeight="1">
      <c r="A457" s="197" t="s">
        <v>440</v>
      </c>
      <c r="B457" s="197" t="s">
        <v>459</v>
      </c>
      <c r="C457" s="198">
        <v>520201</v>
      </c>
      <c r="D457" s="199" t="s">
        <v>411</v>
      </c>
      <c r="E457" s="200" t="s">
        <v>6</v>
      </c>
      <c r="F457" s="200" t="s">
        <v>739</v>
      </c>
      <c r="G457" s="191">
        <f>IF(F457="I",IFERROR(VLOOKUP(C457,BG!B:D,3,FALSE),0),0)</f>
        <v>0</v>
      </c>
      <c r="H457" s="201"/>
      <c r="I457" s="202">
        <f>IF(F457="I",IFERROR(VLOOKUP(C457,BG!B:E,4,FALSE),0),0)</f>
        <v>0</v>
      </c>
      <c r="J457" s="201"/>
    </row>
    <row r="458" spans="1:10" s="203" customFormat="1" ht="12" customHeight="1">
      <c r="A458" s="197" t="s">
        <v>440</v>
      </c>
      <c r="B458" s="197" t="s">
        <v>459</v>
      </c>
      <c r="C458" s="198">
        <v>520202</v>
      </c>
      <c r="D458" s="199" t="s">
        <v>412</v>
      </c>
      <c r="E458" s="200" t="s">
        <v>6</v>
      </c>
      <c r="F458" s="200" t="s">
        <v>739</v>
      </c>
      <c r="G458" s="191">
        <f>IF(F458="I",IFERROR(VLOOKUP(C458,BG!B:D,3,FALSE),0),0)</f>
        <v>0</v>
      </c>
      <c r="H458" s="201"/>
      <c r="I458" s="202">
        <f>IF(F458="I",IFERROR(VLOOKUP(C458,BG!B:E,4,FALSE),0),0)</f>
        <v>0</v>
      </c>
      <c r="J458" s="201"/>
    </row>
    <row r="459" spans="1:10" s="203" customFormat="1" ht="12" customHeight="1">
      <c r="A459" s="197" t="s">
        <v>440</v>
      </c>
      <c r="B459" s="197" t="s">
        <v>459</v>
      </c>
      <c r="C459" s="198">
        <v>520203</v>
      </c>
      <c r="D459" s="199" t="s">
        <v>413</v>
      </c>
      <c r="E459" s="200" t="s">
        <v>6</v>
      </c>
      <c r="F459" s="200" t="s">
        <v>739</v>
      </c>
      <c r="G459" s="191">
        <f>IF(F459="I",IFERROR(VLOOKUP(C459,BG!B:D,3,FALSE),0),0)</f>
        <v>0</v>
      </c>
      <c r="H459" s="201"/>
      <c r="I459" s="202">
        <f>IF(F459="I",IFERROR(VLOOKUP(C459,BG!B:E,4,FALSE),0),0)</f>
        <v>0</v>
      </c>
      <c r="J459" s="201"/>
    </row>
    <row r="460" spans="1:10" s="203" customFormat="1" ht="12" customHeight="1">
      <c r="A460" s="197" t="s">
        <v>440</v>
      </c>
      <c r="B460" s="197" t="s">
        <v>459</v>
      </c>
      <c r="C460" s="198">
        <v>520204</v>
      </c>
      <c r="D460" s="199" t="s">
        <v>414</v>
      </c>
      <c r="E460" s="200" t="s">
        <v>6</v>
      </c>
      <c r="F460" s="200" t="s">
        <v>739</v>
      </c>
      <c r="G460" s="191">
        <f>IF(F460="I",IFERROR(VLOOKUP(C460,BG!B:D,3,FALSE),0),0)</f>
        <v>0</v>
      </c>
      <c r="H460" s="201"/>
      <c r="I460" s="202">
        <f>IF(F460="I",IFERROR(VLOOKUP(C460,BG!B:E,4,FALSE),0),0)</f>
        <v>0</v>
      </c>
      <c r="J460" s="201"/>
    </row>
    <row r="461" spans="1:10" s="203" customFormat="1" ht="12" customHeight="1">
      <c r="A461" s="197" t="s">
        <v>440</v>
      </c>
      <c r="B461" s="197" t="s">
        <v>459</v>
      </c>
      <c r="C461" s="198">
        <v>520205</v>
      </c>
      <c r="D461" s="199" t="s">
        <v>416</v>
      </c>
      <c r="E461" s="200" t="s">
        <v>6</v>
      </c>
      <c r="F461" s="200" t="s">
        <v>739</v>
      </c>
      <c r="G461" s="191">
        <f>IF(F461="I",IFERROR(VLOOKUP(C461,BG!B:D,3,FALSE),0),0)</f>
        <v>0</v>
      </c>
      <c r="H461" s="201"/>
      <c r="I461" s="202">
        <f>IF(F461="I",IFERROR(VLOOKUP(C461,BG!B:E,4,FALSE),0),0)</f>
        <v>0</v>
      </c>
      <c r="J461" s="201"/>
    </row>
    <row r="462" spans="1:10" s="203" customFormat="1" ht="12" customHeight="1">
      <c r="A462" s="197" t="s">
        <v>440</v>
      </c>
      <c r="B462" s="197" t="s">
        <v>459</v>
      </c>
      <c r="C462" s="198">
        <v>520206</v>
      </c>
      <c r="D462" s="199" t="s">
        <v>221</v>
      </c>
      <c r="E462" s="200" t="s">
        <v>6</v>
      </c>
      <c r="F462" s="200" t="s">
        <v>739</v>
      </c>
      <c r="G462" s="191">
        <f>IF(F462="I",IFERROR(VLOOKUP(C462,BG!B:D,3,FALSE),0),0)</f>
        <v>0</v>
      </c>
      <c r="H462" s="201"/>
      <c r="I462" s="202">
        <f>IF(F462="I",IFERROR(VLOOKUP(C462,BG!B:E,4,FALSE),0),0)</f>
        <v>0</v>
      </c>
      <c r="J462" s="201"/>
    </row>
    <row r="463" spans="1:10" s="203" customFormat="1" ht="12" customHeight="1">
      <c r="A463" s="197" t="s">
        <v>440</v>
      </c>
      <c r="B463" s="197" t="s">
        <v>459</v>
      </c>
      <c r="C463" s="198">
        <v>520207</v>
      </c>
      <c r="D463" s="199" t="s">
        <v>402</v>
      </c>
      <c r="E463" s="200" t="s">
        <v>6</v>
      </c>
      <c r="F463" s="200" t="s">
        <v>739</v>
      </c>
      <c r="G463" s="191">
        <f>IF(F463="I",IFERROR(VLOOKUP(C463,BG!B:D,3,FALSE),0),0)</f>
        <v>0</v>
      </c>
      <c r="H463" s="201"/>
      <c r="I463" s="202">
        <f>IF(F463="I",IFERROR(VLOOKUP(C463,BG!B:E,4,FALSE),0),0)</f>
        <v>0</v>
      </c>
      <c r="J463" s="201"/>
    </row>
    <row r="464" spans="1:10" s="211" customFormat="1" ht="12" customHeight="1">
      <c r="A464" s="204" t="s">
        <v>440</v>
      </c>
      <c r="B464" s="204" t="s">
        <v>459</v>
      </c>
      <c r="C464" s="205">
        <v>520208</v>
      </c>
      <c r="D464" s="206" t="s">
        <v>335</v>
      </c>
      <c r="E464" s="207" t="s">
        <v>6</v>
      </c>
      <c r="F464" s="207" t="s">
        <v>739</v>
      </c>
      <c r="G464" s="208">
        <f>IF(F464="I",IFERROR(VLOOKUP(C464,BG!B:D,3,FALSE),0),0)</f>
        <v>0</v>
      </c>
      <c r="H464" s="209"/>
      <c r="I464" s="210">
        <f>IF(F464="I",IFERROR(VLOOKUP(C464,BG!B:E,4,FALSE),0),0)</f>
        <v>0</v>
      </c>
      <c r="J464" s="209"/>
    </row>
    <row r="465" spans="1:10" s="203" customFormat="1" ht="12" hidden="1" customHeight="1">
      <c r="A465" s="197" t="s">
        <v>24</v>
      </c>
      <c r="B465" s="197"/>
      <c r="C465" s="198">
        <v>6</v>
      </c>
      <c r="D465" s="199" t="s">
        <v>610</v>
      </c>
      <c r="E465" s="200" t="s">
        <v>6</v>
      </c>
      <c r="F465" s="200" t="s">
        <v>738</v>
      </c>
      <c r="G465" s="191">
        <f>IF(F465="I",IFERROR(VLOOKUP(C465,BG!B:D,3,FALSE),0),0)</f>
        <v>0</v>
      </c>
      <c r="H465" s="201"/>
      <c r="I465" s="202">
        <f>IF(F465="I",IFERROR(VLOOKUP(C465,BG!B:E,4,FALSE),0),0)</f>
        <v>0</v>
      </c>
      <c r="J465" s="201"/>
    </row>
    <row r="466" spans="1:10" s="203" customFormat="1" ht="12" hidden="1" customHeight="1">
      <c r="A466" s="197" t="s">
        <v>24</v>
      </c>
      <c r="B466" s="197" t="s">
        <v>125</v>
      </c>
      <c r="C466" s="198">
        <v>611</v>
      </c>
      <c r="D466" s="199" t="s">
        <v>417</v>
      </c>
      <c r="E466" s="200" t="s">
        <v>6</v>
      </c>
      <c r="F466" s="200" t="s">
        <v>739</v>
      </c>
      <c r="G466" s="191">
        <f>IF(F466="I",IFERROR(VLOOKUP(C466,BG!B:D,3,FALSE),0),0)</f>
        <v>0</v>
      </c>
      <c r="H466" s="201"/>
      <c r="I466" s="202">
        <f>IF(F466="I",IFERROR(VLOOKUP(C466,BG!B:E,4,FALSE),0),0)</f>
        <v>0</v>
      </c>
      <c r="J466" s="201"/>
    </row>
    <row r="467" spans="1:10" s="203" customFormat="1" ht="12" hidden="1" customHeight="1">
      <c r="A467" s="197" t="s">
        <v>24</v>
      </c>
      <c r="B467" s="197" t="s">
        <v>125</v>
      </c>
      <c r="C467" s="198">
        <v>621</v>
      </c>
      <c r="D467" s="199" t="s">
        <v>418</v>
      </c>
      <c r="E467" s="200" t="s">
        <v>6</v>
      </c>
      <c r="F467" s="200" t="s">
        <v>739</v>
      </c>
      <c r="G467" s="191">
        <f>IF(F467="I",IFERROR(VLOOKUP(C467,BG!B:D,3,FALSE),0),0)</f>
        <v>-788252516</v>
      </c>
      <c r="H467" s="201"/>
      <c r="I467" s="202">
        <f>IF(F467="I",IFERROR(VLOOKUP(C467,BG!B:E,4,FALSE),0),0)</f>
        <v>-122355.42</v>
      </c>
      <c r="J467" s="201"/>
    </row>
    <row r="468" spans="1:10" s="203" customFormat="1" ht="12" hidden="1" customHeight="1">
      <c r="A468" s="197" t="s">
        <v>24</v>
      </c>
      <c r="B468" s="197" t="s">
        <v>125</v>
      </c>
      <c r="C468" s="198">
        <v>622</v>
      </c>
      <c r="D468" s="199" t="s">
        <v>728</v>
      </c>
      <c r="E468" s="200" t="s">
        <v>6</v>
      </c>
      <c r="F468" s="200" t="s">
        <v>739</v>
      </c>
      <c r="G468" s="191">
        <f>IF(F468="I",IFERROR(VLOOKUP(C468,BG!B:D,3,FALSE),0),0)</f>
        <v>-18136461199</v>
      </c>
      <c r="H468" s="201"/>
      <c r="I468" s="202">
        <f>IF(F468="I",IFERROR(VLOOKUP(C468,BG!B:E,4,FALSE),0),0)</f>
        <v>-2815202.14</v>
      </c>
      <c r="J468" s="201"/>
    </row>
    <row r="469" spans="1:10" s="203" customFormat="1" ht="12" hidden="1" customHeight="1">
      <c r="A469" s="197" t="s">
        <v>24</v>
      </c>
      <c r="B469" s="197" t="s">
        <v>125</v>
      </c>
      <c r="C469" s="198">
        <v>631</v>
      </c>
      <c r="D469" s="199" t="s">
        <v>419</v>
      </c>
      <c r="E469" s="200" t="s">
        <v>6</v>
      </c>
      <c r="F469" s="200" t="s">
        <v>739</v>
      </c>
      <c r="G469" s="191">
        <f>IF(F469="I",IFERROR(VLOOKUP(C469,BG!B:D,3,FALSE),0),0)</f>
        <v>0</v>
      </c>
      <c r="H469" s="201"/>
      <c r="I469" s="202">
        <f>IF(F469="I",IFERROR(VLOOKUP(C469,BG!B:E,4,FALSE),0),0)</f>
        <v>0</v>
      </c>
      <c r="J469" s="201"/>
    </row>
    <row r="470" spans="1:10" s="203" customFormat="1" ht="12" hidden="1" customHeight="1">
      <c r="A470" s="197" t="s">
        <v>24</v>
      </c>
      <c r="B470" s="197" t="s">
        <v>125</v>
      </c>
      <c r="C470" s="198">
        <v>641</v>
      </c>
      <c r="D470" s="199" t="s">
        <v>420</v>
      </c>
      <c r="E470" s="200" t="s">
        <v>6</v>
      </c>
      <c r="F470" s="200" t="s">
        <v>739</v>
      </c>
      <c r="G470" s="191">
        <f>IF(F470="I",IFERROR(VLOOKUP(C470,BG!B:D,3,FALSE),0),0)</f>
        <v>0</v>
      </c>
      <c r="H470" s="201"/>
      <c r="I470" s="202">
        <f>IF(F470="I",IFERROR(VLOOKUP(C470,BG!B:E,4,FALSE),0),0)</f>
        <v>0</v>
      </c>
      <c r="J470" s="201"/>
    </row>
    <row r="471" spans="1:10" s="203" customFormat="1" ht="12" hidden="1" customHeight="1">
      <c r="A471" s="197" t="s">
        <v>24</v>
      </c>
      <c r="B471" s="197" t="s">
        <v>125</v>
      </c>
      <c r="C471" s="198">
        <v>651</v>
      </c>
      <c r="D471" s="199" t="s">
        <v>421</v>
      </c>
      <c r="E471" s="200" t="s">
        <v>6</v>
      </c>
      <c r="F471" s="200" t="s">
        <v>739</v>
      </c>
      <c r="G471" s="191">
        <f>IF(F471="I",IFERROR(VLOOKUP(C471,BG!B:D,3,FALSE),0),0)</f>
        <v>-442916854245</v>
      </c>
      <c r="H471" s="201"/>
      <c r="I471" s="202">
        <f>IF(F471="I",IFERROR(VLOOKUP(C471,BG!B:E,4,FALSE),0),0)</f>
        <v>-69723542.859999999</v>
      </c>
      <c r="J471" s="201"/>
    </row>
    <row r="472" spans="1:10" s="203" customFormat="1" ht="12" hidden="1" customHeight="1">
      <c r="A472" s="197" t="s">
        <v>24</v>
      </c>
      <c r="B472" s="197" t="s">
        <v>125</v>
      </c>
      <c r="C472" s="198">
        <v>661</v>
      </c>
      <c r="D472" s="199" t="s">
        <v>422</v>
      </c>
      <c r="E472" s="200" t="s">
        <v>6</v>
      </c>
      <c r="F472" s="200" t="s">
        <v>739</v>
      </c>
      <c r="G472" s="191">
        <f>IF(F472="I",IFERROR(VLOOKUP(C472,BG!B:D,3,FALSE),0),0)</f>
        <v>-4232306000</v>
      </c>
      <c r="H472" s="201"/>
      <c r="I472" s="202">
        <f>IF(F472="I",IFERROR(VLOOKUP(C472,BG!B:E,4,FALSE),0),0)</f>
        <v>-657161.71</v>
      </c>
      <c r="J472" s="201"/>
    </row>
    <row r="473" spans="1:10" s="203" customFormat="1" ht="12" hidden="1" customHeight="1">
      <c r="A473" s="197" t="s">
        <v>24</v>
      </c>
      <c r="B473" s="197"/>
      <c r="C473" s="198">
        <v>7</v>
      </c>
      <c r="D473" s="199" t="s">
        <v>611</v>
      </c>
      <c r="E473" s="200" t="s">
        <v>6</v>
      </c>
      <c r="F473" s="200" t="s">
        <v>738</v>
      </c>
      <c r="G473" s="191">
        <f>IF(F473="I",IFERROR(VLOOKUP(C473,BG!B:D,3,FALSE),0),0)</f>
        <v>0</v>
      </c>
      <c r="H473" s="201"/>
      <c r="I473" s="202">
        <f>IF(F473="I",IFERROR(VLOOKUP(C473,BG!B:E,4,FALSE),0),0)</f>
        <v>0</v>
      </c>
      <c r="J473" s="201"/>
    </row>
    <row r="474" spans="1:10" s="203" customFormat="1" ht="12" hidden="1" customHeight="1">
      <c r="A474" s="197" t="s">
        <v>24</v>
      </c>
      <c r="B474" s="197" t="s">
        <v>127</v>
      </c>
      <c r="C474" s="198">
        <v>711</v>
      </c>
      <c r="D474" s="199" t="s">
        <v>423</v>
      </c>
      <c r="E474" s="200" t="s">
        <v>6</v>
      </c>
      <c r="F474" s="200" t="s">
        <v>739</v>
      </c>
      <c r="G474" s="191">
        <f>IF(F474="I",IFERROR(VLOOKUP(C474,BG!B:D,3,FALSE),0),0)</f>
        <v>0</v>
      </c>
      <c r="H474" s="201"/>
      <c r="I474" s="202">
        <f>IF(F474="I",IFERROR(VLOOKUP(C474,BG!B:E,4,FALSE),0),0)</f>
        <v>0</v>
      </c>
      <c r="J474" s="201"/>
    </row>
    <row r="475" spans="1:10" s="203" customFormat="1" ht="12" hidden="1" customHeight="1">
      <c r="A475" s="197" t="s">
        <v>24</v>
      </c>
      <c r="B475" s="197" t="s">
        <v>127</v>
      </c>
      <c r="C475" s="198">
        <v>721</v>
      </c>
      <c r="D475" s="199" t="s">
        <v>424</v>
      </c>
      <c r="E475" s="200" t="s">
        <v>6</v>
      </c>
      <c r="F475" s="200" t="s">
        <v>739</v>
      </c>
      <c r="G475" s="191">
        <f>IF(F475="I",IFERROR(VLOOKUP(C475,BG!B:D,3,FALSE),0),0)</f>
        <v>18136461199</v>
      </c>
      <c r="H475" s="201"/>
      <c r="I475" s="202">
        <f>IF(F475="I",IFERROR(VLOOKUP(C475,BG!B:E,4,FALSE),0),0)</f>
        <v>2815202.14</v>
      </c>
      <c r="J475" s="201"/>
    </row>
    <row r="476" spans="1:10" s="203" customFormat="1" ht="12" hidden="1" customHeight="1">
      <c r="A476" s="197" t="s">
        <v>24</v>
      </c>
      <c r="B476" s="197" t="s">
        <v>127</v>
      </c>
      <c r="C476" s="198">
        <v>722</v>
      </c>
      <c r="D476" s="199" t="s">
        <v>730</v>
      </c>
      <c r="E476" s="200" t="s">
        <v>6</v>
      </c>
      <c r="F476" s="200" t="s">
        <v>739</v>
      </c>
      <c r="G476" s="191">
        <f>IF(F476="I",IFERROR(VLOOKUP(C476,BG!B:D,3,FALSE),0),0)</f>
        <v>788252516</v>
      </c>
      <c r="H476" s="201"/>
      <c r="I476" s="202">
        <f>IF(F476="I",IFERROR(VLOOKUP(C476,BG!B:E,4,FALSE),0),0)</f>
        <v>122355.42</v>
      </c>
      <c r="J476" s="201"/>
    </row>
    <row r="477" spans="1:10" s="203" customFormat="1" ht="12" hidden="1" customHeight="1">
      <c r="A477" s="197" t="s">
        <v>24</v>
      </c>
      <c r="B477" s="197" t="s">
        <v>127</v>
      </c>
      <c r="C477" s="198">
        <v>731</v>
      </c>
      <c r="D477" s="199" t="s">
        <v>425</v>
      </c>
      <c r="E477" s="200" t="s">
        <v>6</v>
      </c>
      <c r="F477" s="200" t="s">
        <v>739</v>
      </c>
      <c r="G477" s="191">
        <f>IF(F477="I",IFERROR(VLOOKUP(C477,BG!B:D,3,FALSE),0),0)</f>
        <v>0</v>
      </c>
      <c r="H477" s="201"/>
      <c r="I477" s="202">
        <f>IF(F477="I",IFERROR(VLOOKUP(C477,BG!B:E,4,FALSE),0),0)</f>
        <v>0</v>
      </c>
      <c r="J477" s="201"/>
    </row>
    <row r="478" spans="1:10" s="203" customFormat="1" ht="12" hidden="1" customHeight="1">
      <c r="A478" s="197" t="s">
        <v>24</v>
      </c>
      <c r="B478" s="197" t="s">
        <v>127</v>
      </c>
      <c r="C478" s="198">
        <v>741</v>
      </c>
      <c r="D478" s="199" t="s">
        <v>426</v>
      </c>
      <c r="E478" s="200" t="s">
        <v>6</v>
      </c>
      <c r="F478" s="200" t="s">
        <v>739</v>
      </c>
      <c r="G478" s="191">
        <f>IF(F478="I",IFERROR(VLOOKUP(C478,BG!B:D,3,FALSE),0),0)</f>
        <v>0</v>
      </c>
      <c r="H478" s="201"/>
      <c r="I478" s="202">
        <f>IF(F478="I",IFERROR(VLOOKUP(C478,BG!B:E,4,FALSE),0),0)</f>
        <v>0</v>
      </c>
      <c r="J478" s="201"/>
    </row>
    <row r="479" spans="1:10" s="203" customFormat="1" ht="12" hidden="1" customHeight="1">
      <c r="A479" s="197" t="s">
        <v>24</v>
      </c>
      <c r="B479" s="197" t="s">
        <v>127</v>
      </c>
      <c r="C479" s="198">
        <v>751</v>
      </c>
      <c r="D479" s="199" t="s">
        <v>427</v>
      </c>
      <c r="E479" s="200" t="s">
        <v>6</v>
      </c>
      <c r="F479" s="200" t="s">
        <v>739</v>
      </c>
      <c r="G479" s="191">
        <f>IF(F479="I",IFERROR(VLOOKUP(C479,BG!B:D,3,FALSE),0),0)</f>
        <v>442916854245</v>
      </c>
      <c r="H479" s="201"/>
      <c r="I479" s="202">
        <f>IF(F479="I",IFERROR(VLOOKUP(C479,BG!B:E,4,FALSE),0),0)</f>
        <v>69723542.859999999</v>
      </c>
      <c r="J479" s="201"/>
    </row>
    <row r="480" spans="1:10" s="203" customFormat="1" ht="12" hidden="1" customHeight="1">
      <c r="A480" s="197" t="s">
        <v>24</v>
      </c>
      <c r="B480" s="197" t="s">
        <v>127</v>
      </c>
      <c r="C480" s="198">
        <v>761</v>
      </c>
      <c r="D480" s="199" t="s">
        <v>428</v>
      </c>
      <c r="E480" s="200" t="s">
        <v>6</v>
      </c>
      <c r="F480" s="200" t="s">
        <v>739</v>
      </c>
      <c r="G480" s="191">
        <f>IF(F480="I",IFERROR(VLOOKUP(C480,BG!B:D,3,FALSE),0),0)</f>
        <v>4232306000</v>
      </c>
      <c r="H480" s="201"/>
      <c r="I480" s="202">
        <f>IF(F480="I",IFERROR(VLOOKUP(C480,BG!B:E,4,FALSE),0),0)</f>
        <v>657161.71</v>
      </c>
      <c r="J480" s="201"/>
    </row>
    <row r="482" spans="5:10">
      <c r="E482" s="192" t="s">
        <v>3</v>
      </c>
      <c r="F482" s="192"/>
      <c r="G482" s="193">
        <f>+SUM(G7:G222)</f>
        <v>23615932041</v>
      </c>
      <c r="I482" s="194">
        <f>+BG!D6</f>
        <v>23615932041</v>
      </c>
      <c r="J482" s="194">
        <f>+G482-I482</f>
        <v>0</v>
      </c>
    </row>
    <row r="483" spans="5:10">
      <c r="E483" s="192" t="s">
        <v>8</v>
      </c>
      <c r="F483" s="192"/>
      <c r="G483" s="193">
        <f>+SUM(G223:G323)</f>
        <v>17532160589</v>
      </c>
      <c r="I483" s="194">
        <f>+BG!D60</f>
        <v>17532160589</v>
      </c>
      <c r="J483" s="194">
        <f>+G483-I483</f>
        <v>0</v>
      </c>
    </row>
    <row r="484" spans="5:10">
      <c r="E484" s="192" t="s">
        <v>23</v>
      </c>
      <c r="F484" s="192"/>
      <c r="G484" s="193">
        <f>+SUM(G324:G342)</f>
        <v>6083771452</v>
      </c>
      <c r="I484" s="194">
        <f>+BG!D99</f>
        <v>6083771452</v>
      </c>
      <c r="J484" s="194">
        <f>+G484-I484</f>
        <v>0</v>
      </c>
    </row>
    <row r="485" spans="5:10">
      <c r="E485" s="195" t="s">
        <v>617</v>
      </c>
      <c r="F485" s="195"/>
      <c r="G485" s="196">
        <f>+G482-G483-G484</f>
        <v>0</v>
      </c>
      <c r="H485" s="185" t="s">
        <v>614</v>
      </c>
    </row>
    <row r="486" spans="5:10">
      <c r="E486" s="192" t="s">
        <v>612</v>
      </c>
      <c r="F486" s="192"/>
      <c r="G486" s="193">
        <f>+SUM(G343:G375)</f>
        <v>2027331640</v>
      </c>
      <c r="I486" s="194">
        <f>+BG!D105</f>
        <v>2027331640</v>
      </c>
      <c r="J486" s="194">
        <f>+G486-I486</f>
        <v>0</v>
      </c>
    </row>
    <row r="487" spans="5:10">
      <c r="E487" s="192" t="s">
        <v>613</v>
      </c>
      <c r="F487" s="192"/>
      <c r="G487" s="193">
        <f>+SUM(G376:G464)</f>
        <v>1577788668</v>
      </c>
      <c r="I487" s="194">
        <f>+BG!D127</f>
        <v>1577788668</v>
      </c>
      <c r="J487" s="194">
        <f>+G487-I487</f>
        <v>0</v>
      </c>
    </row>
    <row r="488" spans="5:10">
      <c r="E488" s="195" t="s">
        <v>617</v>
      </c>
      <c r="F488" s="195"/>
      <c r="G488" s="196">
        <f>+G486-G487-'Estado de Resultados'!F79</f>
        <v>0</v>
      </c>
      <c r="H488" s="185" t="s">
        <v>614</v>
      </c>
      <c r="I488" s="194"/>
    </row>
  </sheetData>
  <autoFilter ref="A4:J480" xr:uid="{2F52CE49-2D93-4533-B1E3-5493512B4B46}">
    <filterColumn colId="0">
      <filters>
        <filter val="EGRESOS"/>
        <filter val="INGRESOS"/>
      </filters>
    </filterColumn>
    <filterColumn colId="5">
      <filters>
        <filter val="I"/>
      </filters>
    </filterColumn>
  </autoFilter>
  <customSheetViews>
    <customSheetView guid="{B9F63820-5C32-455A-BC9D-0BE84D6B0867}" filter="1" showAutoFilter="1" state="hidden">
      <pane ySplit="4" topLeftCell="A5" activePane="bottomLeft" state="frozen"/>
      <selection pane="bottomLeft" activeCell="D390" sqref="D390:G390 D392:G396 D410:G411 D424:G424"/>
      <pageMargins left="0.7" right="0.7" top="0.75" bottom="0.75" header="0.3" footer="0.3"/>
      <pageSetup paperSize="9" orientation="portrait" r:id="rId2"/>
      <autoFilter ref="A4:J480" xr:uid="{00000000-0000-0000-0000-000000000000}">
        <filterColumn colId="1">
          <filters>
            <filter val="Otros gastos de comercialización (Nota 5.w)"/>
          </filters>
        </filterColumn>
      </autoFilter>
    </customSheetView>
    <customSheetView guid="{7015FC6D-0680-4B00-AA0E-B83DA1D0B666}" filter="1" showAutoFilter="1">
      <pane ySplit="10" topLeftCell="A396" activePane="bottomLeft" state="frozen"/>
      <selection pane="bottomLeft" activeCell="B413" sqref="B413"/>
      <pageMargins left="0.7" right="0.7" top="0.75" bottom="0.75" header="0.3" footer="0.3"/>
      <pageSetup paperSize="9" orientation="portrait" r:id="rId3"/>
      <autoFilter ref="A4:J480" xr:uid="{00000000-0000-0000-0000-000000000000}">
        <filterColumn colId="6">
          <filters>
            <filter val="1.217.193"/>
            <filter val="1.403.320.111"/>
            <filter val="1.530.000"/>
            <filter val="1.808.967"/>
            <filter val="1.948.492"/>
            <filter val="10.014.421"/>
            <filter val="10.083.333"/>
            <filter val="10.500.000"/>
            <filter val="100.000"/>
            <filter val="105.000.000"/>
            <filter val="11.647.065"/>
            <filter val="112.487.908"/>
            <filter val="113.837.164"/>
            <filter val="12.643.649"/>
            <filter val="139.728.254"/>
            <filter val="14.200.454"/>
            <filter val="14.285.334"/>
            <filter val="15.882.182"/>
            <filter val="157.876.083"/>
            <filter val="16.238.918"/>
            <filter val="162.227.408"/>
            <filter val="165.523.085"/>
            <filter val="165.980.247"/>
            <filter val="169.372.459"/>
            <filter val="17.653.690"/>
            <filter val="18.136.461.199"/>
            <filter val="-18.136.461.199"/>
            <filter val="18.665.667"/>
            <filter val="2.155.931"/>
            <filter val="2.410.959"/>
            <filter val="2.489.543.463"/>
            <filter val="2.500.001"/>
            <filter val="2.598.392"/>
            <filter val="2.650.719"/>
            <filter val="2.874.119"/>
            <filter val="20.470.836"/>
            <filter val="21.121.490"/>
            <filter val="21.887.999"/>
            <filter val="217.559.172"/>
            <filter val="22.067.273"/>
            <filter val="225.302.826"/>
            <filter val="23.322.673"/>
            <filter val="23.799.408"/>
            <filter val="24.000.000"/>
            <filter val="250.049"/>
            <filter val="26.537.264"/>
            <filter val="28.610.971"/>
            <filter val="289.016.667"/>
            <filter val="3.169.091"/>
            <filter val="3.336.439"/>
            <filter val="3.496.313"/>
            <filter val="3.516.576"/>
            <filter val="3.755.762"/>
            <filter val="3.996.538"/>
            <filter val="-30.629.975"/>
            <filter val="30.826.014"/>
            <filter val="30.827.114"/>
            <filter val="32.204.457"/>
            <filter val="-32.204.457"/>
            <filter val="32.844.791"/>
            <filter val="32.860.972"/>
            <filter val="332.000"/>
            <filter val="35.409.091"/>
            <filter val="35.600"/>
            <filter val="38.721.199"/>
            <filter val="39.000.000"/>
            <filter val="39.872.675"/>
            <filter val="4.000.000"/>
            <filter val="4.232.306.000"/>
            <filter val="-4.232.306.000"/>
            <filter val="4.335.591"/>
            <filter val="4.453.151"/>
            <filter val="4.760"/>
            <filter val="407.541.775"/>
            <filter val="412.376"/>
            <filter val="427.741.326"/>
            <filter val="429.580"/>
            <filter val="43.148.578"/>
            <filter val="44.231.650"/>
            <filter val="44.516.285"/>
            <filter val="442.916.854.245"/>
            <filter val="-442.916.854.245"/>
            <filter val="449.542.972"/>
            <filter val="48.857.307"/>
            <filter val="49.946.068"/>
            <filter val="5.000.000.000"/>
            <filter val="5.576.709"/>
            <filter val="50.732.513"/>
            <filter val="52.500.000"/>
            <filter val="537.248"/>
            <filter val="56.649.722"/>
            <filter val="561.000.000"/>
            <filter val="57.764.419"/>
            <filter val="58.662.495"/>
            <filter val="58.988.520"/>
            <filter val="59.240.090"/>
            <filter val="598.420.166"/>
            <filter val="6.000.000"/>
            <filter val="6.491.551"/>
            <filter val="6.736.642"/>
            <filter val="6.799.607"/>
            <filter val="60.931.484"/>
            <filter val="612.030.384"/>
            <filter val="618.840"/>
            <filter val="622.033.558"/>
            <filter val="633.276.895"/>
            <filter val="634.228.480"/>
            <filter val="66.646"/>
            <filter val="7.954.545"/>
            <filter val="7.997.216.474"/>
            <filter val="700.003"/>
            <filter val="718.181"/>
            <filter val="74.631.194"/>
            <filter val="750.000.000"/>
            <filter val="788.252.516"/>
            <filter val="-788.252.516"/>
            <filter val="8.000.000"/>
            <filter val="8.034.255.631"/>
            <filter val="8.084.000.000"/>
            <filter val="8.109.049.854"/>
            <filter val="825.000"/>
            <filter val="87.699.040"/>
            <filter val="88.410.220"/>
            <filter val="9.000.000"/>
            <filter val="9.387.688"/>
            <filter val="9.967.899"/>
            <filter val="96.219"/>
            <filter val="96.802.558"/>
          </filters>
        </filterColumn>
      </autoFilter>
    </customSheetView>
    <customSheetView guid="{5FCC9217-B3E9-4B91-A943-5F21728EBEE9}" filter="1" showAutoFilter="1">
      <pane ySplit="236" topLeftCell="A238" activePane="bottomLeft" state="frozen"/>
      <selection pane="bottomLeft" activeCell="C275" sqref="C275"/>
      <pageMargins left="0.7" right="0.7" top="0.75" bottom="0.75" header="0.3" footer="0.3"/>
      <pageSetup paperSize="9" orientation="portrait" r:id="rId4"/>
      <autoFilter ref="A4:J480" xr:uid="{00000000-0000-0000-0000-000000000000}">
        <filterColumn colId="1">
          <filters>
            <filter val="Otros Pasivos Corrientes (Nota 5.q)"/>
          </filters>
        </filterColumn>
      </autoFilter>
    </customSheetView>
    <customSheetView guid="{F3648BCD-1CED-4BBB-AE63-37BDB925883F}" showAutoFilter="1" state="hidden">
      <pane ySplit="11" topLeftCell="A222" activePane="bottomLeft" state="frozen"/>
      <selection pane="bottomLeft" activeCell="B228" sqref="B228"/>
      <pageMargins left="0.7" right="0.7" top="0.75" bottom="0.75" header="0.3" footer="0.3"/>
      <pageSetup paperSize="9" orientation="portrait" r:id="rId5"/>
      <autoFilter ref="A4:J480" xr:uid="{00000000-0000-0000-0000-000000000000}"/>
    </customSheetView>
  </customSheetViews>
  <conditionalFormatting sqref="E400:F400">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CC1EE-183E-4CA5-B46A-5CCBDD047B45}">
  <sheetPr>
    <tabColor theme="7" tint="0.59999389629810485"/>
  </sheetPr>
  <dimension ref="A1:I209"/>
  <sheetViews>
    <sheetView showGridLines="0" zoomScale="90" zoomScaleNormal="90" workbookViewId="0">
      <pane ySplit="5" topLeftCell="A153" activePane="bottomLeft" state="frozen"/>
      <selection pane="bottomLeft" activeCell="C190" sqref="C190"/>
    </sheetView>
  </sheetViews>
  <sheetFormatPr baseColWidth="10" defaultColWidth="11.5703125" defaultRowHeight="12.75"/>
  <cols>
    <col min="1" max="1" width="1" style="170" customWidth="1"/>
    <col min="2" max="2" width="10.5703125" style="170" customWidth="1"/>
    <col min="3" max="3" width="51.85546875" style="170" customWidth="1"/>
    <col min="4" max="4" width="25.42578125" style="170" customWidth="1"/>
    <col min="5" max="5" width="20.7109375" style="171" customWidth="1"/>
    <col min="6" max="6" width="11.5703125" style="170"/>
    <col min="7" max="7" width="13.28515625" style="286" customWidth="1"/>
    <col min="8" max="9" width="13.7109375" style="170" bestFit="1" customWidth="1"/>
    <col min="10" max="16384" width="11.5703125" style="170"/>
  </cols>
  <sheetData>
    <row r="1" spans="1:9" ht="19.5" customHeight="1">
      <c r="B1" s="171"/>
      <c r="C1" s="179" t="s">
        <v>430</v>
      </c>
      <c r="D1" s="172"/>
      <c r="E1" s="172"/>
    </row>
    <row r="2" spans="1:9" ht="20.45" customHeight="1">
      <c r="B2" s="175"/>
      <c r="C2" s="184" t="s">
        <v>530</v>
      </c>
      <c r="D2" s="171"/>
    </row>
    <row r="3" spans="1:9" ht="15" customHeight="1">
      <c r="B3" s="175"/>
      <c r="C3" s="176"/>
      <c r="D3" s="171"/>
    </row>
    <row r="4" spans="1:9" ht="15.75" customHeight="1">
      <c r="B4" s="175"/>
      <c r="C4" s="175" t="s">
        <v>843</v>
      </c>
      <c r="D4" s="171"/>
    </row>
    <row r="5" spans="1:9" s="173" customFormat="1" ht="14.25" customHeight="1">
      <c r="A5" s="178"/>
      <c r="B5" s="177" t="s">
        <v>1</v>
      </c>
      <c r="C5" s="177" t="s">
        <v>85</v>
      </c>
      <c r="D5" s="174" t="s">
        <v>735</v>
      </c>
      <c r="E5" s="174" t="s">
        <v>736</v>
      </c>
      <c r="G5" s="287" t="s">
        <v>737</v>
      </c>
    </row>
    <row r="6" spans="1:9" s="180" customFormat="1" ht="16.5" customHeight="1">
      <c r="B6" s="285">
        <v>1</v>
      </c>
      <c r="C6" s="90" t="s">
        <v>3</v>
      </c>
      <c r="D6" s="283">
        <v>23615932041</v>
      </c>
      <c r="E6" s="284">
        <v>3609984.5179999992</v>
      </c>
      <c r="G6" s="288">
        <f>+VLOOKUP(B6,Clasificación!C:C,1,FALSE)</f>
        <v>1</v>
      </c>
      <c r="H6" s="320"/>
      <c r="I6" s="320"/>
    </row>
    <row r="7" spans="1:9" s="180" customFormat="1" ht="16.5" customHeight="1">
      <c r="B7" s="285">
        <v>11</v>
      </c>
      <c r="C7" s="90" t="s">
        <v>4</v>
      </c>
      <c r="D7" s="283">
        <v>21844673044</v>
      </c>
      <c r="E7" s="284">
        <v>3332886.7579999934</v>
      </c>
      <c r="G7" s="288">
        <f>+VLOOKUP(B7,Clasificación!C:C,1,FALSE)</f>
        <v>11</v>
      </c>
      <c r="H7" s="320">
        <f>+'CA EF'!B5</f>
        <v>21844673044</v>
      </c>
      <c r="I7" s="320">
        <f>+D7-H7</f>
        <v>0</v>
      </c>
    </row>
    <row r="8" spans="1:9" s="180" customFormat="1" ht="16.5" customHeight="1">
      <c r="B8" s="285">
        <v>111</v>
      </c>
      <c r="C8" s="318" t="s">
        <v>5</v>
      </c>
      <c r="D8" s="319">
        <v>3892863574</v>
      </c>
      <c r="E8" s="284">
        <v>593942.21000000089</v>
      </c>
      <c r="G8" s="288">
        <f>+VLOOKUP(B8,Clasificación!C:C,1,FALSE)</f>
        <v>111</v>
      </c>
    </row>
    <row r="9" spans="1:9" s="180" customFormat="1" ht="16.5" customHeight="1">
      <c r="B9" s="285">
        <v>111105</v>
      </c>
      <c r="C9" s="90" t="s">
        <v>175</v>
      </c>
      <c r="D9" s="283">
        <v>2489543463</v>
      </c>
      <c r="E9" s="284">
        <v>379834.76999999955</v>
      </c>
      <c r="G9" s="288">
        <f>+VLOOKUP(B9,Clasificación!C:C,1,FALSE)</f>
        <v>111105</v>
      </c>
    </row>
    <row r="10" spans="1:9" s="180" customFormat="1" ht="16.5" customHeight="1">
      <c r="B10" s="285">
        <v>111106</v>
      </c>
      <c r="C10" s="90" t="s">
        <v>180</v>
      </c>
      <c r="D10" s="283">
        <v>1403320111</v>
      </c>
      <c r="E10" s="284">
        <v>214107.43999999759</v>
      </c>
      <c r="G10" s="288">
        <f>+VLOOKUP(B10,Clasificación!C:C,1,FALSE)</f>
        <v>111106</v>
      </c>
    </row>
    <row r="11" spans="1:9" s="279" customFormat="1" ht="16.5" customHeight="1">
      <c r="B11" s="285">
        <v>112</v>
      </c>
      <c r="C11" s="318" t="s">
        <v>181</v>
      </c>
      <c r="D11" s="319">
        <v>17740519075</v>
      </c>
      <c r="E11" s="284">
        <v>2706707.5379999988</v>
      </c>
      <c r="G11" s="288">
        <f>+VLOOKUP(B11,Clasificación!C:C,1,FALSE)</f>
        <v>112</v>
      </c>
    </row>
    <row r="12" spans="1:9" s="180" customFormat="1" ht="16.5" customHeight="1">
      <c r="B12" s="285">
        <v>11201</v>
      </c>
      <c r="C12" s="90" t="s">
        <v>531</v>
      </c>
      <c r="D12" s="324">
        <v>836416479</v>
      </c>
      <c r="E12" s="284">
        <v>127613.78999999911</v>
      </c>
      <c r="G12" s="288">
        <f>+VLOOKUP(B12,Clasificación!C:C,1,FALSE)</f>
        <v>11201</v>
      </c>
    </row>
    <row r="13" spans="1:9" s="180" customFormat="1" ht="16.5" customHeight="1">
      <c r="B13" s="285">
        <v>1120102</v>
      </c>
      <c r="C13" s="140" t="s">
        <v>532</v>
      </c>
      <c r="D13" s="323">
        <v>275416479</v>
      </c>
      <c r="E13" s="316">
        <v>42020.860000001267</v>
      </c>
      <c r="G13" s="317">
        <f>+VLOOKUP(B13,Clasificación!C:C,1,FALSE)</f>
        <v>1120102</v>
      </c>
    </row>
    <row r="14" spans="1:9" s="180" customFormat="1" ht="16.5" customHeight="1">
      <c r="B14" s="285">
        <v>112010207</v>
      </c>
      <c r="C14" s="90" t="s">
        <v>582</v>
      </c>
      <c r="D14" s="283">
        <v>9000000</v>
      </c>
      <c r="E14" s="284">
        <v>1373.1500000000233</v>
      </c>
      <c r="G14" s="288">
        <f>+VLOOKUP(B14,Clasificación!C:C,1,FALSE)</f>
        <v>112010207</v>
      </c>
    </row>
    <row r="15" spans="1:9" s="180" customFormat="1" ht="16.5" customHeight="1">
      <c r="B15" s="285">
        <v>112010211</v>
      </c>
      <c r="C15" s="90" t="s">
        <v>535</v>
      </c>
      <c r="D15" s="283">
        <v>217559172</v>
      </c>
      <c r="E15" s="284">
        <v>33193.450000000186</v>
      </c>
      <c r="G15" s="288">
        <f>+VLOOKUP(B15,Clasificación!C:C,1,FALSE)</f>
        <v>112010211</v>
      </c>
    </row>
    <row r="16" spans="1:9" s="180" customFormat="1" ht="16.5" customHeight="1">
      <c r="B16" s="285">
        <v>112010212</v>
      </c>
      <c r="C16" s="90" t="s">
        <v>190</v>
      </c>
      <c r="D16" s="283">
        <v>48857307</v>
      </c>
      <c r="E16" s="284">
        <v>7454.2600000000093</v>
      </c>
      <c r="G16" s="288">
        <f>+VLOOKUP(B16,Clasificación!C:C,1,FALSE)</f>
        <v>112010212</v>
      </c>
    </row>
    <row r="17" spans="2:7" s="180" customFormat="1" ht="16.5" customHeight="1">
      <c r="B17" s="285">
        <v>1120103</v>
      </c>
      <c r="C17" s="321" t="s">
        <v>536</v>
      </c>
      <c r="D17" s="322">
        <v>561000000</v>
      </c>
      <c r="E17" s="284">
        <v>85592.929999999702</v>
      </c>
      <c r="G17" s="288">
        <f>+VLOOKUP(B17,Clasificación!C:C,1,FALSE)</f>
        <v>1120103</v>
      </c>
    </row>
    <row r="18" spans="2:7" s="180" customFormat="1" ht="16.5" customHeight="1">
      <c r="B18" s="285">
        <v>112010304</v>
      </c>
      <c r="C18" s="90" t="s">
        <v>537</v>
      </c>
      <c r="D18" s="283">
        <v>561000000</v>
      </c>
      <c r="E18" s="284">
        <v>85592.930000000168</v>
      </c>
      <c r="G18" s="288">
        <f>+VLOOKUP(B18,Clasificación!C:C,1,FALSE)</f>
        <v>112010304</v>
      </c>
    </row>
    <row r="19" spans="2:7" s="180" customFormat="1" ht="16.5" customHeight="1">
      <c r="B19" s="285">
        <v>11205</v>
      </c>
      <c r="C19" s="90" t="s">
        <v>807</v>
      </c>
      <c r="D19" s="283">
        <v>612030384</v>
      </c>
      <c r="E19" s="284">
        <v>93378.740000000224</v>
      </c>
      <c r="G19" s="288">
        <f>+VLOOKUP(B19,Clasificación!C:C,1,FALSE)</f>
        <v>11205</v>
      </c>
    </row>
    <row r="20" spans="2:7" s="180" customFormat="1" ht="16.5" customHeight="1">
      <c r="B20" s="285">
        <v>11206</v>
      </c>
      <c r="C20" s="90" t="s">
        <v>808</v>
      </c>
      <c r="D20" s="283">
        <v>165523085</v>
      </c>
      <c r="E20" s="284">
        <v>25254.198000000091</v>
      </c>
      <c r="G20" s="288">
        <f>+VLOOKUP(B20,Clasificación!C:C,1,FALSE)</f>
        <v>11206</v>
      </c>
    </row>
    <row r="21" spans="2:7" s="180" customFormat="1" ht="16.5" customHeight="1">
      <c r="B21" s="285">
        <v>11207</v>
      </c>
      <c r="C21" s="90" t="s">
        <v>796</v>
      </c>
      <c r="D21" s="283">
        <v>8109049854</v>
      </c>
      <c r="E21" s="284">
        <v>1237214.4400000002</v>
      </c>
      <c r="G21" s="288">
        <f>+VLOOKUP(B21,Clasificación!C:C,1,FALSE)</f>
        <v>11207</v>
      </c>
    </row>
    <row r="22" spans="2:7" s="180" customFormat="1" ht="16.5" customHeight="1">
      <c r="B22" s="285">
        <v>11208</v>
      </c>
      <c r="C22" s="90" t="s">
        <v>797</v>
      </c>
      <c r="D22" s="283">
        <v>7997216474</v>
      </c>
      <c r="E22" s="284">
        <v>1220151.79</v>
      </c>
      <c r="G22" s="288">
        <f>+VLOOKUP(B22,Clasificación!C:C,1,FALSE)</f>
        <v>11208</v>
      </c>
    </row>
    <row r="23" spans="2:7" s="180" customFormat="1" ht="16.5" customHeight="1">
      <c r="B23" s="285">
        <v>11209</v>
      </c>
      <c r="C23" s="90" t="s">
        <v>809</v>
      </c>
      <c r="D23" s="315">
        <v>2410959</v>
      </c>
      <c r="E23" s="284">
        <v>367.84</v>
      </c>
      <c r="G23" s="288">
        <f>+VLOOKUP(B23,Clasificación!C:C,1,FALSE)</f>
        <v>11209</v>
      </c>
    </row>
    <row r="24" spans="2:7" s="180" customFormat="1" ht="16.5" customHeight="1">
      <c r="B24" s="285">
        <v>11210</v>
      </c>
      <c r="C24" s="90" t="s">
        <v>798</v>
      </c>
      <c r="D24" s="315">
        <v>4335591</v>
      </c>
      <c r="E24" s="284">
        <v>661.49</v>
      </c>
      <c r="G24" s="288">
        <f>+VLOOKUP(B24,Clasificación!C:C,1,FALSE)</f>
        <v>11210</v>
      </c>
    </row>
    <row r="25" spans="2:7" s="180" customFormat="1" ht="16.5" customHeight="1">
      <c r="B25" s="285">
        <v>11211</v>
      </c>
      <c r="C25" s="90" t="s">
        <v>810</v>
      </c>
      <c r="D25" s="315">
        <v>6736642</v>
      </c>
      <c r="E25" s="284">
        <v>1027.82</v>
      </c>
      <c r="G25" s="288">
        <f>+VLOOKUP(B25,Clasificación!C:C,1,FALSE)</f>
        <v>11211</v>
      </c>
    </row>
    <row r="26" spans="2:7" s="180" customFormat="1" ht="16.5" customHeight="1">
      <c r="B26" s="285">
        <v>11212</v>
      </c>
      <c r="C26" s="90" t="s">
        <v>811</v>
      </c>
      <c r="D26" s="315">
        <v>6799607</v>
      </c>
      <c r="E26" s="284">
        <v>1037.4300000000003</v>
      </c>
      <c r="G26" s="288">
        <f>+VLOOKUP(B26,Clasificación!C:C,1,FALSE)</f>
        <v>11212</v>
      </c>
    </row>
    <row r="27" spans="2:7" s="180" customFormat="1" ht="16.5" customHeight="1">
      <c r="B27" s="285">
        <v>113</v>
      </c>
      <c r="C27" s="90" t="s">
        <v>200</v>
      </c>
      <c r="D27" s="283">
        <v>20044281</v>
      </c>
      <c r="E27" s="284">
        <v>3058.2000000001863</v>
      </c>
      <c r="G27" s="288">
        <f>+VLOOKUP(B27,Clasificación!C:C,1,FALSE)</f>
        <v>113</v>
      </c>
    </row>
    <row r="28" spans="2:7" s="180" customFormat="1" ht="16.5" customHeight="1">
      <c r="B28" s="285">
        <v>11301</v>
      </c>
      <c r="C28" s="90" t="s">
        <v>812</v>
      </c>
      <c r="D28" s="283">
        <v>10014421</v>
      </c>
      <c r="E28" s="284">
        <v>1527.92</v>
      </c>
      <c r="G28" s="288">
        <f>+VLOOKUP(B28,Clasificación!C:C,1,FALSE)</f>
        <v>11301</v>
      </c>
    </row>
    <row r="29" spans="2:7" s="180" customFormat="1" ht="16.5" customHeight="1">
      <c r="B29" s="285">
        <v>11302</v>
      </c>
      <c r="C29" s="90" t="s">
        <v>813</v>
      </c>
      <c r="D29" s="283">
        <v>5576709</v>
      </c>
      <c r="E29" s="284">
        <v>850.85000000000036</v>
      </c>
      <c r="G29" s="288">
        <f>+VLOOKUP(B29,Clasificación!C:C,1,FALSE)</f>
        <v>11302</v>
      </c>
    </row>
    <row r="30" spans="2:7" s="180" customFormat="1" ht="16.5" customHeight="1">
      <c r="B30" s="285">
        <v>11313</v>
      </c>
      <c r="C30" s="90" t="s">
        <v>721</v>
      </c>
      <c r="D30" s="283">
        <v>4453151</v>
      </c>
      <c r="E30" s="284">
        <v>679.42999999999302</v>
      </c>
      <c r="G30" s="288">
        <f>+VLOOKUP(B30,Clasificación!C:C,1,FALSE)</f>
        <v>11313</v>
      </c>
    </row>
    <row r="31" spans="2:7" s="180" customFormat="1" ht="16.5" customHeight="1">
      <c r="B31" s="285">
        <v>114</v>
      </c>
      <c r="C31" s="90" t="s">
        <v>230</v>
      </c>
      <c r="D31" s="283">
        <v>132221994</v>
      </c>
      <c r="E31" s="284">
        <v>20173.379999999997</v>
      </c>
      <c r="G31" s="288">
        <f>+VLOOKUP(B31,Clasificación!C:C,1,FALSE)</f>
        <v>114</v>
      </c>
    </row>
    <row r="32" spans="2:7" s="180" customFormat="1" ht="16.5" customHeight="1">
      <c r="B32" s="285">
        <v>114101</v>
      </c>
      <c r="C32" s="90" t="s">
        <v>240</v>
      </c>
      <c r="D32" s="283">
        <v>87699040</v>
      </c>
      <c r="E32" s="284">
        <v>13380.419999999998</v>
      </c>
      <c r="G32" s="288">
        <f>+VLOOKUP(B32,Clasificación!C:C,1,FALSE)</f>
        <v>114101</v>
      </c>
    </row>
    <row r="33" spans="2:9" s="180" customFormat="1" ht="16.5" customHeight="1">
      <c r="B33" s="285">
        <v>114102</v>
      </c>
      <c r="C33" s="90" t="s">
        <v>242</v>
      </c>
      <c r="D33" s="283">
        <v>26537264</v>
      </c>
      <c r="E33" s="284">
        <v>4048.8500000000008</v>
      </c>
      <c r="G33" s="288">
        <f>+VLOOKUP(B33,Clasificación!C:C,1,FALSE)</f>
        <v>114102</v>
      </c>
    </row>
    <row r="34" spans="2:9" s="180" customFormat="1" ht="16.5" customHeight="1">
      <c r="B34" s="285">
        <v>114103</v>
      </c>
      <c r="C34" s="90" t="s">
        <v>695</v>
      </c>
      <c r="D34" s="283">
        <v>17653690</v>
      </c>
      <c r="E34" s="284">
        <v>2693.46</v>
      </c>
      <c r="G34" s="288">
        <f>+VLOOKUP(B34,Clasificación!C:C,1,FALSE)</f>
        <v>114103</v>
      </c>
    </row>
    <row r="35" spans="2:9" s="180" customFormat="1" ht="16.5" customHeight="1">
      <c r="B35" s="285">
        <v>114107</v>
      </c>
      <c r="C35" s="90" t="s">
        <v>814</v>
      </c>
      <c r="D35" s="283">
        <v>332000</v>
      </c>
      <c r="E35" s="284">
        <v>50.650000000000091</v>
      </c>
      <c r="G35" s="288">
        <f>+VLOOKUP(B35,Clasificación!C:C,1,FALSE)</f>
        <v>114107</v>
      </c>
    </row>
    <row r="36" spans="2:9" s="180" customFormat="1" ht="16.5" customHeight="1">
      <c r="B36" s="285">
        <v>115</v>
      </c>
      <c r="C36" s="90" t="s">
        <v>815</v>
      </c>
      <c r="D36" s="283">
        <v>59024120</v>
      </c>
      <c r="E36" s="284">
        <v>9005.43</v>
      </c>
      <c r="G36" s="288">
        <f>+VLOOKUP(B36,Clasificación!C:C,1,FALSE)</f>
        <v>115</v>
      </c>
    </row>
    <row r="37" spans="2:9" s="290" customFormat="1" ht="16.5" customHeight="1">
      <c r="B37" s="291">
        <v>115106</v>
      </c>
      <c r="C37" s="292" t="s">
        <v>696</v>
      </c>
      <c r="D37" s="293">
        <v>58988520</v>
      </c>
      <c r="E37" s="294">
        <v>9000</v>
      </c>
      <c r="G37" s="295">
        <f>+VLOOKUP(B37,Clasificación!C:C,1,FALSE)</f>
        <v>115106</v>
      </c>
    </row>
    <row r="38" spans="2:9" s="180" customFormat="1" ht="16.5" customHeight="1">
      <c r="B38" s="285">
        <v>115108</v>
      </c>
      <c r="C38" s="90" t="s">
        <v>816</v>
      </c>
      <c r="D38" s="283">
        <v>35600</v>
      </c>
      <c r="E38" s="284">
        <v>5.43</v>
      </c>
      <c r="G38" s="288">
        <f>+VLOOKUP(B38,Clasificación!C:C,1,FALSE)</f>
        <v>115108</v>
      </c>
    </row>
    <row r="39" spans="2:9" s="180" customFormat="1" ht="16.5" customHeight="1">
      <c r="B39" s="285">
        <v>12</v>
      </c>
      <c r="C39" s="90" t="s">
        <v>7</v>
      </c>
      <c r="D39" s="283">
        <v>1771258997</v>
      </c>
      <c r="E39" s="284">
        <v>277097.76</v>
      </c>
      <c r="G39" s="288">
        <f>+VLOOKUP(B39,Clasificación!C:C,1,FALSE)</f>
        <v>12</v>
      </c>
      <c r="H39" s="320">
        <f>+'CA EF'!B20</f>
        <v>1771258997</v>
      </c>
      <c r="I39" s="320">
        <f>+D39-H39</f>
        <v>0</v>
      </c>
    </row>
    <row r="40" spans="2:9" s="180" customFormat="1" ht="16.5" customHeight="1">
      <c r="B40" s="285">
        <v>130</v>
      </c>
      <c r="C40" s="90" t="s">
        <v>252</v>
      </c>
      <c r="D40" s="283">
        <v>750000000</v>
      </c>
      <c r="E40" s="284">
        <v>114429.04</v>
      </c>
      <c r="G40" s="288">
        <f>+VLOOKUP(B40,Clasificación!C:C,1,FALSE)</f>
        <v>130</v>
      </c>
    </row>
    <row r="41" spans="2:9" s="180" customFormat="1" ht="16.5" customHeight="1">
      <c r="B41" s="285">
        <v>130102</v>
      </c>
      <c r="C41" s="90" t="s">
        <v>182</v>
      </c>
      <c r="D41" s="283">
        <v>750000000</v>
      </c>
      <c r="E41" s="284">
        <v>114429.04</v>
      </c>
      <c r="G41" s="288">
        <f>+VLOOKUP(B41,Clasificación!C:C,1,FALSE)</f>
        <v>130102</v>
      </c>
    </row>
    <row r="42" spans="2:9" s="180" customFormat="1" ht="16.5" customHeight="1">
      <c r="B42" s="285">
        <v>13010202</v>
      </c>
      <c r="C42" s="90" t="s">
        <v>253</v>
      </c>
      <c r="D42" s="283">
        <v>750000000</v>
      </c>
      <c r="E42" s="284">
        <v>114429.04</v>
      </c>
      <c r="G42" s="288">
        <f>+VLOOKUP(B42,Clasificación!C:C,1,FALSE)</f>
        <v>13010202</v>
      </c>
    </row>
    <row r="43" spans="2:9" s="180" customFormat="1" ht="16.5" customHeight="1">
      <c r="B43" s="285">
        <v>1301020202</v>
      </c>
      <c r="C43" s="90" t="s">
        <v>817</v>
      </c>
      <c r="D43" s="283">
        <v>750000000</v>
      </c>
      <c r="E43" s="284">
        <v>114429.04</v>
      </c>
      <c r="G43" s="288">
        <f>+VLOOKUP(B43,Clasificación!C:C,1,FALSE)</f>
        <v>1301020202</v>
      </c>
    </row>
    <row r="44" spans="2:9" s="180" customFormat="1" ht="16.5" customHeight="1">
      <c r="B44" s="285">
        <v>132</v>
      </c>
      <c r="C44" s="90" t="s">
        <v>595</v>
      </c>
      <c r="D44" s="283">
        <v>17063918</v>
      </c>
      <c r="E44" s="284">
        <v>2635.47</v>
      </c>
      <c r="G44" s="288">
        <f>+VLOOKUP(B44,Clasificación!C:C,1,FALSE)</f>
        <v>132</v>
      </c>
    </row>
    <row r="45" spans="2:9" s="290" customFormat="1" ht="16.5" customHeight="1">
      <c r="B45" s="291">
        <v>132127</v>
      </c>
      <c r="C45" s="292" t="s">
        <v>267</v>
      </c>
      <c r="D45" s="293">
        <v>825000</v>
      </c>
      <c r="E45" s="294">
        <v>126.38</v>
      </c>
      <c r="G45" s="295">
        <f>+VLOOKUP(B45,Clasificación!C:C,1,FALSE)</f>
        <v>132127</v>
      </c>
    </row>
    <row r="46" spans="2:9" s="290" customFormat="1" ht="16.5" customHeight="1">
      <c r="B46" s="291">
        <v>13212701</v>
      </c>
      <c r="C46" s="292" t="s">
        <v>267</v>
      </c>
      <c r="D46" s="293">
        <v>825000</v>
      </c>
      <c r="E46" s="294">
        <v>126.38</v>
      </c>
      <c r="G46" s="295">
        <f>+VLOOKUP(B46,Clasificación!C:C,1,FALSE)</f>
        <v>13212701</v>
      </c>
    </row>
    <row r="47" spans="2:9" s="180" customFormat="1" ht="16.5" customHeight="1">
      <c r="B47" s="285">
        <v>132128</v>
      </c>
      <c r="C47" s="90" t="s">
        <v>269</v>
      </c>
      <c r="D47" s="283">
        <v>16238918</v>
      </c>
      <c r="E47" s="284">
        <v>2509.09</v>
      </c>
      <c r="G47" s="288">
        <f>+VLOOKUP(B47,Clasificación!C:C,1,FALSE)</f>
        <v>132128</v>
      </c>
    </row>
    <row r="48" spans="2:9" s="180" customFormat="1" ht="16.5" customHeight="1">
      <c r="B48" s="285">
        <v>13212801</v>
      </c>
      <c r="C48" s="90" t="s">
        <v>269</v>
      </c>
      <c r="D48" s="283">
        <v>16238918</v>
      </c>
      <c r="E48" s="284">
        <v>2509.09</v>
      </c>
      <c r="G48" s="288">
        <f>+VLOOKUP(B48,Clasificación!C:C,1,FALSE)</f>
        <v>13212801</v>
      </c>
    </row>
    <row r="49" spans="2:9" s="180" customFormat="1" ht="16.5" customHeight="1">
      <c r="B49" s="285">
        <v>133</v>
      </c>
      <c r="C49" s="90" t="s">
        <v>541</v>
      </c>
      <c r="D49" s="283">
        <v>751757809</v>
      </c>
      <c r="E49" s="284">
        <v>120801.72</v>
      </c>
      <c r="G49" s="288">
        <f>+VLOOKUP(B49,Clasificación!C:C,1,FALSE)</f>
        <v>133</v>
      </c>
    </row>
    <row r="50" spans="2:9" s="180" customFormat="1" ht="16.5" customHeight="1">
      <c r="B50" s="285">
        <v>133101</v>
      </c>
      <c r="C50" s="90" t="s">
        <v>276</v>
      </c>
      <c r="D50" s="283">
        <v>139728254</v>
      </c>
      <c r="E50" s="284">
        <v>21408.639999999999</v>
      </c>
      <c r="G50" s="288">
        <f>+VLOOKUP(B50,Clasificación!C:C,1,FALSE)</f>
        <v>133101</v>
      </c>
    </row>
    <row r="51" spans="2:9" s="180" customFormat="1" ht="16.5" customHeight="1">
      <c r="B51" s="285">
        <v>13310102</v>
      </c>
      <c r="C51" s="90" t="s">
        <v>87</v>
      </c>
      <c r="D51" s="283">
        <v>139728254</v>
      </c>
      <c r="E51" s="284">
        <v>21408.639999999999</v>
      </c>
      <c r="G51" s="288">
        <f>+VLOOKUP(B51,Clasificación!C:C,1,FALSE)</f>
        <v>13310102</v>
      </c>
    </row>
    <row r="52" spans="2:9" s="180" customFormat="1" ht="16.5" customHeight="1">
      <c r="B52" s="285">
        <v>133113</v>
      </c>
      <c r="C52" s="90" t="s">
        <v>542</v>
      </c>
      <c r="D52" s="283">
        <v>622033558</v>
      </c>
      <c r="E52" s="284">
        <v>101125</v>
      </c>
      <c r="G52" s="288">
        <f>+VLOOKUP(B52,Clasificación!C:C,1,FALSE)</f>
        <v>133113</v>
      </c>
    </row>
    <row r="53" spans="2:9" s="180" customFormat="1" ht="16.5" customHeight="1">
      <c r="B53" s="285">
        <v>133114</v>
      </c>
      <c r="C53" s="90" t="s">
        <v>543</v>
      </c>
      <c r="D53" s="283">
        <v>14200454</v>
      </c>
      <c r="E53" s="284">
        <v>2250.09</v>
      </c>
      <c r="G53" s="288">
        <f>+VLOOKUP(B53,Clasificación!C:C,1,FALSE)</f>
        <v>133114</v>
      </c>
    </row>
    <row r="54" spans="2:9" s="180" customFormat="1" ht="16.5" customHeight="1">
      <c r="B54" s="285">
        <v>133116</v>
      </c>
      <c r="C54" s="90" t="s">
        <v>114</v>
      </c>
      <c r="D54" s="283">
        <v>8000000</v>
      </c>
      <c r="E54" s="284">
        <v>1288.27</v>
      </c>
      <c r="G54" s="288">
        <f>+VLOOKUP(B54,Clasificación!C:C,1,FALSE)</f>
        <v>133116</v>
      </c>
    </row>
    <row r="55" spans="2:9" s="290" customFormat="1" ht="16.5" customHeight="1">
      <c r="B55" s="291">
        <v>133117</v>
      </c>
      <c r="C55" s="292" t="s">
        <v>818</v>
      </c>
      <c r="D55" s="293">
        <v>-32204457</v>
      </c>
      <c r="E55" s="294">
        <v>-5270.28</v>
      </c>
      <c r="G55" s="295">
        <f>+VLOOKUP(B55,Clasificación!C:C,1,FALSE)</f>
        <v>133117</v>
      </c>
    </row>
    <row r="56" spans="2:9" s="180" customFormat="1" ht="16.5" customHeight="1">
      <c r="B56" s="285">
        <v>137</v>
      </c>
      <c r="C56" s="90" t="s">
        <v>286</v>
      </c>
      <c r="D56" s="283">
        <v>252437270</v>
      </c>
      <c r="E56" s="284">
        <v>39231.53</v>
      </c>
      <c r="G56" s="288">
        <f>+VLOOKUP(B56,Clasificación!C:C,1,FALSE)</f>
        <v>137</v>
      </c>
    </row>
    <row r="57" spans="2:9" s="180" customFormat="1" ht="16.5" customHeight="1">
      <c r="B57" s="285">
        <v>13701</v>
      </c>
      <c r="C57" s="90" t="s">
        <v>287</v>
      </c>
      <c r="D57" s="283">
        <v>57764419</v>
      </c>
      <c r="E57" s="284">
        <v>9621.58</v>
      </c>
      <c r="G57" s="288">
        <f>+VLOOKUP(B57,Clasificación!C:C,1,FALSE)</f>
        <v>13701</v>
      </c>
    </row>
    <row r="58" spans="2:9" s="290" customFormat="1" ht="16.5" customHeight="1">
      <c r="B58" s="291">
        <v>13702</v>
      </c>
      <c r="C58" s="292" t="s">
        <v>288</v>
      </c>
      <c r="D58" s="293">
        <v>-30629975</v>
      </c>
      <c r="E58" s="294">
        <v>-5124.58</v>
      </c>
      <c r="G58" s="295">
        <f>+VLOOKUP(B58,Clasificación!C:C,1,FALSE)</f>
        <v>13702</v>
      </c>
    </row>
    <row r="59" spans="2:9" s="180" customFormat="1" ht="16.5" customHeight="1">
      <c r="B59" s="285">
        <v>13705</v>
      </c>
      <c r="C59" s="90" t="s">
        <v>704</v>
      </c>
      <c r="D59" s="283">
        <v>225302826</v>
      </c>
      <c r="E59" s="284">
        <v>34734.53</v>
      </c>
      <c r="G59" s="288">
        <f>+VLOOKUP(B59,Clasificación!C:C,1,FALSE)</f>
        <v>13705</v>
      </c>
    </row>
    <row r="60" spans="2:9" s="180" customFormat="1" ht="16.5" customHeight="1">
      <c r="B60" s="285">
        <v>2</v>
      </c>
      <c r="C60" s="90" t="s">
        <v>8</v>
      </c>
      <c r="D60" s="283">
        <v>17532160589</v>
      </c>
      <c r="E60" s="284">
        <v>2667815.1093999995</v>
      </c>
      <c r="G60" s="288">
        <f>+VLOOKUP(B60,Clasificación!C:C,1,FALSE)</f>
        <v>2</v>
      </c>
      <c r="H60" s="320"/>
    </row>
    <row r="61" spans="2:9" s="180" customFormat="1" ht="16.5" customHeight="1">
      <c r="B61" s="285">
        <v>21</v>
      </c>
      <c r="C61" s="90" t="s">
        <v>9</v>
      </c>
      <c r="D61" s="283">
        <v>17532160589</v>
      </c>
      <c r="E61" s="284">
        <v>2667815.1093999995</v>
      </c>
      <c r="G61" s="288">
        <f>+VLOOKUP(B61,Clasificación!C:C,1,FALSE)</f>
        <v>21</v>
      </c>
      <c r="H61" s="320">
        <f>+'CA EF'!B29</f>
        <v>-17532160589</v>
      </c>
      <c r="I61" s="320">
        <f>+D61-H61</f>
        <v>35064321178</v>
      </c>
    </row>
    <row r="62" spans="2:9" s="180" customFormat="1" ht="16.5" customHeight="1">
      <c r="B62" s="285">
        <v>211</v>
      </c>
      <c r="C62" s="90" t="s">
        <v>544</v>
      </c>
      <c r="D62" s="283">
        <v>17027258250</v>
      </c>
      <c r="E62" s="284">
        <v>2590985.6694</v>
      </c>
      <c r="G62" s="288">
        <f>+VLOOKUP(B62,Clasificación!C:C,1,FALSE)</f>
        <v>211</v>
      </c>
    </row>
    <row r="63" spans="2:9" s="180" customFormat="1" ht="16.5" customHeight="1">
      <c r="B63" s="285">
        <v>21101</v>
      </c>
      <c r="C63" s="90" t="s">
        <v>289</v>
      </c>
      <c r="D63" s="283">
        <v>112487908</v>
      </c>
      <c r="E63" s="284">
        <v>17116.940000000002</v>
      </c>
      <c r="G63" s="288">
        <f>+VLOOKUP(B63,Clasificación!C:C,1,FALSE)</f>
        <v>21101</v>
      </c>
    </row>
    <row r="64" spans="2:9" s="180" customFormat="1" ht="16.5" customHeight="1">
      <c r="B64" s="285">
        <v>2110102</v>
      </c>
      <c r="C64" s="90" t="s">
        <v>819</v>
      </c>
      <c r="D64" s="324">
        <v>112487908</v>
      </c>
      <c r="E64" s="284">
        <v>17116.940000000002</v>
      </c>
      <c r="G64" s="288">
        <f>+VLOOKUP(B64,Clasificación!C:C,1,FALSE)</f>
        <v>2110102</v>
      </c>
    </row>
    <row r="65" spans="2:8" s="180" customFormat="1" ht="16.5" customHeight="1">
      <c r="B65" s="285">
        <v>21103</v>
      </c>
      <c r="C65" s="90" t="s">
        <v>820</v>
      </c>
      <c r="D65" s="324">
        <v>4760</v>
      </c>
      <c r="E65" s="284">
        <v>0.71999999999997044</v>
      </c>
      <c r="G65" s="288">
        <f>+VLOOKUP(B65,Clasificación!C:C,1,FALSE)</f>
        <v>21103</v>
      </c>
    </row>
    <row r="66" spans="2:8" s="180" customFormat="1" ht="16.5" customHeight="1">
      <c r="B66" s="285">
        <v>21106</v>
      </c>
      <c r="C66" s="90" t="s">
        <v>821</v>
      </c>
      <c r="D66" s="324">
        <v>598420166</v>
      </c>
      <c r="E66" s="284">
        <v>91059.760000000242</v>
      </c>
      <c r="G66" s="288">
        <f>+VLOOKUP(B66,Clasificación!C:C,1,FALSE)</f>
        <v>21106</v>
      </c>
    </row>
    <row r="67" spans="2:8" s="180" customFormat="1" ht="16.5" customHeight="1">
      <c r="B67" s="285">
        <v>21109</v>
      </c>
      <c r="C67" s="90" t="s">
        <v>822</v>
      </c>
      <c r="D67" s="324">
        <v>157876083</v>
      </c>
      <c r="E67" s="284">
        <v>24023.519400000107</v>
      </c>
      <c r="G67" s="288">
        <f>+VLOOKUP(B67,Clasificación!C:C,1,FALSE)</f>
        <v>21109</v>
      </c>
    </row>
    <row r="68" spans="2:8" s="180" customFormat="1" ht="16.5" customHeight="1">
      <c r="B68" s="285">
        <v>21110</v>
      </c>
      <c r="C68" s="90" t="s">
        <v>801</v>
      </c>
      <c r="D68" s="324">
        <v>8084000000</v>
      </c>
      <c r="E68" s="284">
        <v>1230117.4900000002</v>
      </c>
      <c r="G68" s="288">
        <f>+VLOOKUP(B68,Clasificación!C:C,1,FALSE)</f>
        <v>21110</v>
      </c>
      <c r="H68" s="320"/>
    </row>
    <row r="69" spans="2:8" s="180" customFormat="1" ht="16.5" customHeight="1">
      <c r="B69" s="285">
        <v>21111</v>
      </c>
      <c r="C69" s="90" t="s">
        <v>802</v>
      </c>
      <c r="D69" s="324">
        <v>8034255631</v>
      </c>
      <c r="E69" s="284">
        <v>1222548.04</v>
      </c>
      <c r="G69" s="288">
        <f>+VLOOKUP(B69,Clasificación!C:C,1,FALSE)</f>
        <v>21111</v>
      </c>
    </row>
    <row r="70" spans="2:8" s="180" customFormat="1" ht="16.5" customHeight="1">
      <c r="B70" s="285">
        <v>21112</v>
      </c>
      <c r="C70" s="90" t="s">
        <v>823</v>
      </c>
      <c r="D70" s="324">
        <v>9387688</v>
      </c>
      <c r="E70" s="284">
        <v>1428.5</v>
      </c>
      <c r="G70" s="288">
        <f>+VLOOKUP(B70,Clasificación!C:C,1,FALSE)</f>
        <v>21112</v>
      </c>
    </row>
    <row r="71" spans="2:8" s="180" customFormat="1" ht="16.5" customHeight="1">
      <c r="B71" s="285">
        <v>21113</v>
      </c>
      <c r="C71" s="90" t="s">
        <v>824</v>
      </c>
      <c r="D71" s="324">
        <v>30826014</v>
      </c>
      <c r="E71" s="284">
        <v>4690.7</v>
      </c>
      <c r="G71" s="288">
        <f>+VLOOKUP(B71,Clasificación!C:C,1,FALSE)</f>
        <v>21113</v>
      </c>
    </row>
    <row r="72" spans="2:8" s="180" customFormat="1" ht="16.5" customHeight="1">
      <c r="B72" s="285">
        <v>212</v>
      </c>
      <c r="C72" s="90" t="s">
        <v>545</v>
      </c>
      <c r="D72" s="324">
        <v>51476068</v>
      </c>
      <c r="E72" s="284">
        <v>7832.9600000000064</v>
      </c>
      <c r="G72" s="288">
        <f>+VLOOKUP(B72,Clasificación!C:C,1,FALSE)</f>
        <v>212</v>
      </c>
    </row>
    <row r="73" spans="2:8" s="180" customFormat="1" ht="16.5" customHeight="1">
      <c r="B73" s="285">
        <v>212101</v>
      </c>
      <c r="C73" s="90" t="s">
        <v>295</v>
      </c>
      <c r="D73" s="324">
        <v>1530000</v>
      </c>
      <c r="E73" s="284">
        <v>232.81999999999971</v>
      </c>
      <c r="G73" s="288">
        <f>+VLOOKUP(B73,Clasificación!C:C,1,FALSE)</f>
        <v>212101</v>
      </c>
    </row>
    <row r="74" spans="2:8" s="180" customFormat="1" ht="16.5" customHeight="1">
      <c r="B74" s="285">
        <v>212201</v>
      </c>
      <c r="C74" s="90" t="s">
        <v>296</v>
      </c>
      <c r="D74" s="324">
        <v>49946068</v>
      </c>
      <c r="E74" s="284">
        <v>7600.14</v>
      </c>
      <c r="G74" s="288">
        <f>+VLOOKUP(B74,Clasificación!C:C,1,FALSE)</f>
        <v>212201</v>
      </c>
    </row>
    <row r="75" spans="2:8" s="180" customFormat="1" ht="16.5" customHeight="1">
      <c r="B75" s="285">
        <v>214</v>
      </c>
      <c r="C75" s="90" t="s">
        <v>10</v>
      </c>
      <c r="D75" s="283">
        <v>162508321</v>
      </c>
      <c r="E75" s="284">
        <v>24728.39</v>
      </c>
      <c r="G75" s="288">
        <f>+VLOOKUP(B75,Clasificación!C:C,1,FALSE)</f>
        <v>214</v>
      </c>
    </row>
    <row r="76" spans="2:8" s="180" customFormat="1" ht="16.5" customHeight="1">
      <c r="B76" s="285">
        <v>21401</v>
      </c>
      <c r="C76" s="90" t="s">
        <v>101</v>
      </c>
      <c r="D76" s="324">
        <v>96802558</v>
      </c>
      <c r="E76" s="284">
        <v>14730.15</v>
      </c>
      <c r="G76" s="288">
        <f>+VLOOKUP(B76,Clasificación!C:C,1,FALSE)</f>
        <v>21401</v>
      </c>
    </row>
    <row r="77" spans="2:8" s="180" customFormat="1" ht="16.5" customHeight="1">
      <c r="B77" s="285">
        <v>21407</v>
      </c>
      <c r="C77" s="90" t="s">
        <v>307</v>
      </c>
      <c r="D77" s="324">
        <v>32844791</v>
      </c>
      <c r="E77" s="284">
        <v>4997.8900000000012</v>
      </c>
      <c r="G77" s="288">
        <f>+VLOOKUP(B77,Clasificación!C:C,1,FALSE)</f>
        <v>21407</v>
      </c>
    </row>
    <row r="78" spans="2:8" s="180" customFormat="1" ht="16.5" customHeight="1">
      <c r="B78" s="285">
        <v>21409</v>
      </c>
      <c r="C78" s="90" t="s">
        <v>313</v>
      </c>
      <c r="D78" s="324">
        <v>32860972</v>
      </c>
      <c r="E78" s="284">
        <v>5000.3499999999995</v>
      </c>
      <c r="G78" s="288">
        <f>+VLOOKUP(B78,Clasificación!C:C,1,FALSE)</f>
        <v>21409</v>
      </c>
    </row>
    <row r="79" spans="2:8" s="180" customFormat="1" ht="16.5" customHeight="1">
      <c r="B79" s="285">
        <v>215</v>
      </c>
      <c r="C79" s="90" t="s">
        <v>546</v>
      </c>
      <c r="D79" s="324">
        <v>290917950</v>
      </c>
      <c r="E79" s="284">
        <v>44268.09</v>
      </c>
      <c r="G79" s="288">
        <f>+VLOOKUP(B79,Clasificación!C:C,1,FALSE)</f>
        <v>215</v>
      </c>
    </row>
    <row r="80" spans="2:8" s="180" customFormat="1" ht="16.5" customHeight="1">
      <c r="B80" s="285">
        <v>21501</v>
      </c>
      <c r="C80" s="90" t="s">
        <v>314</v>
      </c>
      <c r="D80" s="324">
        <v>6000000</v>
      </c>
      <c r="E80" s="284">
        <v>913</v>
      </c>
      <c r="G80" s="288">
        <f>+VLOOKUP(B80,Clasificación!C:C,1,FALSE)</f>
        <v>21501</v>
      </c>
    </row>
    <row r="81" spans="2:7" s="180" customFormat="1" ht="16.5" customHeight="1">
      <c r="B81" s="285">
        <v>21502</v>
      </c>
      <c r="C81" s="90" t="s">
        <v>315</v>
      </c>
      <c r="D81" s="324">
        <v>3496313</v>
      </c>
      <c r="E81" s="284">
        <v>532.0200000000001</v>
      </c>
      <c r="G81" s="288">
        <f>+VLOOKUP(B81,Clasificación!C:C,1,FALSE)</f>
        <v>21502</v>
      </c>
    </row>
    <row r="82" spans="2:7" s="180" customFormat="1" ht="16.5" customHeight="1">
      <c r="B82" s="285">
        <v>21503</v>
      </c>
      <c r="C82" s="90" t="s">
        <v>316</v>
      </c>
      <c r="D82" s="324">
        <v>35409091</v>
      </c>
      <c r="E82" s="284">
        <v>5388.09</v>
      </c>
      <c r="G82" s="288">
        <f>+VLOOKUP(B82,Clasificación!C:C,1,FALSE)</f>
        <v>21503</v>
      </c>
    </row>
    <row r="83" spans="2:7" s="180" customFormat="1" ht="16.5" customHeight="1">
      <c r="B83" s="285">
        <v>21504</v>
      </c>
      <c r="C83" s="90" t="s">
        <v>317</v>
      </c>
      <c r="D83" s="324">
        <v>14285334</v>
      </c>
      <c r="E83" s="284">
        <v>2173.7600000000002</v>
      </c>
      <c r="G83" s="288">
        <f>+VLOOKUP(B83,Clasificación!C:C,1,FALSE)</f>
        <v>21504</v>
      </c>
    </row>
    <row r="84" spans="2:7" s="180" customFormat="1" ht="16.5" customHeight="1">
      <c r="B84" s="285">
        <v>21507</v>
      </c>
      <c r="C84" s="90" t="s">
        <v>825</v>
      </c>
      <c r="D84" s="324">
        <v>59240090</v>
      </c>
      <c r="E84" s="284">
        <v>9014.380000000001</v>
      </c>
      <c r="G84" s="288">
        <f>+VLOOKUP(B84,Clasificación!C:C,1,FALSE)</f>
        <v>21507</v>
      </c>
    </row>
    <row r="85" spans="2:7" s="180" customFormat="1" ht="16.5" customHeight="1">
      <c r="B85" s="285">
        <v>21508</v>
      </c>
      <c r="C85" s="90" t="s">
        <v>826</v>
      </c>
      <c r="D85" s="324">
        <v>20470836</v>
      </c>
      <c r="E85" s="284">
        <v>3114.98</v>
      </c>
      <c r="G85" s="288">
        <f>+VLOOKUP(B85,Clasificación!C:C,1,FALSE)</f>
        <v>21508</v>
      </c>
    </row>
    <row r="86" spans="2:7" s="180" customFormat="1" ht="16.5" customHeight="1">
      <c r="B86" s="285">
        <v>21509</v>
      </c>
      <c r="C86" s="90" t="s">
        <v>827</v>
      </c>
      <c r="D86" s="324">
        <v>44516285</v>
      </c>
      <c r="E86" s="284">
        <v>6773.91</v>
      </c>
      <c r="G86" s="288">
        <f>+VLOOKUP(B86,Clasificación!C:C,1,FALSE)</f>
        <v>21509</v>
      </c>
    </row>
    <row r="87" spans="2:7" s="180" customFormat="1" ht="16.5" customHeight="1">
      <c r="B87" s="285">
        <v>21510</v>
      </c>
      <c r="C87" s="90" t="s">
        <v>828</v>
      </c>
      <c r="D87" s="324">
        <v>105000000</v>
      </c>
      <c r="E87" s="284">
        <v>15977.53</v>
      </c>
      <c r="G87" s="288">
        <f>+VLOOKUP(B87,Clasificación!C:C,1,FALSE)</f>
        <v>21510</v>
      </c>
    </row>
    <row r="88" spans="2:7" s="180" customFormat="1" ht="16.5" customHeight="1">
      <c r="B88" s="285">
        <v>21511</v>
      </c>
      <c r="C88" s="90" t="s">
        <v>829</v>
      </c>
      <c r="D88" s="324">
        <v>2500001</v>
      </c>
      <c r="E88" s="284">
        <v>380.42000000000007</v>
      </c>
      <c r="G88" s="288">
        <f>+VLOOKUP(B88,Clasificación!C:C,1,FALSE)</f>
        <v>21511</v>
      </c>
    </row>
    <row r="89" spans="2:7" s="180" customFormat="1" ht="16.5" customHeight="1">
      <c r="B89" s="285">
        <v>6</v>
      </c>
      <c r="C89" s="90" t="s">
        <v>610</v>
      </c>
      <c r="D89" s="283">
        <v>-466073873960</v>
      </c>
      <c r="E89" s="284">
        <v>-73318262.129999995</v>
      </c>
      <c r="G89" s="288">
        <f>+VLOOKUP(B89,Clasificación!C:C,1,FALSE)</f>
        <v>6</v>
      </c>
    </row>
    <row r="90" spans="2:7" s="180" customFormat="1" ht="16.5" customHeight="1">
      <c r="B90" s="285">
        <v>621</v>
      </c>
      <c r="C90" s="90" t="s">
        <v>727</v>
      </c>
      <c r="D90" s="283">
        <v>-788252516</v>
      </c>
      <c r="E90" s="284">
        <v>-122355.42</v>
      </c>
      <c r="G90" s="288">
        <f>+VLOOKUP(B90,Clasificación!C:C,1,FALSE)</f>
        <v>621</v>
      </c>
    </row>
    <row r="91" spans="2:7" s="180" customFormat="1" ht="16.5" customHeight="1">
      <c r="B91" s="285">
        <v>622</v>
      </c>
      <c r="C91" s="90" t="s">
        <v>728</v>
      </c>
      <c r="D91" s="283">
        <v>-18136461199</v>
      </c>
      <c r="E91" s="284">
        <v>-2815202.14</v>
      </c>
      <c r="G91" s="288">
        <f>+VLOOKUP(B91,Clasificación!C:C,1,FALSE)</f>
        <v>622</v>
      </c>
    </row>
    <row r="92" spans="2:7" s="180" customFormat="1" ht="16.5" customHeight="1">
      <c r="B92" s="285">
        <v>651</v>
      </c>
      <c r="C92" s="90" t="s">
        <v>421</v>
      </c>
      <c r="D92" s="283">
        <v>-442916854245</v>
      </c>
      <c r="E92" s="284">
        <v>-69723542.859999999</v>
      </c>
      <c r="G92" s="288">
        <f>+VLOOKUP(B92,Clasificación!C:C,1,FALSE)</f>
        <v>651</v>
      </c>
    </row>
    <row r="93" spans="2:7" s="180" customFormat="1" ht="16.5" customHeight="1">
      <c r="B93" s="285">
        <v>661</v>
      </c>
      <c r="C93" s="90" t="s">
        <v>422</v>
      </c>
      <c r="D93" s="283">
        <v>-4232306000</v>
      </c>
      <c r="E93" s="284">
        <v>-657161.71</v>
      </c>
      <c r="G93" s="288">
        <f>+VLOOKUP(B93,Clasificación!C:C,1,FALSE)</f>
        <v>661</v>
      </c>
    </row>
    <row r="94" spans="2:7" s="180" customFormat="1" ht="16.5" customHeight="1">
      <c r="B94" s="285">
        <v>7</v>
      </c>
      <c r="C94" s="90" t="s">
        <v>611</v>
      </c>
      <c r="D94" s="283">
        <v>466073873960</v>
      </c>
      <c r="E94" s="284">
        <v>73318262.129999995</v>
      </c>
      <c r="G94" s="288">
        <f>+VLOOKUP(B94,Clasificación!C:C,1,FALSE)</f>
        <v>7</v>
      </c>
    </row>
    <row r="95" spans="2:7" s="180" customFormat="1" ht="16.5" customHeight="1">
      <c r="B95" s="285">
        <v>721</v>
      </c>
      <c r="C95" s="90" t="s">
        <v>729</v>
      </c>
      <c r="D95" s="283">
        <v>18136461199</v>
      </c>
      <c r="E95" s="284">
        <v>2815202.14</v>
      </c>
      <c r="G95" s="288">
        <f>+VLOOKUP(B95,Clasificación!C:C,1,FALSE)</f>
        <v>721</v>
      </c>
    </row>
    <row r="96" spans="2:7" s="180" customFormat="1" ht="16.5" customHeight="1">
      <c r="B96" s="285">
        <v>722</v>
      </c>
      <c r="C96" s="90" t="s">
        <v>730</v>
      </c>
      <c r="D96" s="283">
        <v>788252516</v>
      </c>
      <c r="E96" s="284">
        <v>122355.42</v>
      </c>
      <c r="G96" s="288">
        <f>+VLOOKUP(B96,Clasificación!C:C,1,FALSE)</f>
        <v>722</v>
      </c>
    </row>
    <row r="97" spans="2:8" s="180" customFormat="1" ht="16.5" customHeight="1">
      <c r="B97" s="285">
        <v>751</v>
      </c>
      <c r="C97" s="90" t="s">
        <v>427</v>
      </c>
      <c r="D97" s="283">
        <v>442916854245</v>
      </c>
      <c r="E97" s="284">
        <v>69723542.859999999</v>
      </c>
      <c r="G97" s="288">
        <f>+VLOOKUP(B97,Clasificación!C:C,1,FALSE)</f>
        <v>751</v>
      </c>
    </row>
    <row r="98" spans="2:8" s="180" customFormat="1" ht="16.5" customHeight="1">
      <c r="B98" s="285">
        <v>761</v>
      </c>
      <c r="C98" s="90" t="s">
        <v>428</v>
      </c>
      <c r="D98" s="283">
        <v>4232306000</v>
      </c>
      <c r="E98" s="284">
        <v>657161.71</v>
      </c>
      <c r="G98" s="288">
        <f>+VLOOKUP(B98,Clasificación!C:C,1,FALSE)</f>
        <v>761</v>
      </c>
    </row>
    <row r="99" spans="2:8" s="180" customFormat="1" ht="16.5" customHeight="1">
      <c r="B99" s="285">
        <v>3</v>
      </c>
      <c r="C99" s="90" t="s">
        <v>25</v>
      </c>
      <c r="D99" s="283">
        <v>6083771452</v>
      </c>
      <c r="E99" s="284">
        <v>942169.402</v>
      </c>
      <c r="G99" s="288">
        <f>+VLOOKUP(B99,Clasificación!C:C,1,FALSE)</f>
        <v>3</v>
      </c>
      <c r="H99" s="320"/>
    </row>
    <row r="100" spans="2:8" s="180" customFormat="1" ht="16.5" customHeight="1">
      <c r="B100" s="285">
        <v>310</v>
      </c>
      <c r="C100" s="90" t="s">
        <v>344</v>
      </c>
      <c r="D100" s="283">
        <v>5000000000</v>
      </c>
      <c r="E100" s="284">
        <v>838793.88</v>
      </c>
      <c r="G100" s="288">
        <f>+VLOOKUP(B100,Clasificación!C:C,1,FALSE)</f>
        <v>310</v>
      </c>
    </row>
    <row r="101" spans="2:8" s="180" customFormat="1" ht="16.5" customHeight="1">
      <c r="B101" s="285">
        <v>310102</v>
      </c>
      <c r="C101" s="90" t="s">
        <v>346</v>
      </c>
      <c r="D101" s="283">
        <v>5000000000</v>
      </c>
      <c r="E101" s="284">
        <v>838793.88</v>
      </c>
      <c r="G101" s="288">
        <f>+VLOOKUP(B101,Clasificación!C:C,1,FALSE)</f>
        <v>310102</v>
      </c>
    </row>
    <row r="102" spans="2:8" s="180" customFormat="1" ht="16.5" customHeight="1">
      <c r="B102" s="285">
        <v>316</v>
      </c>
      <c r="C102" s="90" t="s">
        <v>151</v>
      </c>
      <c r="D102" s="283">
        <v>1083771452</v>
      </c>
      <c r="E102" s="284">
        <v>103375.522</v>
      </c>
      <c r="G102" s="288">
        <f>+VLOOKUP(B102,Clasificación!C:C,1,FALSE)</f>
        <v>316</v>
      </c>
    </row>
    <row r="103" spans="2:8" s="180" customFormat="1" ht="16.5" customHeight="1">
      <c r="B103" s="285">
        <v>31601</v>
      </c>
      <c r="C103" s="90" t="s">
        <v>357</v>
      </c>
      <c r="D103" s="283">
        <v>634228480</v>
      </c>
      <c r="E103" s="284">
        <v>44565.561999999998</v>
      </c>
      <c r="G103" s="288">
        <f>+VLOOKUP(B103,Clasificación!C:C,1,FALSE)</f>
        <v>31601</v>
      </c>
    </row>
    <row r="104" spans="2:8" s="180" customFormat="1" ht="16.5" customHeight="1">
      <c r="B104" s="285">
        <v>31602</v>
      </c>
      <c r="C104" s="90" t="s">
        <v>358</v>
      </c>
      <c r="D104" s="283">
        <v>449542972</v>
      </c>
      <c r="E104" s="284">
        <v>58809.96</v>
      </c>
      <c r="G104" s="288">
        <f>+VLOOKUP(B104,Clasificación!C:C,1,FALSE)</f>
        <v>31602</v>
      </c>
    </row>
    <row r="105" spans="2:8" s="180" customFormat="1" ht="16.5" customHeight="1">
      <c r="B105" s="285">
        <v>4</v>
      </c>
      <c r="C105" s="90" t="s">
        <v>359</v>
      </c>
      <c r="D105" s="283">
        <v>2027331640</v>
      </c>
      <c r="E105" s="284">
        <v>315785.55</v>
      </c>
      <c r="G105" s="288">
        <f>+VLOOKUP(B105,Clasificación!C:C,1,FALSE)</f>
        <v>4</v>
      </c>
    </row>
    <row r="106" spans="2:8" s="180" customFormat="1" ht="16.5" customHeight="1">
      <c r="B106" s="285">
        <v>41</v>
      </c>
      <c r="C106" s="90" t="s">
        <v>14</v>
      </c>
      <c r="D106" s="283">
        <v>1860872371</v>
      </c>
      <c r="E106" s="284">
        <v>285008.18</v>
      </c>
      <c r="G106" s="288">
        <f>+VLOOKUP(B106,Clasificación!C:C,1,FALSE)</f>
        <v>41</v>
      </c>
    </row>
    <row r="107" spans="2:8" s="180" customFormat="1" ht="16.5" customHeight="1">
      <c r="B107" s="285">
        <v>410101</v>
      </c>
      <c r="C107" s="90" t="s">
        <v>731</v>
      </c>
      <c r="D107" s="283">
        <v>633276895</v>
      </c>
      <c r="E107" s="284">
        <v>97131.75</v>
      </c>
      <c r="G107" s="288">
        <f>+VLOOKUP(B107,Clasificación!C:C,1,FALSE)</f>
        <v>410101</v>
      </c>
    </row>
    <row r="108" spans="2:8" s="180" customFormat="1" ht="16.5" customHeight="1">
      <c r="B108" s="285">
        <v>410102</v>
      </c>
      <c r="C108" s="90" t="s">
        <v>363</v>
      </c>
      <c r="D108" s="283">
        <v>39872675</v>
      </c>
      <c r="E108" s="284">
        <v>6109.67</v>
      </c>
      <c r="G108" s="288">
        <f>+VLOOKUP(B108,Clasificación!C:C,1,FALSE)</f>
        <v>410102</v>
      </c>
    </row>
    <row r="109" spans="2:8" s="180" customFormat="1" ht="16.5" customHeight="1">
      <c r="B109" s="285">
        <v>410103</v>
      </c>
      <c r="C109" s="90" t="s">
        <v>547</v>
      </c>
      <c r="D109" s="283">
        <v>58662495</v>
      </c>
      <c r="E109" s="284">
        <v>9000</v>
      </c>
      <c r="G109" s="288">
        <f>+VLOOKUP(B109,Clasificación!C:C,1,FALSE)</f>
        <v>410103</v>
      </c>
    </row>
    <row r="110" spans="2:8" s="180" customFormat="1" ht="16.5" customHeight="1">
      <c r="B110" s="285">
        <v>410104</v>
      </c>
      <c r="C110" s="90" t="s">
        <v>548</v>
      </c>
      <c r="D110" s="283">
        <v>9967899</v>
      </c>
      <c r="E110" s="284">
        <v>1527.4</v>
      </c>
      <c r="G110" s="288">
        <f>+VLOOKUP(B110,Clasificación!C:C,1,FALSE)</f>
        <v>410104</v>
      </c>
    </row>
    <row r="111" spans="2:8" s="180" customFormat="1" ht="16.5" customHeight="1">
      <c r="B111" s="285">
        <v>410105</v>
      </c>
      <c r="C111" s="90" t="s">
        <v>830</v>
      </c>
      <c r="D111" s="283">
        <v>100000</v>
      </c>
      <c r="E111" s="284">
        <v>15.25</v>
      </c>
      <c r="G111" s="288">
        <f>+VLOOKUP(B111,Clasificación!C:C,1,FALSE)</f>
        <v>410105</v>
      </c>
    </row>
    <row r="112" spans="2:8" s="180" customFormat="1" ht="16.5" customHeight="1">
      <c r="B112" s="285">
        <v>410106</v>
      </c>
      <c r="C112" s="90" t="s">
        <v>831</v>
      </c>
      <c r="D112" s="283">
        <v>2598392</v>
      </c>
      <c r="E112" s="284">
        <v>397.15</v>
      </c>
      <c r="G112" s="288">
        <f>+VLOOKUP(B112,Clasificación!C:C,1,FALSE)</f>
        <v>410106</v>
      </c>
    </row>
    <row r="113" spans="2:7" s="180" customFormat="1" ht="16.5" customHeight="1">
      <c r="B113" s="285">
        <v>410107</v>
      </c>
      <c r="C113" s="90" t="s">
        <v>832</v>
      </c>
      <c r="D113" s="283">
        <v>407541775</v>
      </c>
      <c r="E113" s="284">
        <v>62535.34</v>
      </c>
      <c r="G113" s="288">
        <f>+VLOOKUP(B113,Clasificación!C:C,1,FALSE)</f>
        <v>410107</v>
      </c>
    </row>
    <row r="114" spans="2:7" s="180" customFormat="1" ht="16.5" customHeight="1">
      <c r="B114" s="285">
        <v>410108</v>
      </c>
      <c r="C114" s="90" t="s">
        <v>551</v>
      </c>
      <c r="D114" s="283">
        <v>1217193</v>
      </c>
      <c r="E114" s="284">
        <v>187.75</v>
      </c>
      <c r="G114" s="288">
        <f>+VLOOKUP(B114,Clasificación!C:C,1,FALSE)</f>
        <v>410108</v>
      </c>
    </row>
    <row r="115" spans="2:7" s="180" customFormat="1" ht="16.5" customHeight="1">
      <c r="B115" s="285">
        <v>410109</v>
      </c>
      <c r="C115" s="90" t="s">
        <v>360</v>
      </c>
      <c r="D115" s="283">
        <v>50732513</v>
      </c>
      <c r="E115" s="284">
        <v>7765.32</v>
      </c>
      <c r="G115" s="288">
        <f>+VLOOKUP(B115,Clasificación!C:C,1,FALSE)</f>
        <v>410109</v>
      </c>
    </row>
    <row r="116" spans="2:7" s="180" customFormat="1" ht="16.5" customHeight="1">
      <c r="B116" s="285">
        <v>410110</v>
      </c>
      <c r="C116" s="90" t="s">
        <v>833</v>
      </c>
      <c r="D116" s="283">
        <v>60931484</v>
      </c>
      <c r="E116" s="284">
        <v>9304.1</v>
      </c>
      <c r="G116" s="288">
        <f>+VLOOKUP(B116,Clasificación!C:C,1,FALSE)</f>
        <v>410110</v>
      </c>
    </row>
    <row r="117" spans="2:7" s="180" customFormat="1" ht="16.5" customHeight="1">
      <c r="B117" s="285">
        <v>410111</v>
      </c>
      <c r="C117" s="90" t="s">
        <v>362</v>
      </c>
      <c r="D117" s="283">
        <v>1948492</v>
      </c>
      <c r="E117" s="284">
        <v>297.70999999999998</v>
      </c>
      <c r="G117" s="288">
        <f>+VLOOKUP(B117,Clasificación!C:C,1,FALSE)</f>
        <v>410111</v>
      </c>
    </row>
    <row r="118" spans="2:7" s="180" customFormat="1" ht="16.5" customHeight="1">
      <c r="B118" s="285">
        <v>410112</v>
      </c>
      <c r="C118" s="90" t="s">
        <v>834</v>
      </c>
      <c r="D118" s="283">
        <v>162227408</v>
      </c>
      <c r="E118" s="284">
        <v>24617.759999999998</v>
      </c>
      <c r="G118" s="288">
        <f>+VLOOKUP(B118,Clasificación!C:C,1,FALSE)</f>
        <v>410112</v>
      </c>
    </row>
    <row r="119" spans="2:7" s="180" customFormat="1" ht="16.5" customHeight="1">
      <c r="B119" s="285">
        <v>410115</v>
      </c>
      <c r="C119" s="90" t="s">
        <v>366</v>
      </c>
      <c r="D119" s="283">
        <v>537248</v>
      </c>
      <c r="E119" s="284">
        <v>83.22</v>
      </c>
      <c r="G119" s="288">
        <f>+VLOOKUP(B119,Clasificación!C:C,1,FALSE)</f>
        <v>410115</v>
      </c>
    </row>
    <row r="120" spans="2:7" s="180" customFormat="1" ht="16.5" customHeight="1">
      <c r="B120" s="285">
        <v>410116</v>
      </c>
      <c r="C120" s="90" t="s">
        <v>700</v>
      </c>
      <c r="D120" s="283">
        <v>427741326</v>
      </c>
      <c r="E120" s="284">
        <v>65500.33</v>
      </c>
      <c r="G120" s="288">
        <f>+VLOOKUP(B120,Clasificación!C:C,1,FALSE)</f>
        <v>410116</v>
      </c>
    </row>
    <row r="121" spans="2:7" s="180" customFormat="1" ht="16.5" customHeight="1">
      <c r="B121" s="285">
        <v>410118</v>
      </c>
      <c r="C121" s="90" t="s">
        <v>835</v>
      </c>
      <c r="D121" s="283">
        <v>3516576</v>
      </c>
      <c r="E121" s="284">
        <v>535.42999999999995</v>
      </c>
      <c r="G121" s="288">
        <f>+VLOOKUP(B121,Clasificación!C:C,1,FALSE)</f>
        <v>410118</v>
      </c>
    </row>
    <row r="122" spans="2:7" s="180" customFormat="1" ht="16.5" customHeight="1">
      <c r="B122" s="285">
        <v>42</v>
      </c>
      <c r="C122" s="140" t="s">
        <v>552</v>
      </c>
      <c r="D122" s="315">
        <v>166392623</v>
      </c>
      <c r="E122" s="284">
        <v>30767.21</v>
      </c>
      <c r="G122" s="288">
        <f>+VLOOKUP(B122,Clasificación!C:C,1,FALSE)</f>
        <v>42</v>
      </c>
    </row>
    <row r="123" spans="2:7" s="180" customFormat="1" ht="16.5" customHeight="1">
      <c r="B123" s="285">
        <v>42103</v>
      </c>
      <c r="C123" s="140" t="s">
        <v>368</v>
      </c>
      <c r="D123" s="315">
        <v>165980247</v>
      </c>
      <c r="E123" s="284">
        <v>30704.42</v>
      </c>
      <c r="G123" s="288">
        <f>+VLOOKUP(B123,Clasificación!C:C,1,FALSE)</f>
        <v>42103</v>
      </c>
    </row>
    <row r="124" spans="2:7" s="180" customFormat="1" ht="16.5" customHeight="1">
      <c r="B124" s="285">
        <v>42205</v>
      </c>
      <c r="C124" s="140" t="s">
        <v>553</v>
      </c>
      <c r="D124" s="315">
        <v>412376</v>
      </c>
      <c r="E124" s="284">
        <v>62.79</v>
      </c>
      <c r="G124" s="288">
        <f>+VLOOKUP(B124,Clasificación!C:C,1,FALSE)</f>
        <v>42205</v>
      </c>
    </row>
    <row r="125" spans="2:7" s="180" customFormat="1" ht="16.5" customHeight="1">
      <c r="B125" s="285">
        <v>43</v>
      </c>
      <c r="C125" s="140" t="s">
        <v>554</v>
      </c>
      <c r="D125" s="315">
        <v>66646</v>
      </c>
      <c r="E125" s="284">
        <v>10.16</v>
      </c>
      <c r="G125" s="288">
        <f>+VLOOKUP(B125,Clasificación!C:C,1,FALSE)</f>
        <v>43</v>
      </c>
    </row>
    <row r="126" spans="2:7" s="180" customFormat="1" ht="16.5" customHeight="1">
      <c r="B126" s="285">
        <v>4305</v>
      </c>
      <c r="C126" s="140" t="s">
        <v>374</v>
      </c>
      <c r="D126" s="315">
        <v>66646</v>
      </c>
      <c r="E126" s="284">
        <v>10.16</v>
      </c>
      <c r="G126" s="288">
        <f>+VLOOKUP(B126,Clasificación!C:C,1,FALSE)</f>
        <v>4305</v>
      </c>
    </row>
    <row r="127" spans="2:7" s="180" customFormat="1" ht="16.5" customHeight="1">
      <c r="B127" s="285">
        <v>5</v>
      </c>
      <c r="C127" s="90" t="s">
        <v>375</v>
      </c>
      <c r="D127" s="283">
        <v>1577788668</v>
      </c>
      <c r="E127" s="284">
        <v>256975.58999999997</v>
      </c>
      <c r="G127" s="288">
        <f>+VLOOKUP(B127,Clasificación!C:C,1,FALSE)</f>
        <v>5</v>
      </c>
    </row>
    <row r="128" spans="2:7" s="180" customFormat="1" ht="16.5" customHeight="1">
      <c r="B128" s="285">
        <v>51</v>
      </c>
      <c r="C128" s="90" t="s">
        <v>376</v>
      </c>
      <c r="D128" s="283">
        <v>1553744738</v>
      </c>
      <c r="E128" s="284">
        <v>253294.21</v>
      </c>
      <c r="G128" s="288">
        <f>+VLOOKUP(B128,Clasificación!C:C,1,FALSE)</f>
        <v>51</v>
      </c>
    </row>
    <row r="129" spans="2:7" s="180" customFormat="1" ht="16.5" customHeight="1">
      <c r="B129" s="285">
        <v>5101</v>
      </c>
      <c r="C129" s="90" t="s">
        <v>555</v>
      </c>
      <c r="D129" s="283">
        <v>233158277</v>
      </c>
      <c r="E129" s="284">
        <v>35713.32</v>
      </c>
      <c r="G129" s="288">
        <f>+VLOOKUP(B129,Clasificación!C:C,1,FALSE)</f>
        <v>5101</v>
      </c>
    </row>
    <row r="130" spans="2:7" s="180" customFormat="1" ht="16.5" customHeight="1">
      <c r="B130" s="285">
        <v>510101</v>
      </c>
      <c r="C130" s="90" t="s">
        <v>556</v>
      </c>
      <c r="D130" s="283">
        <v>38721199</v>
      </c>
      <c r="E130" s="284">
        <v>5918</v>
      </c>
      <c r="G130" s="288">
        <f>+VLOOKUP(B130,Clasificación!C:C,1,FALSE)</f>
        <v>510101</v>
      </c>
    </row>
    <row r="131" spans="2:7" s="180" customFormat="1" ht="16.5" customHeight="1">
      <c r="B131" s="285">
        <v>510102</v>
      </c>
      <c r="C131" s="90" t="s">
        <v>404</v>
      </c>
      <c r="D131" s="283">
        <v>30827114</v>
      </c>
      <c r="E131" s="284">
        <v>4701.22</v>
      </c>
      <c r="G131" s="288">
        <f>+VLOOKUP(B131,Clasificación!C:C,1,FALSE)</f>
        <v>510102</v>
      </c>
    </row>
    <row r="132" spans="2:7" s="180" customFormat="1" ht="16.5" customHeight="1">
      <c r="B132" s="285">
        <v>510103</v>
      </c>
      <c r="C132" s="90" t="s">
        <v>557</v>
      </c>
      <c r="D132" s="283">
        <v>23799408</v>
      </c>
      <c r="E132" s="284">
        <v>3664.39</v>
      </c>
      <c r="G132" s="288">
        <f>+VLOOKUP(B132,Clasificación!C:C,1,FALSE)</f>
        <v>510103</v>
      </c>
    </row>
    <row r="133" spans="2:7" s="180" customFormat="1" ht="16.5" customHeight="1">
      <c r="B133" s="285">
        <v>510104</v>
      </c>
      <c r="C133" s="90" t="s">
        <v>558</v>
      </c>
      <c r="D133" s="283">
        <v>113837164</v>
      </c>
      <c r="E133" s="284">
        <v>17461.900000000001</v>
      </c>
      <c r="G133" s="288">
        <f>+VLOOKUP(B133,Clasificación!C:C,1,FALSE)</f>
        <v>510104</v>
      </c>
    </row>
    <row r="134" spans="2:7" s="180" customFormat="1" ht="16.5" customHeight="1">
      <c r="B134" s="285">
        <v>510105</v>
      </c>
      <c r="C134" s="90" t="s">
        <v>405</v>
      </c>
      <c r="D134" s="283">
        <v>2650719</v>
      </c>
      <c r="E134" s="284">
        <v>407.23</v>
      </c>
      <c r="G134" s="288">
        <f>+VLOOKUP(B134,Clasificación!C:C,1,FALSE)</f>
        <v>510105</v>
      </c>
    </row>
    <row r="135" spans="2:7" s="180" customFormat="1" ht="16.5" customHeight="1">
      <c r="B135" s="285">
        <v>510110</v>
      </c>
      <c r="C135" s="90" t="s">
        <v>836</v>
      </c>
      <c r="D135" s="283">
        <v>23322673</v>
      </c>
      <c r="E135" s="284">
        <v>3560.58</v>
      </c>
      <c r="G135" s="288">
        <f>+VLOOKUP(B135,Clasificación!C:C,1,FALSE)</f>
        <v>510110</v>
      </c>
    </row>
    <row r="136" spans="2:7" s="180" customFormat="1" ht="16.5" customHeight="1">
      <c r="B136" s="285">
        <v>5102</v>
      </c>
      <c r="C136" s="90" t="s">
        <v>560</v>
      </c>
      <c r="D136" s="283">
        <v>53061833</v>
      </c>
      <c r="E136" s="284">
        <v>8114.09</v>
      </c>
      <c r="G136" s="288">
        <f>+VLOOKUP(B136,Clasificación!C:C,1,FALSE)</f>
        <v>5102</v>
      </c>
    </row>
    <row r="137" spans="2:7" s="180" customFormat="1" ht="16.5" customHeight="1">
      <c r="B137" s="285">
        <v>510201</v>
      </c>
      <c r="C137" s="90" t="s">
        <v>385</v>
      </c>
      <c r="D137" s="283">
        <v>39000000</v>
      </c>
      <c r="E137" s="284">
        <v>5965.51</v>
      </c>
      <c r="G137" s="288">
        <f>+VLOOKUP(B137,Clasificación!C:C,1,FALSE)</f>
        <v>510201</v>
      </c>
    </row>
    <row r="138" spans="2:7" s="180" customFormat="1" ht="16.5" customHeight="1">
      <c r="B138" s="285">
        <v>510203</v>
      </c>
      <c r="C138" s="90" t="s">
        <v>561</v>
      </c>
      <c r="D138" s="283">
        <v>718181</v>
      </c>
      <c r="E138" s="284">
        <v>109.91</v>
      </c>
      <c r="G138" s="288">
        <f>+VLOOKUP(B138,Clasificación!C:C,1,FALSE)</f>
        <v>510203</v>
      </c>
    </row>
    <row r="139" spans="2:7" s="180" customFormat="1" ht="16.5" customHeight="1">
      <c r="B139" s="285">
        <v>510204</v>
      </c>
      <c r="C139" s="90" t="s">
        <v>562</v>
      </c>
      <c r="D139" s="283">
        <v>12643649</v>
      </c>
      <c r="E139" s="284">
        <v>1931.24</v>
      </c>
      <c r="G139" s="288">
        <f>+VLOOKUP(B139,Clasificación!C:C,1,FALSE)</f>
        <v>510204</v>
      </c>
    </row>
    <row r="140" spans="2:7" s="180" customFormat="1" ht="16.5" customHeight="1">
      <c r="B140" s="285">
        <v>510259</v>
      </c>
      <c r="C140" s="90" t="s">
        <v>837</v>
      </c>
      <c r="D140" s="283">
        <v>700003</v>
      </c>
      <c r="E140" s="284">
        <v>107.43</v>
      </c>
      <c r="G140" s="288">
        <f>+VLOOKUP(B140,Clasificación!C:C,1,FALSE)</f>
        <v>510259</v>
      </c>
    </row>
    <row r="141" spans="2:7" s="180" customFormat="1" ht="16.5" customHeight="1">
      <c r="B141" s="285">
        <v>5103</v>
      </c>
      <c r="C141" s="90" t="s">
        <v>15</v>
      </c>
      <c r="D141" s="283">
        <v>1074156560</v>
      </c>
      <c r="E141" s="284">
        <v>164678.93</v>
      </c>
      <c r="G141" s="288">
        <f>+VLOOKUP(B141,Clasificación!C:C,1,FALSE)</f>
        <v>5103</v>
      </c>
    </row>
    <row r="142" spans="2:7" s="180" customFormat="1" ht="16.5" customHeight="1">
      <c r="B142" s="285">
        <v>510301</v>
      </c>
      <c r="C142" s="90" t="s">
        <v>564</v>
      </c>
      <c r="D142" s="283">
        <v>371942621</v>
      </c>
      <c r="E142" s="284">
        <v>56922.92</v>
      </c>
      <c r="G142" s="288">
        <f>+VLOOKUP(B142,Clasificación!C:C,1,FALSE)</f>
        <v>510301</v>
      </c>
    </row>
    <row r="143" spans="2:7" s="180" customFormat="1" ht="16.5" customHeight="1">
      <c r="B143" s="285">
        <v>51030101</v>
      </c>
      <c r="C143" s="90" t="s">
        <v>377</v>
      </c>
      <c r="D143" s="283">
        <v>289016667</v>
      </c>
      <c r="E143" s="284">
        <v>44231.95</v>
      </c>
      <c r="G143" s="288">
        <f>+VLOOKUP(B143,Clasificación!C:C,1,FALSE)</f>
        <v>51030101</v>
      </c>
    </row>
    <row r="144" spans="2:7" s="180" customFormat="1" ht="16.5" customHeight="1">
      <c r="B144" s="285">
        <v>51030103</v>
      </c>
      <c r="C144" s="90" t="s">
        <v>378</v>
      </c>
      <c r="D144" s="283">
        <v>44231650</v>
      </c>
      <c r="E144" s="284">
        <v>6768.04</v>
      </c>
      <c r="G144" s="288">
        <f>+VLOOKUP(B144,Clasificación!C:C,1,FALSE)</f>
        <v>51030103</v>
      </c>
    </row>
    <row r="145" spans="2:7" s="180" customFormat="1" ht="16.5" customHeight="1">
      <c r="B145" s="285">
        <v>51030104</v>
      </c>
      <c r="C145" s="90" t="s">
        <v>379</v>
      </c>
      <c r="D145" s="283">
        <v>28610971</v>
      </c>
      <c r="E145" s="284">
        <v>4378.68</v>
      </c>
      <c r="G145" s="288">
        <f>+VLOOKUP(B145,Clasificación!C:C,1,FALSE)</f>
        <v>51030104</v>
      </c>
    </row>
    <row r="146" spans="2:7" s="180" customFormat="1" ht="16.5" customHeight="1">
      <c r="B146" s="285">
        <v>51030105</v>
      </c>
      <c r="C146" s="90" t="s">
        <v>380</v>
      </c>
      <c r="D146" s="283">
        <v>10083333</v>
      </c>
      <c r="E146" s="284">
        <v>1544.25</v>
      </c>
      <c r="G146" s="288">
        <f>+VLOOKUP(B146,Clasificación!C:C,1,FALSE)</f>
        <v>51030105</v>
      </c>
    </row>
    <row r="147" spans="2:7" s="180" customFormat="1" ht="16.5" customHeight="1">
      <c r="B147" s="285">
        <v>510302</v>
      </c>
      <c r="C147" s="90" t="s">
        <v>734</v>
      </c>
      <c r="D147" s="283">
        <v>88410220</v>
      </c>
      <c r="E147" s="284">
        <v>13497.31</v>
      </c>
      <c r="G147" s="288">
        <f>+VLOOKUP(B147,Clasificación!C:C,1,FALSE)</f>
        <v>510302</v>
      </c>
    </row>
    <row r="148" spans="2:7" s="180" customFormat="1" ht="16.5" customHeight="1">
      <c r="B148" s="285">
        <v>510303</v>
      </c>
      <c r="C148" s="90" t="s">
        <v>382</v>
      </c>
      <c r="D148" s="283">
        <v>56649722</v>
      </c>
      <c r="E148" s="284">
        <v>8669.7999999999993</v>
      </c>
      <c r="G148" s="288">
        <f>+VLOOKUP(B148,Clasificación!C:C,1,FALSE)</f>
        <v>510303</v>
      </c>
    </row>
    <row r="149" spans="2:7" s="180" customFormat="1" ht="16.5" customHeight="1">
      <c r="B149" s="285">
        <v>510304</v>
      </c>
      <c r="C149" s="90" t="s">
        <v>383</v>
      </c>
      <c r="D149" s="283">
        <v>618840</v>
      </c>
      <c r="E149" s="284">
        <v>94.77</v>
      </c>
      <c r="G149" s="288">
        <f>+VLOOKUP(B149,Clasificación!C:C,1,FALSE)</f>
        <v>510304</v>
      </c>
    </row>
    <row r="150" spans="2:7" s="180" customFormat="1" ht="16.5" customHeight="1">
      <c r="B150" s="285">
        <v>510305</v>
      </c>
      <c r="C150" s="90" t="s">
        <v>384</v>
      </c>
      <c r="D150" s="283">
        <v>4000000</v>
      </c>
      <c r="E150" s="284">
        <v>611.75</v>
      </c>
      <c r="G150" s="288">
        <f>+VLOOKUP(B150,Clasificación!C:C,1,FALSE)</f>
        <v>510305</v>
      </c>
    </row>
    <row r="151" spans="2:7" s="180" customFormat="1" ht="16.5" customHeight="1">
      <c r="B151" s="285">
        <v>510306</v>
      </c>
      <c r="C151" s="90" t="s">
        <v>386</v>
      </c>
      <c r="D151" s="283">
        <v>3169091</v>
      </c>
      <c r="E151" s="284">
        <v>484.24</v>
      </c>
      <c r="G151" s="288">
        <f>+VLOOKUP(B151,Clasificación!C:C,1,FALSE)</f>
        <v>510306</v>
      </c>
    </row>
    <row r="152" spans="2:7" s="180" customFormat="1" ht="16.5" customHeight="1">
      <c r="B152" s="285">
        <v>510307</v>
      </c>
      <c r="C152" s="90" t="s">
        <v>388</v>
      </c>
      <c r="D152" s="283">
        <v>11647065</v>
      </c>
      <c r="E152" s="284">
        <v>1784.52</v>
      </c>
      <c r="G152" s="288">
        <f>+VLOOKUP(B152,Clasificación!C:C,1,FALSE)</f>
        <v>510307</v>
      </c>
    </row>
    <row r="153" spans="2:7" s="180" customFormat="1" ht="16.5" customHeight="1">
      <c r="B153" s="285">
        <v>510309</v>
      </c>
      <c r="C153" s="90" t="s">
        <v>838</v>
      </c>
      <c r="D153" s="283">
        <v>15882182</v>
      </c>
      <c r="E153" s="284">
        <v>2414.29</v>
      </c>
      <c r="G153" s="288">
        <f>+VLOOKUP(B153,Clasificación!C:C,1,FALSE)</f>
        <v>510309</v>
      </c>
    </row>
    <row r="154" spans="2:7" s="180" customFormat="1" ht="16.5" customHeight="1">
      <c r="B154" s="285">
        <v>510310</v>
      </c>
      <c r="C154" s="90" t="s">
        <v>391</v>
      </c>
      <c r="D154" s="283">
        <v>22067273</v>
      </c>
      <c r="E154" s="284">
        <v>3380.27</v>
      </c>
      <c r="G154" s="288">
        <f>+VLOOKUP(B154,Clasificación!C:C,1,FALSE)</f>
        <v>510310</v>
      </c>
    </row>
    <row r="155" spans="2:7" s="180" customFormat="1" ht="16.5" customHeight="1">
      <c r="B155" s="285">
        <v>510311</v>
      </c>
      <c r="C155" s="90" t="s">
        <v>392</v>
      </c>
      <c r="D155" s="283">
        <v>3996538</v>
      </c>
      <c r="E155" s="284">
        <v>614.38</v>
      </c>
      <c r="G155" s="288">
        <f>+VLOOKUP(B155,Clasificación!C:C,1,FALSE)</f>
        <v>510311</v>
      </c>
    </row>
    <row r="156" spans="2:7" s="180" customFormat="1" ht="16.5" customHeight="1">
      <c r="B156" s="285">
        <v>510312</v>
      </c>
      <c r="C156" s="90" t="s">
        <v>396</v>
      </c>
      <c r="D156" s="283">
        <v>24000000</v>
      </c>
      <c r="E156" s="284">
        <v>3671.07</v>
      </c>
      <c r="G156" s="288">
        <f>+VLOOKUP(B156,Clasificación!C:C,1,FALSE)</f>
        <v>510312</v>
      </c>
    </row>
    <row r="157" spans="2:7" s="180" customFormat="1" ht="16.5" customHeight="1">
      <c r="B157" s="285">
        <v>510313</v>
      </c>
      <c r="C157" s="90" t="s">
        <v>566</v>
      </c>
      <c r="D157" s="283">
        <v>18665667</v>
      </c>
      <c r="E157" s="284">
        <v>2850</v>
      </c>
      <c r="G157" s="288">
        <f>+VLOOKUP(B157,Clasificación!C:C,1,FALSE)</f>
        <v>510313</v>
      </c>
    </row>
    <row r="158" spans="2:7" s="180" customFormat="1" ht="16.5" customHeight="1">
      <c r="B158" s="285">
        <v>510315</v>
      </c>
      <c r="C158" s="90" t="s">
        <v>567</v>
      </c>
      <c r="D158" s="283">
        <v>7954545</v>
      </c>
      <c r="E158" s="284">
        <v>1214</v>
      </c>
      <c r="G158" s="288">
        <f>+VLOOKUP(B158,Clasificación!C:C,1,FALSE)</f>
        <v>510315</v>
      </c>
    </row>
    <row r="159" spans="2:7" s="180" customFormat="1" ht="16.5" customHeight="1">
      <c r="B159" s="285">
        <v>510316</v>
      </c>
      <c r="C159" s="90" t="s">
        <v>52</v>
      </c>
      <c r="D159" s="283">
        <v>52500000</v>
      </c>
      <c r="E159" s="284">
        <v>8030.48</v>
      </c>
      <c r="G159" s="288">
        <f>+VLOOKUP(B159,Clasificación!C:C,1,FALSE)</f>
        <v>510316</v>
      </c>
    </row>
    <row r="160" spans="2:7" s="180" customFormat="1" ht="16.5" customHeight="1">
      <c r="B160" s="285">
        <v>510318</v>
      </c>
      <c r="C160" s="90" t="s">
        <v>568</v>
      </c>
      <c r="D160" s="283">
        <v>6000000</v>
      </c>
      <c r="E160" s="284">
        <v>917.77</v>
      </c>
      <c r="G160" s="288">
        <f>+VLOOKUP(B160,Clasificación!C:C,1,FALSE)</f>
        <v>510318</v>
      </c>
    </row>
    <row r="161" spans="2:7" s="180" customFormat="1" ht="16.5" customHeight="1">
      <c r="B161" s="285">
        <v>510319</v>
      </c>
      <c r="C161" s="90" t="s">
        <v>399</v>
      </c>
      <c r="D161" s="283">
        <v>429580</v>
      </c>
      <c r="E161" s="284">
        <v>65.78</v>
      </c>
      <c r="G161" s="288">
        <f>+VLOOKUP(B161,Clasificación!C:C,1,FALSE)</f>
        <v>510319</v>
      </c>
    </row>
    <row r="162" spans="2:7" s="180" customFormat="1" ht="16.5" customHeight="1">
      <c r="B162" s="285">
        <v>510320</v>
      </c>
      <c r="C162" s="90" t="s">
        <v>400</v>
      </c>
      <c r="D162" s="283">
        <v>6491551</v>
      </c>
      <c r="E162" s="284">
        <v>988.54</v>
      </c>
      <c r="G162" s="288">
        <f>+VLOOKUP(B162,Clasificación!C:C,1,FALSE)</f>
        <v>510320</v>
      </c>
    </row>
    <row r="163" spans="2:7" s="180" customFormat="1" ht="16.5" customHeight="1">
      <c r="B163" s="285">
        <v>510321</v>
      </c>
      <c r="C163" s="90" t="s">
        <v>401</v>
      </c>
      <c r="D163" s="283">
        <v>105000000</v>
      </c>
      <c r="E163" s="284">
        <v>16084.15</v>
      </c>
      <c r="G163" s="288">
        <f>+VLOOKUP(B163,Clasificación!C:C,1,FALSE)</f>
        <v>510321</v>
      </c>
    </row>
    <row r="164" spans="2:7" s="180" customFormat="1" ht="16.5" customHeight="1">
      <c r="B164" s="285">
        <v>510322</v>
      </c>
      <c r="C164" s="90" t="s">
        <v>448</v>
      </c>
      <c r="D164" s="283">
        <v>74631194</v>
      </c>
      <c r="E164" s="284">
        <v>11388.7</v>
      </c>
      <c r="G164" s="288">
        <f>+VLOOKUP(B164,Clasificación!C:C,1,FALSE)</f>
        <v>510322</v>
      </c>
    </row>
    <row r="165" spans="2:7" s="180" customFormat="1" ht="16.5" customHeight="1">
      <c r="B165" s="285">
        <v>510323</v>
      </c>
      <c r="C165" s="90" t="s">
        <v>394</v>
      </c>
      <c r="D165" s="283">
        <v>3336439</v>
      </c>
      <c r="E165" s="284">
        <v>514.66999999999996</v>
      </c>
      <c r="G165" s="288">
        <f>+VLOOKUP(B165,Clasificación!C:C,1,FALSE)</f>
        <v>510323</v>
      </c>
    </row>
    <row r="166" spans="2:7" s="180" customFormat="1" ht="16.5" customHeight="1">
      <c r="B166" s="285">
        <v>510325</v>
      </c>
      <c r="C166" s="90" t="s">
        <v>504</v>
      </c>
      <c r="D166" s="283">
        <v>1808967</v>
      </c>
      <c r="E166" s="284">
        <v>303</v>
      </c>
      <c r="G166" s="288">
        <f>+VLOOKUP(B166,Clasificación!C:C,1,FALSE)</f>
        <v>510325</v>
      </c>
    </row>
    <row r="167" spans="2:7" s="180" customFormat="1" ht="16.5" customHeight="1">
      <c r="B167" s="285">
        <v>510327</v>
      </c>
      <c r="C167" s="90" t="s">
        <v>702</v>
      </c>
      <c r="D167" s="283">
        <v>10500000</v>
      </c>
      <c r="E167" s="284">
        <v>1606.1</v>
      </c>
      <c r="G167" s="288">
        <f>+VLOOKUP(B167,Clasificación!C:C,1,FALSE)</f>
        <v>510327</v>
      </c>
    </row>
    <row r="168" spans="2:7" s="180" customFormat="1" ht="16.5" customHeight="1">
      <c r="B168" s="285">
        <v>510328</v>
      </c>
      <c r="C168" s="90" t="s">
        <v>703</v>
      </c>
      <c r="D168" s="283">
        <v>3755762</v>
      </c>
      <c r="E168" s="284">
        <v>575</v>
      </c>
      <c r="G168" s="288">
        <f>+VLOOKUP(B168,Clasificación!C:C,1,FALSE)</f>
        <v>510328</v>
      </c>
    </row>
    <row r="169" spans="2:7" s="180" customFormat="1" ht="16.5" customHeight="1">
      <c r="B169" s="285">
        <v>510334</v>
      </c>
      <c r="C169" s="90" t="s">
        <v>608</v>
      </c>
      <c r="D169" s="283">
        <v>250049</v>
      </c>
      <c r="E169" s="284">
        <v>37.97</v>
      </c>
      <c r="G169" s="288">
        <f>+VLOOKUP(B169,Clasificación!C:C,1,FALSE)</f>
        <v>510334</v>
      </c>
    </row>
    <row r="170" spans="2:7" s="180" customFormat="1" ht="16.5" customHeight="1">
      <c r="B170" s="285">
        <v>510337</v>
      </c>
      <c r="C170" s="90" t="s">
        <v>839</v>
      </c>
      <c r="D170" s="283">
        <v>32204457</v>
      </c>
      <c r="E170" s="284">
        <v>5270.28</v>
      </c>
      <c r="G170" s="288">
        <f>+VLOOKUP(B170,Clasificación!C:C,1,FALSE)</f>
        <v>510337</v>
      </c>
    </row>
    <row r="171" spans="2:7" s="180" customFormat="1" ht="16.5" customHeight="1">
      <c r="B171" s="285">
        <v>510338</v>
      </c>
      <c r="C171" s="90" t="s">
        <v>840</v>
      </c>
      <c r="D171" s="283">
        <v>96219</v>
      </c>
      <c r="E171" s="284">
        <v>14.75</v>
      </c>
      <c r="G171" s="288">
        <f>+VLOOKUP(B171,Clasificación!C:C,1,FALSE)</f>
        <v>510338</v>
      </c>
    </row>
    <row r="172" spans="2:7" s="180" customFormat="1" ht="16.5" customHeight="1">
      <c r="B172" s="285">
        <v>510339</v>
      </c>
      <c r="C172" s="90" t="s">
        <v>841</v>
      </c>
      <c r="D172" s="283">
        <v>43148578</v>
      </c>
      <c r="E172" s="284">
        <v>6600</v>
      </c>
      <c r="G172" s="288">
        <f>+VLOOKUP(B172,Clasificación!C:C,1,FALSE)</f>
        <v>510339</v>
      </c>
    </row>
    <row r="173" spans="2:7" s="180" customFormat="1" ht="16.5" customHeight="1">
      <c r="B173" s="285">
        <v>510340</v>
      </c>
      <c r="C173" s="90" t="s">
        <v>842</v>
      </c>
      <c r="D173" s="283">
        <v>105000000</v>
      </c>
      <c r="E173" s="284">
        <v>16072.42</v>
      </c>
      <c r="G173" s="288">
        <f>+VLOOKUP(B173,Clasificación!C:C,1,FALSE)</f>
        <v>510340</v>
      </c>
    </row>
    <row r="174" spans="2:7" s="180" customFormat="1" ht="16.5" customHeight="1">
      <c r="B174" s="285">
        <v>5104</v>
      </c>
      <c r="C174" s="90" t="s">
        <v>410</v>
      </c>
      <c r="D174" s="283">
        <v>193368068</v>
      </c>
      <c r="E174" s="284">
        <v>44787.87</v>
      </c>
      <c r="G174" s="288">
        <f>+VLOOKUP(B174,Clasificación!C:C,1,FALSE)</f>
        <v>5104</v>
      </c>
    </row>
    <row r="175" spans="2:7" s="180" customFormat="1" ht="16.5" customHeight="1">
      <c r="B175" s="285">
        <v>510402</v>
      </c>
      <c r="C175" s="90" t="s">
        <v>408</v>
      </c>
      <c r="D175" s="283">
        <v>21121490</v>
      </c>
      <c r="E175" s="284">
        <v>3220.18</v>
      </c>
      <c r="G175" s="288">
        <f>+VLOOKUP(B175,Clasificación!C:C,1,FALSE)</f>
        <v>510402</v>
      </c>
    </row>
    <row r="176" spans="2:7" s="180" customFormat="1" ht="16.5" customHeight="1">
      <c r="B176" s="285">
        <v>510403</v>
      </c>
      <c r="C176" s="90" t="s">
        <v>93</v>
      </c>
      <c r="D176" s="283">
        <v>2874119</v>
      </c>
      <c r="E176" s="284">
        <v>438.73</v>
      </c>
      <c r="G176" s="288">
        <f>+VLOOKUP(B176,Clasificación!C:C,1,FALSE)</f>
        <v>510403</v>
      </c>
    </row>
    <row r="177" spans="2:7" s="180" customFormat="1" ht="16.5" customHeight="1">
      <c r="B177" s="285">
        <v>510405</v>
      </c>
      <c r="C177" s="90" t="s">
        <v>409</v>
      </c>
      <c r="D177" s="283">
        <v>169372459</v>
      </c>
      <c r="E177" s="284">
        <v>41128.959999999999</v>
      </c>
      <c r="G177" s="288">
        <f>+VLOOKUP(B177,Clasificación!C:C,1,FALSE)</f>
        <v>510405</v>
      </c>
    </row>
    <row r="178" spans="2:7" s="180" customFormat="1" ht="16.5" customHeight="1">
      <c r="B178" s="285">
        <v>52</v>
      </c>
      <c r="C178" s="90" t="s">
        <v>573</v>
      </c>
      <c r="D178" s="283">
        <v>24043930</v>
      </c>
      <c r="E178" s="284">
        <v>3681.38</v>
      </c>
      <c r="G178" s="288">
        <f>+VLOOKUP(B178,Clasificación!C:C,1,FALSE)</f>
        <v>52</v>
      </c>
    </row>
    <row r="179" spans="2:7" s="180" customFormat="1" ht="16.5" customHeight="1">
      <c r="B179" s="285">
        <v>5201</v>
      </c>
      <c r="C179" s="90" t="s">
        <v>574</v>
      </c>
      <c r="D179" s="283">
        <v>24043930</v>
      </c>
      <c r="E179" s="284">
        <v>3681.38</v>
      </c>
      <c r="G179" s="288">
        <f>+VLOOKUP(B179,Clasificación!C:C,1,FALSE)</f>
        <v>5201</v>
      </c>
    </row>
    <row r="180" spans="2:7" s="180" customFormat="1" ht="16.5" customHeight="1">
      <c r="B180" s="285">
        <v>520103</v>
      </c>
      <c r="C180" s="90" t="s">
        <v>575</v>
      </c>
      <c r="D180" s="283">
        <v>21887999</v>
      </c>
      <c r="E180" s="284">
        <v>3352.94</v>
      </c>
      <c r="G180" s="288">
        <f>+VLOOKUP(B180,Clasificación!C:C,1,FALSE)</f>
        <v>520103</v>
      </c>
    </row>
    <row r="181" spans="2:7" s="180" customFormat="1" ht="16.5" customHeight="1">
      <c r="B181" s="285">
        <v>520136</v>
      </c>
      <c r="C181" s="90" t="s">
        <v>415</v>
      </c>
      <c r="D181" s="283">
        <v>2155931</v>
      </c>
      <c r="E181" s="284">
        <v>328.44</v>
      </c>
      <c r="G181" s="288">
        <f>+VLOOKUP(B181,Clasificación!C:C,1,FALSE)</f>
        <v>520136</v>
      </c>
    </row>
    <row r="182" spans="2:7" s="278" customFormat="1" ht="16.5" customHeight="1">
      <c r="B182" s="181"/>
      <c r="C182" s="298" t="s">
        <v>844</v>
      </c>
      <c r="D182" s="297">
        <v>449542972</v>
      </c>
      <c r="E182" s="281"/>
      <c r="G182" s="289"/>
    </row>
    <row r="183" spans="2:7">
      <c r="B183" s="181"/>
      <c r="C183" s="182"/>
    </row>
    <row r="184" spans="2:7">
      <c r="B184" s="181"/>
      <c r="C184" s="182"/>
    </row>
    <row r="185" spans="2:7">
      <c r="B185" s="181"/>
      <c r="C185" s="182"/>
    </row>
    <row r="186" spans="2:7">
      <c r="C186" s="282"/>
    </row>
    <row r="187" spans="2:7">
      <c r="C187" s="282"/>
    </row>
    <row r="188" spans="2:7">
      <c r="C188" s="282"/>
    </row>
    <row r="189" spans="2:7">
      <c r="C189" s="282"/>
    </row>
    <row r="190" spans="2:7">
      <c r="C190" s="282"/>
    </row>
    <row r="191" spans="2:7">
      <c r="B191" s="181"/>
      <c r="C191" s="182"/>
    </row>
    <row r="192" spans="2:7">
      <c r="B192" s="181"/>
      <c r="C192" s="182"/>
    </row>
    <row r="193" spans="2:3">
      <c r="B193" s="181"/>
      <c r="C193" s="182"/>
    </row>
    <row r="194" spans="2:3">
      <c r="B194" s="181"/>
      <c r="C194" s="182"/>
    </row>
    <row r="195" spans="2:3">
      <c r="B195" s="181"/>
      <c r="C195" s="182"/>
    </row>
    <row r="196" spans="2:3">
      <c r="B196" s="181"/>
      <c r="C196" s="182"/>
    </row>
    <row r="197" spans="2:3">
      <c r="B197" s="181"/>
      <c r="C197" s="182"/>
    </row>
    <row r="198" spans="2:3">
      <c r="B198" s="181"/>
      <c r="C198" s="182"/>
    </row>
    <row r="199" spans="2:3">
      <c r="B199" s="181"/>
      <c r="C199" s="182"/>
    </row>
    <row r="200" spans="2:3">
      <c r="B200" s="181"/>
      <c r="C200" s="182"/>
    </row>
    <row r="201" spans="2:3">
      <c r="B201" s="181"/>
      <c r="C201" s="182"/>
    </row>
    <row r="202" spans="2:3">
      <c r="B202" s="181"/>
      <c r="C202" s="182"/>
    </row>
    <row r="203" spans="2:3">
      <c r="B203" s="181"/>
      <c r="C203" s="182"/>
    </row>
    <row r="204" spans="2:3">
      <c r="B204" s="181"/>
      <c r="C204" s="182"/>
    </row>
    <row r="205" spans="2:3">
      <c r="B205" s="181"/>
      <c r="C205" s="182"/>
    </row>
    <row r="206" spans="2:3">
      <c r="B206" s="280"/>
      <c r="C206" s="182"/>
    </row>
    <row r="207" spans="2:3">
      <c r="C207" s="182"/>
    </row>
    <row r="208" spans="2:3">
      <c r="C208" s="182"/>
    </row>
    <row r="209" spans="3:3">
      <c r="C209" s="183"/>
    </row>
  </sheetData>
  <customSheetViews>
    <customSheetView guid="{B9F63820-5C32-455A-BC9D-0BE84D6B0867}" scale="90" showGridLines="0" state="hidden">
      <pane ySplit="5" topLeftCell="A163" activePane="bottomLeft" state="frozen"/>
      <selection pane="bottomLeft" activeCell="E182" sqref="E182"/>
      <pageMargins left="0.25" right="0.25" top="0.75" bottom="0.75" header="0.3" footer="0.3"/>
      <pageSetup paperSize="9" orientation="portrait" r:id="rId1"/>
    </customSheetView>
    <customSheetView guid="{7015FC6D-0680-4B00-AA0E-B83DA1D0B666}" scale="90" showGridLines="0">
      <pane ySplit="5" topLeftCell="A6" activePane="bottomLeft" state="frozen"/>
      <selection pane="bottomLeft" activeCell="A141" sqref="A141:XFD141"/>
      <pageMargins left="0.7" right="0.7" top="0.75" bottom="0.75" header="0.3" footer="0.3"/>
      <pageSetup paperSize="9" orientation="portrait" r:id="rId2"/>
    </customSheetView>
    <customSheetView guid="{5FCC9217-B3E9-4B91-A943-5F21728EBEE9}" scale="90" showPageBreaks="1" showGridLines="0">
      <pane ySplit="5" topLeftCell="A163" activePane="bottomLeft" state="frozen"/>
      <selection pane="bottomLeft" activeCell="D172" sqref="D172"/>
      <pageMargins left="0.25" right="0.25" top="0.75" bottom="0.75" header="0.3" footer="0.3"/>
      <pageSetup paperSize="9" orientation="portrait" r:id="rId3"/>
    </customSheetView>
    <customSheetView guid="{F3648BCD-1CED-4BBB-AE63-37BDB925883F}" scale="90" showGridLines="0" state="hidden">
      <pane ySplit="5" topLeftCell="A45" activePane="bottomLeft" state="frozen"/>
      <selection pane="bottomLeft" activeCell="C65" sqref="C65"/>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36699"/>
  </sheetPr>
  <dimension ref="B3:L96"/>
  <sheetViews>
    <sheetView showGridLines="0" tabSelected="1" zoomScale="80" zoomScaleNormal="80" zoomScaleSheetLayoutView="80" workbookViewId="0">
      <pane ySplit="7" topLeftCell="A75" activePane="bottomLeft" state="frozen"/>
      <selection pane="bottomLeft" activeCell="J7" sqref="J7"/>
    </sheetView>
  </sheetViews>
  <sheetFormatPr baseColWidth="10" defaultColWidth="11.42578125" defaultRowHeight="15.75"/>
  <cols>
    <col min="1" max="1" width="4.7109375" style="2" customWidth="1"/>
    <col min="2" max="2" width="55.42578125" style="2" customWidth="1"/>
    <col min="3" max="4" width="19.5703125" style="2" customWidth="1"/>
    <col min="5" max="5" width="52.28515625" style="2" customWidth="1"/>
    <col min="6" max="7" width="19.5703125" style="2" customWidth="1"/>
    <col min="8" max="8" width="2.5703125" style="2" customWidth="1"/>
    <col min="9" max="9" width="17.7109375" style="2" customWidth="1"/>
    <col min="10" max="10" width="16.7109375" style="1" customWidth="1"/>
    <col min="11" max="11" width="18.85546875" style="1" bestFit="1" customWidth="1"/>
    <col min="12" max="12" width="13.5703125" style="2" bestFit="1" customWidth="1"/>
    <col min="13" max="16384" width="11.42578125" style="2"/>
  </cols>
  <sheetData>
    <row r="3" spans="2:11" ht="24" customHeight="1">
      <c r="B3" s="681" t="s">
        <v>156</v>
      </c>
      <c r="C3" s="681"/>
      <c r="D3" s="681"/>
      <c r="E3" s="681"/>
      <c r="F3" s="681"/>
      <c r="G3" s="681"/>
    </row>
    <row r="4" spans="2:11">
      <c r="B4" s="682" t="s">
        <v>845</v>
      </c>
      <c r="C4" s="682"/>
      <c r="D4" s="682"/>
      <c r="E4" s="682"/>
      <c r="F4" s="682"/>
      <c r="G4" s="682"/>
    </row>
    <row r="5" spans="2:11">
      <c r="B5" s="683" t="s">
        <v>707</v>
      </c>
      <c r="C5" s="683"/>
      <c r="D5" s="683"/>
      <c r="E5" s="683"/>
      <c r="F5" s="683"/>
      <c r="G5" s="683"/>
    </row>
    <row r="6" spans="2:11" ht="7.5" customHeight="1" thickBot="1"/>
    <row r="7" spans="2:11" ht="45" customHeight="1" thickBot="1">
      <c r="B7" s="248" t="s">
        <v>3</v>
      </c>
      <c r="C7" s="249">
        <v>43921</v>
      </c>
      <c r="D7" s="249">
        <v>43830</v>
      </c>
      <c r="E7" s="248" t="s">
        <v>8</v>
      </c>
      <c r="F7" s="249">
        <v>43921</v>
      </c>
      <c r="G7" s="249">
        <v>43830</v>
      </c>
    </row>
    <row r="8" spans="2:11">
      <c r="B8" s="214" t="s">
        <v>4</v>
      </c>
      <c r="C8" s="215"/>
      <c r="D8" s="216"/>
      <c r="E8" s="217" t="s">
        <v>9</v>
      </c>
      <c r="F8" s="215"/>
      <c r="G8" s="215"/>
    </row>
    <row r="9" spans="2:11">
      <c r="B9" s="214" t="s">
        <v>17</v>
      </c>
      <c r="C9" s="218">
        <f>+C10+C12</f>
        <v>3892863574</v>
      </c>
      <c r="D9" s="218">
        <v>5138599543</v>
      </c>
      <c r="E9" s="217" t="s">
        <v>95</v>
      </c>
      <c r="F9" s="218">
        <f>+SUM(F10:F15)</f>
        <v>163968736</v>
      </c>
      <c r="G9" s="218">
        <v>1350059986</v>
      </c>
    </row>
    <row r="10" spans="2:11">
      <c r="B10" s="219" t="s">
        <v>18</v>
      </c>
      <c r="C10" s="216">
        <f>SUMIF(Clasificación!B:B,'Balance General'!B10,Clasificación!G:G)</f>
        <v>0</v>
      </c>
      <c r="D10" s="216">
        <v>0</v>
      </c>
      <c r="E10" s="220" t="s">
        <v>675</v>
      </c>
      <c r="F10" s="216">
        <f>+SUMIF(Clasificación!B:B,'Balance General'!E10,Clasificación!G:G)</f>
        <v>112492668</v>
      </c>
      <c r="G10" s="216">
        <v>1286287844</v>
      </c>
      <c r="J10" s="49"/>
      <c r="K10" s="49"/>
    </row>
    <row r="11" spans="2:11">
      <c r="B11" s="219" t="s">
        <v>94</v>
      </c>
      <c r="C11" s="216">
        <f>SUMIF(Clasificación!B:B,'Balance General'!B11,Clasificación!G:G)</f>
        <v>0</v>
      </c>
      <c r="D11" s="216">
        <v>0</v>
      </c>
      <c r="E11" s="220" t="s">
        <v>752</v>
      </c>
      <c r="F11" s="216">
        <f>+SUMIF(Clasificación!B:B,'Balance General'!E11,Clasificación!G:G)</f>
        <v>51476068</v>
      </c>
      <c r="G11" s="216">
        <v>63772142</v>
      </c>
      <c r="J11" s="49"/>
      <c r="K11" s="49"/>
    </row>
    <row r="12" spans="2:11">
      <c r="B12" s="219" t="s">
        <v>19</v>
      </c>
      <c r="C12" s="216">
        <f>SUMIF(Clasificación!B:B,'Balance General'!B12,Clasificación!G:G)</f>
        <v>3892863574</v>
      </c>
      <c r="D12" s="216">
        <v>5138599543</v>
      </c>
      <c r="E12" s="220" t="s">
        <v>120</v>
      </c>
      <c r="F12" s="216">
        <v>0</v>
      </c>
      <c r="G12" s="216">
        <v>0</v>
      </c>
      <c r="J12" s="49"/>
      <c r="K12" s="49"/>
    </row>
    <row r="13" spans="2:11">
      <c r="B13" s="219"/>
      <c r="C13" s="221"/>
      <c r="D13" s="216"/>
      <c r="E13" s="220" t="s">
        <v>487</v>
      </c>
      <c r="F13" s="216">
        <f>+SUMIF(Clasificación!B:B,'Balance General'!E13,Clasificación!G:G)</f>
        <v>0</v>
      </c>
      <c r="G13" s="216">
        <v>0</v>
      </c>
      <c r="K13" s="49"/>
    </row>
    <row r="14" spans="2:11">
      <c r="B14" s="214" t="s">
        <v>512</v>
      </c>
      <c r="C14" s="218">
        <f>+SUM(C15:C17)</f>
        <v>836416479</v>
      </c>
      <c r="D14" s="218">
        <v>4933821300</v>
      </c>
      <c r="E14" s="220" t="s">
        <v>488</v>
      </c>
      <c r="F14" s="216">
        <f>+SUMIF(Clasificación!B:B,'Balance General'!E14,Clasificación!G:G)</f>
        <v>0</v>
      </c>
      <c r="G14" s="216">
        <v>0</v>
      </c>
      <c r="K14" s="49"/>
    </row>
    <row r="15" spans="2:11">
      <c r="B15" s="219" t="s">
        <v>97</v>
      </c>
      <c r="C15" s="216">
        <f>SUMIF(Clasificación!B:B,'Balance General'!B15,Clasificación!G:G)</f>
        <v>0</v>
      </c>
      <c r="D15" s="216">
        <v>0</v>
      </c>
      <c r="E15" s="220" t="s">
        <v>96</v>
      </c>
      <c r="F15" s="216">
        <f>+SUMIF(Clasificación!B:B,'Balance General'!E15,Clasificación!G:G)</f>
        <v>0</v>
      </c>
      <c r="G15" s="216">
        <v>0</v>
      </c>
    </row>
    <row r="16" spans="2:11">
      <c r="B16" s="219" t="s">
        <v>99</v>
      </c>
      <c r="C16" s="216">
        <f>SUMIF(Clasificación!B:B,'Balance General'!B16,Clasificación!G:G)</f>
        <v>836416479</v>
      </c>
      <c r="D16" s="216">
        <v>4933821300</v>
      </c>
      <c r="E16" s="219"/>
      <c r="F16" s="221"/>
      <c r="G16" s="216"/>
      <c r="J16" s="49"/>
      <c r="K16" s="49"/>
    </row>
    <row r="17" spans="2:12">
      <c r="B17" s="219" t="s">
        <v>98</v>
      </c>
      <c r="C17" s="216">
        <f>SUMIF(Clasificación!B:B,'Balance General'!B17,Clasificación!G:G)</f>
        <v>0</v>
      </c>
      <c r="D17" s="216">
        <v>0</v>
      </c>
      <c r="E17" s="217" t="s">
        <v>489</v>
      </c>
      <c r="F17" s="218">
        <f>+SUM(F18:F20)</f>
        <v>0</v>
      </c>
      <c r="G17" s="218">
        <v>4632486299</v>
      </c>
      <c r="J17" s="49"/>
      <c r="K17" s="49"/>
    </row>
    <row r="18" spans="2:12">
      <c r="B18" s="219"/>
      <c r="C18" s="216"/>
      <c r="D18" s="216"/>
      <c r="E18" s="220" t="s">
        <v>676</v>
      </c>
      <c r="F18" s="216">
        <f>SUMIF(Clasificación!B:B,'Balance General'!E18,Clasificación!G:G)</f>
        <v>0</v>
      </c>
      <c r="G18" s="216">
        <v>4632486299</v>
      </c>
      <c r="J18" s="49"/>
      <c r="K18" s="49"/>
    </row>
    <row r="19" spans="2:12">
      <c r="B19" s="219"/>
      <c r="C19" s="216"/>
      <c r="D19" s="216"/>
      <c r="E19" s="220" t="s">
        <v>100</v>
      </c>
      <c r="F19" s="216">
        <f>+SUMIF(Clasificación!B:B,'Balance General'!E19,Clasificación!G:G)</f>
        <v>0</v>
      </c>
      <c r="G19" s="216">
        <v>0</v>
      </c>
    </row>
    <row r="20" spans="2:12">
      <c r="B20" s="219"/>
      <c r="C20" s="216"/>
      <c r="D20" s="216"/>
      <c r="E20" s="220" t="s">
        <v>753</v>
      </c>
      <c r="F20" s="221">
        <v>0</v>
      </c>
      <c r="G20" s="221">
        <v>0</v>
      </c>
    </row>
    <row r="21" spans="2:12">
      <c r="B21" s="214" t="s">
        <v>513</v>
      </c>
      <c r="C21" s="218">
        <f>SUM(C22:C29)</f>
        <v>377569101</v>
      </c>
      <c r="D21" s="218">
        <v>180175495</v>
      </c>
      <c r="E21" s="220"/>
      <c r="F21" s="221"/>
      <c r="G21" s="221"/>
    </row>
    <row r="22" spans="2:12">
      <c r="B22" s="219" t="s">
        <v>20</v>
      </c>
      <c r="C22" s="216">
        <f>SUMIF(Clasificación!B:B,'Balance General'!B22,Clasificación!G:G)</f>
        <v>15591130</v>
      </c>
      <c r="D22" s="216">
        <v>28598469</v>
      </c>
      <c r="E22" s="217" t="s">
        <v>678</v>
      </c>
      <c r="F22" s="218">
        <f>+SUM(F23:F26)</f>
        <v>129647349</v>
      </c>
      <c r="G22" s="218">
        <v>191215132</v>
      </c>
      <c r="J22" s="49"/>
      <c r="K22" s="49"/>
    </row>
    <row r="23" spans="2:12">
      <c r="B23" s="219" t="s">
        <v>104</v>
      </c>
      <c r="C23" s="216">
        <f>SUMIF(Clasificación!B:B,'Balance General'!B23,Clasificación!G:G)</f>
        <v>4453151</v>
      </c>
      <c r="D23" s="221">
        <v>0</v>
      </c>
      <c r="E23" s="220" t="s">
        <v>101</v>
      </c>
      <c r="F23" s="216">
        <f>+SUMIF(Clasificación!B:B,'Balance General'!E23,Clasificación!G:G)</f>
        <v>96802558</v>
      </c>
      <c r="G23" s="216">
        <v>96802558</v>
      </c>
      <c r="J23" s="49"/>
      <c r="K23" s="49"/>
    </row>
    <row r="24" spans="2:12">
      <c r="B24" s="219" t="s">
        <v>105</v>
      </c>
      <c r="C24" s="216">
        <f>SUMIF(Clasificación!B:B,'Balance General'!B24,Clasificación!G:G)</f>
        <v>132221994</v>
      </c>
      <c r="D24" s="221">
        <v>19949376</v>
      </c>
      <c r="E24" s="220" t="s">
        <v>102</v>
      </c>
      <c r="F24" s="216">
        <f>+SUMIF(Clasificación!B:B,'Balance General'!E24,Clasificación!G:G)</f>
        <v>0</v>
      </c>
      <c r="G24" s="216">
        <v>0</v>
      </c>
      <c r="J24" s="49"/>
      <c r="K24" s="49"/>
    </row>
    <row r="25" spans="2:12">
      <c r="B25" s="219" t="s">
        <v>485</v>
      </c>
      <c r="C25" s="216">
        <f>SUMIF(Clasificación!B:B,'Balance General'!B25,Clasificación!G:G)</f>
        <v>0</v>
      </c>
      <c r="D25" s="216">
        <v>0</v>
      </c>
      <c r="E25" s="220" t="s">
        <v>37</v>
      </c>
      <c r="F25" s="216">
        <f>+SUMIF(Clasificación!B:B,'Balance General'!E25,Clasificación!G:G)</f>
        <v>0</v>
      </c>
      <c r="G25" s="216">
        <v>61633203</v>
      </c>
      <c r="J25" s="55"/>
      <c r="K25" s="49"/>
    </row>
    <row r="26" spans="2:12">
      <c r="B26" s="219" t="s">
        <v>21</v>
      </c>
      <c r="C26" s="216">
        <f>SUMIF(Clasificación!B:B,'Balance General'!B26,Clasificación!G:G)</f>
        <v>225302826</v>
      </c>
      <c r="D26" s="216">
        <v>131627650</v>
      </c>
      <c r="E26" s="220" t="s">
        <v>103</v>
      </c>
      <c r="F26" s="216">
        <f>+SUMIF(Clasificación!B:B,'Balance General'!E26,Clasificación!G:G)</f>
        <v>32844791</v>
      </c>
      <c r="G26" s="216">
        <v>32779371</v>
      </c>
      <c r="J26" s="55"/>
    </row>
    <row r="27" spans="2:12">
      <c r="B27" s="219" t="s">
        <v>106</v>
      </c>
      <c r="C27" s="216"/>
      <c r="D27" s="216"/>
      <c r="E27" s="222"/>
      <c r="F27" s="221"/>
      <c r="G27" s="221"/>
      <c r="J27" s="55"/>
    </row>
    <row r="28" spans="2:12">
      <c r="B28" s="219" t="s">
        <v>486</v>
      </c>
      <c r="C28" s="216">
        <f>SUMIF(Clasificación!B:B,'Balance General'!B28,Clasificación!G:G)</f>
        <v>0</v>
      </c>
      <c r="D28" s="216">
        <v>0</v>
      </c>
      <c r="E28" s="222"/>
      <c r="F28" s="221"/>
      <c r="G28" s="221"/>
      <c r="J28" s="55"/>
    </row>
    <row r="29" spans="2:12">
      <c r="B29" s="219" t="s">
        <v>107</v>
      </c>
      <c r="C29" s="216">
        <f>SUMIF(Clasificación!B:B,'Balance General'!B29,Clasificación!G:G)</f>
        <v>0</v>
      </c>
      <c r="D29" s="216">
        <v>0</v>
      </c>
      <c r="E29" s="222"/>
      <c r="F29" s="221"/>
      <c r="G29" s="221"/>
      <c r="J29" s="55"/>
    </row>
    <row r="30" spans="2:12">
      <c r="B30" s="219"/>
      <c r="C30" s="216"/>
      <c r="D30" s="216"/>
      <c r="E30" s="222"/>
      <c r="F30" s="221"/>
      <c r="G30" s="221"/>
      <c r="J30" s="55"/>
    </row>
    <row r="31" spans="2:12">
      <c r="B31" s="214"/>
      <c r="C31" s="216"/>
      <c r="D31" s="216"/>
      <c r="E31" s="222"/>
      <c r="F31" s="221"/>
      <c r="G31" s="221"/>
      <c r="J31" s="55"/>
    </row>
    <row r="32" spans="2:12">
      <c r="B32" s="214" t="s">
        <v>108</v>
      </c>
      <c r="C32" s="218">
        <f>+SUM(C33:C35)</f>
        <v>16963126716</v>
      </c>
      <c r="D32" s="218">
        <v>4401138500</v>
      </c>
      <c r="E32" s="217" t="s">
        <v>29</v>
      </c>
      <c r="F32" s="218">
        <f>+SUM(F33:F35)</f>
        <v>17238544504</v>
      </c>
      <c r="G32" s="218">
        <v>4284552309</v>
      </c>
      <c r="J32" s="55"/>
      <c r="K32" s="49"/>
      <c r="L32" s="7"/>
    </row>
    <row r="33" spans="2:11">
      <c r="B33" s="219" t="s">
        <v>514</v>
      </c>
      <c r="C33" s="216">
        <f>SUMIF(Clasificación!B:B,'Balance General'!B33,Clasificación!G:G)</f>
        <v>16963126716</v>
      </c>
      <c r="D33" s="216">
        <v>4401138500</v>
      </c>
      <c r="E33" s="220" t="s">
        <v>109</v>
      </c>
      <c r="F33" s="216">
        <f>+SUMIF(Clasificación!B:B,'Balance General'!E33,Clasificación!G:G)</f>
        <v>0</v>
      </c>
      <c r="G33" s="216">
        <v>0</v>
      </c>
      <c r="J33" s="49"/>
      <c r="K33" s="49"/>
    </row>
    <row r="34" spans="2:11">
      <c r="B34" s="219"/>
      <c r="C34" s="216"/>
      <c r="D34" s="216"/>
      <c r="E34" s="220" t="s">
        <v>490</v>
      </c>
      <c r="F34" s="216">
        <f>+SUMIF(Clasificación!B:B,'Balance General'!E34,Clasificación!G:G)</f>
        <v>0</v>
      </c>
      <c r="G34" s="216">
        <v>0</v>
      </c>
      <c r="J34" s="49"/>
      <c r="K34" s="49"/>
    </row>
    <row r="35" spans="2:11">
      <c r="B35" s="219"/>
      <c r="C35" s="216"/>
      <c r="D35" s="216"/>
      <c r="E35" s="220" t="s">
        <v>680</v>
      </c>
      <c r="F35" s="216">
        <f>+SUMIF(Clasificación!B:B,'Balance General'!E35,Clasificación!G:G)</f>
        <v>17238544504</v>
      </c>
      <c r="G35" s="221">
        <v>4284552309</v>
      </c>
      <c r="J35" s="49"/>
    </row>
    <row r="36" spans="2:11">
      <c r="B36" s="214" t="s">
        <v>22</v>
      </c>
      <c r="C36" s="218">
        <f>+C9+C14+C21+C32</f>
        <v>22069975870</v>
      </c>
      <c r="D36" s="218">
        <v>14653734838</v>
      </c>
      <c r="E36" s="217" t="s">
        <v>30</v>
      </c>
      <c r="F36" s="218">
        <f>+F9+F17+F22+F32</f>
        <v>17532160589</v>
      </c>
      <c r="G36" s="218">
        <v>10458313726</v>
      </c>
    </row>
    <row r="37" spans="2:11">
      <c r="B37" s="219"/>
      <c r="C37" s="221"/>
      <c r="D37" s="221"/>
      <c r="E37" s="220"/>
      <c r="F37" s="221"/>
      <c r="G37" s="221"/>
    </row>
    <row r="38" spans="2:11">
      <c r="B38" s="214" t="s">
        <v>7</v>
      </c>
      <c r="C38" s="221"/>
      <c r="D38" s="221"/>
      <c r="E38" s="214" t="s">
        <v>117</v>
      </c>
      <c r="F38" s="221"/>
      <c r="G38" s="221"/>
    </row>
    <row r="39" spans="2:11">
      <c r="B39" s="214" t="s">
        <v>515</v>
      </c>
      <c r="C39" s="223">
        <f>+SUM(C40:C43)</f>
        <v>750000000</v>
      </c>
      <c r="D39" s="223">
        <v>750000000</v>
      </c>
      <c r="E39" s="224" t="s">
        <v>118</v>
      </c>
      <c r="F39" s="223">
        <f>+SUM(F40:F45)</f>
        <v>0</v>
      </c>
      <c r="G39" s="223">
        <v>0</v>
      </c>
    </row>
    <row r="40" spans="2:11">
      <c r="B40" s="219" t="s">
        <v>97</v>
      </c>
      <c r="C40" s="216">
        <f>SUMIF(Clasificación!B:B,'Balance General'!B40,Clasificación!G:G)</f>
        <v>0</v>
      </c>
      <c r="D40" s="221">
        <v>0</v>
      </c>
      <c r="E40" s="225" t="s">
        <v>488</v>
      </c>
      <c r="F40" s="216">
        <f>+SUMIF(Clasificación!B:B,'Balance General'!E40,Clasificación!G:G)</f>
        <v>0</v>
      </c>
      <c r="G40" s="221">
        <v>0</v>
      </c>
      <c r="J40" s="49"/>
    </row>
    <row r="41" spans="2:11">
      <c r="B41" s="219" t="s">
        <v>99</v>
      </c>
      <c r="C41" s="216">
        <v>0</v>
      </c>
      <c r="D41" s="221">
        <v>0</v>
      </c>
      <c r="E41" s="225" t="s">
        <v>521</v>
      </c>
      <c r="F41" s="216">
        <f>+SUMIF(Clasificación!B:B,'Balance General'!E41,Clasificación!G:G)</f>
        <v>0</v>
      </c>
      <c r="G41" s="221">
        <v>0</v>
      </c>
      <c r="J41" s="49"/>
    </row>
    <row r="42" spans="2:11">
      <c r="B42" s="219" t="s">
        <v>82</v>
      </c>
      <c r="C42" s="216">
        <f>SUMIF(Clasificación!B:B,'Balance General'!B42,Clasificación!G:G)</f>
        <v>750000000</v>
      </c>
      <c r="D42" s="221">
        <v>750000000</v>
      </c>
      <c r="E42" s="225" t="s">
        <v>96</v>
      </c>
      <c r="F42" s="216">
        <f>+SUMIF(Clasificación!B:B,'Balance General'!E42,Clasificación!G:G)</f>
        <v>0</v>
      </c>
      <c r="G42" s="221">
        <v>0</v>
      </c>
      <c r="J42" s="49"/>
    </row>
    <row r="43" spans="2:11">
      <c r="B43" s="219" t="s">
        <v>98</v>
      </c>
      <c r="C43" s="216">
        <f>SUMIF(Clasificación!B:B,'Balance General'!B43,Clasificación!G:G)</f>
        <v>0</v>
      </c>
      <c r="D43" s="221">
        <v>0</v>
      </c>
      <c r="E43" s="225" t="s">
        <v>119</v>
      </c>
      <c r="F43" s="216"/>
      <c r="G43" s="221"/>
      <c r="J43" s="49"/>
    </row>
    <row r="44" spans="2:11">
      <c r="B44" s="219"/>
      <c r="C44" s="221"/>
      <c r="D44" s="221"/>
      <c r="E44" s="225" t="s">
        <v>487</v>
      </c>
      <c r="F44" s="216">
        <f>+SUMIF(Clasificación!B:B,'Balance General'!E44,Clasificación!G:G)</f>
        <v>0</v>
      </c>
      <c r="G44" s="221">
        <v>0</v>
      </c>
    </row>
    <row r="45" spans="2:11">
      <c r="B45" s="214" t="s">
        <v>516</v>
      </c>
      <c r="C45" s="223">
        <f>+SUM(C46:C53)</f>
        <v>0</v>
      </c>
      <c r="D45" s="223">
        <v>0</v>
      </c>
      <c r="E45" s="225" t="s">
        <v>121</v>
      </c>
      <c r="F45" s="216">
        <f>+SUMIF(Clasificación!B:B,'Balance General'!E45,Clasificación!G:G)</f>
        <v>0</v>
      </c>
      <c r="G45" s="221">
        <v>0</v>
      </c>
    </row>
    <row r="46" spans="2:11">
      <c r="B46" s="219" t="s">
        <v>110</v>
      </c>
      <c r="C46" s="216">
        <f>SUMIF(Clasificación!B:B,'Balance General'!B46,Clasificación!G:G)</f>
        <v>0</v>
      </c>
      <c r="D46" s="221">
        <v>0</v>
      </c>
      <c r="E46" s="225"/>
      <c r="F46" s="221"/>
      <c r="G46" s="221"/>
    </row>
    <row r="47" spans="2:11">
      <c r="B47" s="219" t="s">
        <v>450</v>
      </c>
      <c r="C47" s="216">
        <f>SUMIF(Clasificación!B:B,'Balance General'!B47,Clasificación!G:G)</f>
        <v>0</v>
      </c>
      <c r="D47" s="221">
        <v>0</v>
      </c>
      <c r="E47" s="224" t="s">
        <v>520</v>
      </c>
      <c r="F47" s="218">
        <f>+SUM(F48:F49)</f>
        <v>0</v>
      </c>
      <c r="G47" s="223">
        <v>0</v>
      </c>
    </row>
    <row r="48" spans="2:11">
      <c r="B48" s="219" t="s">
        <v>111</v>
      </c>
      <c r="C48" s="216">
        <f>SUMIF(Clasificación!B:B,'Balance General'!B48,Clasificación!G:G)</f>
        <v>0</v>
      </c>
      <c r="D48" s="221">
        <v>0</v>
      </c>
      <c r="E48" s="225" t="s">
        <v>122</v>
      </c>
      <c r="F48" s="216">
        <f>+SUMIF(Clasificación!B:B,'Balance General'!E48,Clasificación!G:G)</f>
        <v>0</v>
      </c>
      <c r="G48" s="221">
        <v>0</v>
      </c>
    </row>
    <row r="49" spans="2:10">
      <c r="B49" s="219" t="s">
        <v>491</v>
      </c>
      <c r="C49" s="216">
        <f>SUMIF(Clasificación!B:B,'Balance General'!B49,Clasificación!G:G)</f>
        <v>0</v>
      </c>
      <c r="D49" s="221">
        <v>0</v>
      </c>
      <c r="E49" s="225" t="s">
        <v>753</v>
      </c>
      <c r="F49" s="216">
        <v>0</v>
      </c>
      <c r="G49" s="221">
        <v>0</v>
      </c>
    </row>
    <row r="50" spans="2:10">
      <c r="B50" s="219" t="s">
        <v>759</v>
      </c>
      <c r="C50" s="216">
        <f>SUMIF(Clasificación!B:B,'Balance General'!B50,Clasificación!G:G)</f>
        <v>0</v>
      </c>
      <c r="D50" s="221">
        <v>0</v>
      </c>
      <c r="E50" s="225"/>
      <c r="F50" s="216"/>
      <c r="G50" s="221"/>
    </row>
    <row r="51" spans="2:10">
      <c r="B51" s="219" t="s">
        <v>106</v>
      </c>
      <c r="C51" s="216"/>
      <c r="D51" s="221"/>
      <c r="E51" s="224" t="s">
        <v>519</v>
      </c>
      <c r="F51" s="218">
        <f>+SUM(F52:F54)</f>
        <v>0</v>
      </c>
      <c r="G51" s="223">
        <v>0</v>
      </c>
    </row>
    <row r="52" spans="2:10">
      <c r="B52" s="219" t="s">
        <v>492</v>
      </c>
      <c r="C52" s="216">
        <f>SUMIF(Clasificación!B:B,'Balance General'!B52,Clasificación!G:G)</f>
        <v>0</v>
      </c>
      <c r="D52" s="221">
        <v>0</v>
      </c>
      <c r="E52" s="225" t="s">
        <v>123</v>
      </c>
      <c r="F52" s="216">
        <f>+SUMIF(Clasificación!B:B,'Balance General'!E52,Clasificación!G:G)</f>
        <v>0</v>
      </c>
      <c r="G52" s="221">
        <v>0</v>
      </c>
    </row>
    <row r="53" spans="2:10">
      <c r="B53" s="219" t="s">
        <v>107</v>
      </c>
      <c r="C53" s="216">
        <f>SUMIF(Clasificación!B:B,'Balance General'!B53,Clasificación!G:G)</f>
        <v>0</v>
      </c>
      <c r="D53" s="221">
        <v>0</v>
      </c>
      <c r="E53" s="225" t="s">
        <v>518</v>
      </c>
      <c r="F53" s="216">
        <f>+SUMIF(Clasificación!B:B,'Balance General'!E53,Clasificación!G:G)</f>
        <v>0</v>
      </c>
      <c r="G53" s="221">
        <v>0</v>
      </c>
    </row>
    <row r="54" spans="2:10">
      <c r="B54" s="219"/>
      <c r="C54" s="221"/>
      <c r="D54" s="221"/>
      <c r="E54" s="225" t="s">
        <v>517</v>
      </c>
      <c r="F54" s="216">
        <f>+SUMIF(Clasificación!B:B,'Balance General'!E54,Clasificación!G:G)</f>
        <v>0</v>
      </c>
      <c r="G54" s="221">
        <v>0</v>
      </c>
    </row>
    <row r="55" spans="2:10">
      <c r="B55" s="214" t="s">
        <v>751</v>
      </c>
      <c r="C55" s="218">
        <f>SUMIF(Clasificación!B:B,'Balance General'!B55,Clasificación!G:G)</f>
        <v>17063918</v>
      </c>
      <c r="D55" s="223">
        <v>15775540</v>
      </c>
      <c r="E55" s="217" t="s">
        <v>124</v>
      </c>
      <c r="F55" s="223">
        <v>0</v>
      </c>
      <c r="G55" s="223">
        <v>0</v>
      </c>
    </row>
    <row r="56" spans="2:10">
      <c r="B56" s="219" t="s">
        <v>112</v>
      </c>
      <c r="C56" s="216">
        <f>SUMIF(Clasificación!B:B,'Balance General'!B56,Clasificación!G:G)</f>
        <v>0</v>
      </c>
      <c r="D56" s="216">
        <v>0</v>
      </c>
      <c r="E56" s="217" t="s">
        <v>31</v>
      </c>
      <c r="F56" s="223">
        <f>+F55+F36</f>
        <v>17532160589</v>
      </c>
      <c r="G56" s="223">
        <v>10458313726</v>
      </c>
      <c r="J56" s="49"/>
    </row>
    <row r="57" spans="2:10">
      <c r="B57" s="219"/>
      <c r="C57" s="221"/>
      <c r="D57" s="221"/>
      <c r="E57" s="226"/>
      <c r="F57" s="221"/>
      <c r="G57" s="221"/>
    </row>
    <row r="58" spans="2:10">
      <c r="B58" s="219"/>
      <c r="C58" s="221"/>
      <c r="D58" s="221"/>
      <c r="E58" s="217" t="s">
        <v>25</v>
      </c>
      <c r="F58" s="221"/>
      <c r="G58" s="221"/>
    </row>
    <row r="59" spans="2:10" ht="31.5">
      <c r="B59" s="219"/>
      <c r="C59" s="221"/>
      <c r="D59" s="221"/>
      <c r="E59" s="227" t="s">
        <v>32</v>
      </c>
      <c r="F59" s="223">
        <f>+'Patrimonio Neto'!J12</f>
        <v>6083771452</v>
      </c>
      <c r="G59" s="223">
        <v>5634228479</v>
      </c>
    </row>
    <row r="60" spans="2:10">
      <c r="B60" s="214" t="s">
        <v>682</v>
      </c>
      <c r="C60" s="223">
        <f>SUM(C62:C66)</f>
        <v>778892253</v>
      </c>
      <c r="D60" s="223">
        <v>673031827</v>
      </c>
      <c r="E60" s="219"/>
      <c r="F60" s="221"/>
      <c r="G60" s="221"/>
    </row>
    <row r="61" spans="2:10">
      <c r="B61" s="214" t="s">
        <v>683</v>
      </c>
      <c r="C61" s="223"/>
      <c r="D61" s="223"/>
      <c r="E61" s="219"/>
      <c r="F61" s="221"/>
      <c r="G61" s="221"/>
    </row>
    <row r="62" spans="2:10">
      <c r="B62" s="219" t="s">
        <v>113</v>
      </c>
      <c r="C62" s="216">
        <f>SUMIF(Clasificación!B:B,'Balance General'!B62,Clasificación!G:G)</f>
        <v>139728254</v>
      </c>
      <c r="D62" s="216">
        <v>4974714</v>
      </c>
      <c r="E62" s="226"/>
      <c r="F62" s="221"/>
      <c r="G62" s="221"/>
    </row>
    <row r="63" spans="2:10">
      <c r="B63" s="219" t="s">
        <v>114</v>
      </c>
      <c r="C63" s="216">
        <f>SUMIF(Clasificación!B:B,'Balance General'!B63,Clasificación!G:G)</f>
        <v>8000000</v>
      </c>
      <c r="D63" s="216">
        <v>8000000</v>
      </c>
      <c r="E63" s="217"/>
      <c r="F63" s="221"/>
      <c r="G63" s="221"/>
    </row>
    <row r="64" spans="2:10">
      <c r="B64" s="219" t="s">
        <v>115</v>
      </c>
      <c r="C64" s="216">
        <f>SUMIF(Clasificación!B:B,'Balance General'!B64,Clasificación!G:G)</f>
        <v>636234012</v>
      </c>
      <c r="D64" s="216">
        <v>631113702</v>
      </c>
      <c r="E64" s="228"/>
      <c r="F64" s="221"/>
      <c r="G64" s="221"/>
    </row>
    <row r="65" spans="2:10">
      <c r="B65" s="219" t="s">
        <v>287</v>
      </c>
      <c r="C65" s="216">
        <f>SUMIF(Clasificación!B:B,'Balance General'!B65,Clasificación!G:G)</f>
        <v>57764419</v>
      </c>
      <c r="D65" s="216">
        <v>57764419</v>
      </c>
      <c r="E65" s="228"/>
      <c r="F65" s="221"/>
      <c r="G65" s="221"/>
    </row>
    <row r="66" spans="2:10">
      <c r="B66" s="219" t="s">
        <v>116</v>
      </c>
      <c r="C66" s="229">
        <f>SUMIF(Clasificación!B:B,'Balance General'!B66,Clasificación!G:G)</f>
        <v>-62834432</v>
      </c>
      <c r="D66" s="229">
        <v>-28821008</v>
      </c>
      <c r="E66" s="230"/>
      <c r="F66" s="221"/>
      <c r="G66" s="221"/>
      <c r="H66" s="61"/>
      <c r="I66" s="61"/>
      <c r="J66" s="62"/>
    </row>
    <row r="67" spans="2:10">
      <c r="B67" s="219"/>
      <c r="C67" s="221"/>
      <c r="D67" s="221"/>
      <c r="E67" s="231"/>
      <c r="F67" s="221"/>
      <c r="G67" s="221"/>
      <c r="H67" s="61"/>
      <c r="I67" s="61"/>
      <c r="J67" s="62"/>
    </row>
    <row r="68" spans="2:10">
      <c r="B68" s="214" t="s">
        <v>749</v>
      </c>
      <c r="C68" s="223">
        <f>+SUM(C69)</f>
        <v>0</v>
      </c>
      <c r="D68" s="223">
        <v>0</v>
      </c>
      <c r="E68" s="231"/>
      <c r="F68" s="221"/>
      <c r="G68" s="221"/>
      <c r="H68" s="61"/>
      <c r="I68" s="61"/>
      <c r="J68" s="62"/>
    </row>
    <row r="69" spans="2:10">
      <c r="B69" s="219" t="s">
        <v>750</v>
      </c>
      <c r="C69" s="221">
        <v>0</v>
      </c>
      <c r="D69" s="221">
        <v>0</v>
      </c>
      <c r="E69" s="231"/>
      <c r="F69" s="221"/>
      <c r="G69" s="221"/>
      <c r="H69" s="61"/>
      <c r="I69" s="61"/>
      <c r="J69" s="62"/>
    </row>
    <row r="70" spans="2:10">
      <c r="B70" s="219"/>
      <c r="C70" s="221"/>
      <c r="D70" s="221"/>
      <c r="E70" s="231"/>
      <c r="F70" s="221"/>
      <c r="G70" s="221"/>
      <c r="H70" s="61"/>
      <c r="I70" s="61"/>
      <c r="J70" s="62"/>
    </row>
    <row r="71" spans="2:10">
      <c r="B71" s="214" t="s">
        <v>26</v>
      </c>
      <c r="C71" s="223">
        <f>+C39+C55+C60</f>
        <v>1545956171</v>
      </c>
      <c r="D71" s="223">
        <v>1438807367</v>
      </c>
      <c r="E71" s="215"/>
      <c r="F71" s="221"/>
      <c r="G71" s="221"/>
      <c r="H71" s="61"/>
      <c r="I71" s="61"/>
      <c r="J71" s="62"/>
    </row>
    <row r="72" spans="2:10" ht="16.5" thickBot="1">
      <c r="B72" s="232" t="s">
        <v>27</v>
      </c>
      <c r="C72" s="238">
        <f>+C71+C36</f>
        <v>23615932041</v>
      </c>
      <c r="D72" s="238">
        <v>16092542205</v>
      </c>
      <c r="E72" s="233" t="s">
        <v>33</v>
      </c>
      <c r="F72" s="238">
        <f>+F56+F59</f>
        <v>23615932041</v>
      </c>
      <c r="G72" s="238">
        <v>16092542205</v>
      </c>
      <c r="H72" s="61"/>
      <c r="I72" s="144">
        <f>+BG!D6-C72</f>
        <v>0</v>
      </c>
      <c r="J72" s="144">
        <f>+F72-BG!D60-BG!D99</f>
        <v>0</v>
      </c>
    </row>
    <row r="73" spans="2:10">
      <c r="C73" s="106"/>
      <c r="F73" s="64"/>
      <c r="H73" s="61"/>
      <c r="I73" s="61"/>
      <c r="J73" s="62"/>
    </row>
    <row r="74" spans="2:10">
      <c r="B74" s="680" t="s">
        <v>529</v>
      </c>
      <c r="C74" s="680"/>
      <c r="D74" s="680"/>
      <c r="E74" s="680"/>
      <c r="F74" s="680"/>
      <c r="G74" s="680"/>
      <c r="H74" s="61"/>
      <c r="I74" s="61"/>
      <c r="J74" s="62"/>
    </row>
    <row r="75" spans="2:10" ht="16.5" thickBot="1">
      <c r="H75" s="61"/>
      <c r="I75" s="61"/>
      <c r="J75" s="62"/>
    </row>
    <row r="76" spans="2:10" ht="45" customHeight="1" thickBot="1">
      <c r="B76" s="248" t="s">
        <v>3</v>
      </c>
      <c r="C76" s="249">
        <v>43921</v>
      </c>
      <c r="D76" s="249">
        <v>43830</v>
      </c>
      <c r="E76" s="248" t="s">
        <v>8</v>
      </c>
      <c r="F76" s="249">
        <v>43921</v>
      </c>
      <c r="G76" s="249">
        <v>43830</v>
      </c>
      <c r="H76" s="61"/>
      <c r="I76" s="61"/>
      <c r="J76" s="62"/>
    </row>
    <row r="77" spans="2:10">
      <c r="B77" s="236" t="s">
        <v>125</v>
      </c>
      <c r="C77" s="216">
        <v>504996114239</v>
      </c>
      <c r="D77" s="237">
        <v>461841567960</v>
      </c>
      <c r="E77" s="236" t="s">
        <v>127</v>
      </c>
      <c r="F77" s="216">
        <v>504996114239</v>
      </c>
      <c r="G77" s="237">
        <v>461841567960</v>
      </c>
      <c r="H77" s="61"/>
      <c r="I77" s="61"/>
      <c r="J77" s="62"/>
    </row>
    <row r="78" spans="2:10" ht="16.5" thickBot="1">
      <c r="B78" s="234" t="s">
        <v>126</v>
      </c>
      <c r="C78" s="235">
        <v>0</v>
      </c>
      <c r="D78" s="235">
        <v>0</v>
      </c>
      <c r="E78" s="234" t="s">
        <v>128</v>
      </c>
      <c r="F78" s="235">
        <v>0</v>
      </c>
      <c r="G78" s="235">
        <v>0</v>
      </c>
      <c r="H78" s="61"/>
      <c r="I78" s="61"/>
      <c r="J78" s="62"/>
    </row>
    <row r="79" spans="2:10">
      <c r="H79" s="61"/>
      <c r="I79" s="61"/>
      <c r="J79" s="62"/>
    </row>
    <row r="80" spans="2:10">
      <c r="C80" s="96"/>
      <c r="H80" s="61"/>
      <c r="I80" s="61"/>
      <c r="J80" s="62"/>
    </row>
    <row r="81" spans="2:11" ht="7.5" customHeight="1">
      <c r="B81" s="3"/>
    </row>
    <row r="82" spans="2:11" ht="7.5" customHeight="1">
      <c r="B82" s="3"/>
      <c r="F82" s="36"/>
    </row>
    <row r="83" spans="2:11" ht="7.5" customHeight="1">
      <c r="B83" s="3"/>
      <c r="F83" s="36"/>
    </row>
    <row r="84" spans="2:11" ht="7.5" customHeight="1">
      <c r="B84" s="3"/>
      <c r="F84" s="36"/>
    </row>
    <row r="85" spans="2:11">
      <c r="B85" s="3"/>
    </row>
    <row r="86" spans="2:11">
      <c r="B86" s="169"/>
      <c r="C86" s="169"/>
      <c r="D86" s="169"/>
      <c r="E86" s="169"/>
      <c r="F86" s="169"/>
      <c r="G86" s="169"/>
    </row>
    <row r="87" spans="2:11" s="243" customFormat="1">
      <c r="B87" s="242" t="s">
        <v>712</v>
      </c>
      <c r="C87" s="678" t="s">
        <v>711</v>
      </c>
      <c r="D87" s="678"/>
      <c r="E87" s="242" t="s">
        <v>511</v>
      </c>
      <c r="F87" s="242" t="s">
        <v>708</v>
      </c>
      <c r="G87" s="242"/>
      <c r="J87" s="273"/>
      <c r="K87" s="273"/>
    </row>
    <row r="88" spans="2:11" s="272" customFormat="1">
      <c r="B88" s="241" t="s">
        <v>129</v>
      </c>
      <c r="C88" s="679" t="s">
        <v>710</v>
      </c>
      <c r="D88" s="679"/>
      <c r="E88" s="241" t="s">
        <v>59</v>
      </c>
      <c r="F88" s="241" t="s">
        <v>709</v>
      </c>
      <c r="G88" s="241"/>
      <c r="J88" s="274"/>
      <c r="K88" s="274"/>
    </row>
    <row r="89" spans="2:11" ht="4.5" customHeight="1">
      <c r="B89" s="3"/>
    </row>
    <row r="90" spans="2:11">
      <c r="B90" s="3"/>
    </row>
    <row r="91" spans="2:11">
      <c r="B91" s="3"/>
    </row>
    <row r="92" spans="2:11">
      <c r="D92" s="4"/>
    </row>
    <row r="96" spans="2:11">
      <c r="F96" s="7"/>
    </row>
  </sheetData>
  <customSheetViews>
    <customSheetView guid="{B9F63820-5C32-455A-BC9D-0BE84D6B0867}" scale="80" showGridLines="0" state="hidden">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1"/>
    </customSheetView>
    <customSheetView guid="{7015FC6D-0680-4B00-AA0E-B83DA1D0B666}" scale="80" showPageBreaks="1" showGridLines="0" printArea="1">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2"/>
    </customSheetView>
    <customSheetView guid="{5FCC9217-B3E9-4B91-A943-5F21728EBEE9}" scale="80" showPageBreaks="1" showGridLines="0" printArea="1">
      <pane ySplit="7" topLeftCell="A8" activePane="bottomLeft" state="frozen"/>
      <selection pane="bottomLeft" activeCell="B7" sqref="B7:G72"/>
      <colBreaks count="1" manualBreakCount="1">
        <brk id="7" max="1048575" man="1"/>
      </colBreaks>
      <pageMargins left="0.7" right="0.7" top="0.75" bottom="0.75" header="0.3" footer="0.3"/>
      <pageSetup paperSize="9" scale="46" orientation="portrait" r:id="rId3"/>
    </customSheetView>
    <customSheetView guid="{F3648BCD-1CED-4BBB-AE63-37BDB925883F}" scale="80" showGridLines="0">
      <pane ySplit="7" topLeftCell="A8" activePane="bottomLeft" state="frozen"/>
      <selection pane="bottomLeft" activeCell="B38" sqref="B38"/>
      <colBreaks count="1" manualBreakCount="1">
        <brk id="7" max="1048575" man="1"/>
      </colBreaks>
      <pageMargins left="0.7" right="0.7" top="0.75" bottom="0.75" header="0.3" footer="0.3"/>
      <pageSetup paperSize="9" scale="46" orientation="portrait" r:id="rId4"/>
    </customSheetView>
  </customSheetViews>
  <mergeCells count="6">
    <mergeCell ref="C87:D87"/>
    <mergeCell ref="C88:D88"/>
    <mergeCell ref="B74:G74"/>
    <mergeCell ref="B3:G3"/>
    <mergeCell ref="B4:G4"/>
    <mergeCell ref="B5:G5"/>
  </mergeCells>
  <pageMargins left="0.7" right="0.7" top="0.75" bottom="0.75" header="0.3" footer="0.3"/>
  <pageSetup paperSize="9" scale="46" orientation="portrait" r:id="rId5"/>
  <colBreaks count="1" manualBreakCount="1">
    <brk id="7" max="1048575" man="1"/>
  </colBreaks>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6699"/>
    <pageSetUpPr fitToPage="1"/>
  </sheetPr>
  <dimension ref="A1:K88"/>
  <sheetViews>
    <sheetView showGridLines="0" zoomScale="80" zoomScaleNormal="80" zoomScaleSheetLayoutView="90" workbookViewId="0">
      <pane ySplit="6" topLeftCell="A7" activePane="bottomLeft" state="frozen"/>
      <selection pane="bottomLeft" activeCell="I14" sqref="I14"/>
    </sheetView>
  </sheetViews>
  <sheetFormatPr baseColWidth="10" defaultColWidth="11.42578125" defaultRowHeight="15.75"/>
  <cols>
    <col min="1" max="1" width="6.7109375" style="2" customWidth="1"/>
    <col min="2" max="2" width="60.42578125" style="2" customWidth="1"/>
    <col min="3" max="3" width="11.140625" style="2" customWidth="1"/>
    <col min="4" max="4" width="15.42578125" style="2" customWidth="1"/>
    <col min="5" max="5" width="9.140625" style="5" customWidth="1"/>
    <col min="6" max="7" width="18.7109375" style="2" customWidth="1"/>
    <col min="8" max="9" width="17.85546875" style="2" bestFit="1" customWidth="1"/>
    <col min="10" max="10" width="6.85546875" style="2" customWidth="1"/>
    <col min="11" max="16384" width="11.42578125" style="2"/>
  </cols>
  <sheetData>
    <row r="1" spans="1:11">
      <c r="B1" s="684"/>
      <c r="C1" s="684"/>
      <c r="D1" s="684"/>
      <c r="E1" s="684"/>
      <c r="F1" s="684"/>
      <c r="G1" s="684"/>
      <c r="H1" s="8"/>
      <c r="I1" s="8"/>
      <c r="J1" s="8"/>
    </row>
    <row r="2" spans="1:11">
      <c r="B2" s="685" t="s">
        <v>156</v>
      </c>
      <c r="C2" s="685"/>
      <c r="D2" s="685"/>
      <c r="E2" s="685"/>
      <c r="F2" s="685"/>
      <c r="G2" s="685"/>
      <c r="H2" s="8"/>
      <c r="I2" s="8"/>
      <c r="J2" s="8"/>
    </row>
    <row r="3" spans="1:11">
      <c r="B3" s="682" t="s">
        <v>1141</v>
      </c>
      <c r="C3" s="682"/>
      <c r="D3" s="682"/>
      <c r="E3" s="682"/>
      <c r="F3" s="682"/>
      <c r="G3" s="682"/>
      <c r="H3" s="60"/>
      <c r="I3" s="60"/>
    </row>
    <row r="4" spans="1:11">
      <c r="B4" s="682" t="s">
        <v>707</v>
      </c>
      <c r="C4" s="682"/>
      <c r="D4" s="682"/>
      <c r="E4" s="682"/>
      <c r="F4" s="682"/>
      <c r="G4" s="682"/>
      <c r="H4" s="60"/>
      <c r="I4" s="60"/>
    </row>
    <row r="5" spans="1:11">
      <c r="B5" s="682"/>
      <c r="C5" s="682"/>
      <c r="D5" s="682"/>
      <c r="E5" s="682"/>
      <c r="F5" s="682"/>
      <c r="G5" s="682"/>
      <c r="H5" s="60"/>
      <c r="I5" s="60"/>
    </row>
    <row r="6" spans="1:11" ht="45" customHeight="1">
      <c r="B6" s="244"/>
      <c r="C6" s="245"/>
      <c r="D6" s="245"/>
      <c r="E6" s="246"/>
      <c r="F6" s="247">
        <v>43921</v>
      </c>
      <c r="G6" s="247">
        <v>43555</v>
      </c>
      <c r="I6" s="10"/>
      <c r="J6" s="5"/>
      <c r="K6" s="5"/>
    </row>
    <row r="7" spans="1:11" ht="15" customHeight="1">
      <c r="A7" s="11"/>
      <c r="B7" s="12" t="s">
        <v>38</v>
      </c>
      <c r="C7" s="72"/>
      <c r="D7" s="72"/>
      <c r="E7" s="13"/>
      <c r="F7" s="68">
        <f>+F8+F12+F16+F20+F21+F22+F23+F24+F25+F26+F27+F28</f>
        <v>1857355795</v>
      </c>
      <c r="G7" s="68">
        <f>G16+G24+G23+G20+G21+G27+G28</f>
        <v>0</v>
      </c>
      <c r="H7" s="106"/>
      <c r="I7" s="296"/>
      <c r="J7" s="5"/>
      <c r="K7" s="5"/>
    </row>
    <row r="8" spans="1:11" ht="15" customHeight="1">
      <c r="A8" s="11"/>
      <c r="B8" s="65" t="s">
        <v>130</v>
      </c>
      <c r="C8" s="73"/>
      <c r="D8" s="73"/>
      <c r="E8" s="13"/>
      <c r="F8" s="68">
        <f>+F9+F10</f>
        <v>633276895</v>
      </c>
      <c r="G8" s="68">
        <v>0</v>
      </c>
      <c r="H8" s="106"/>
      <c r="I8" s="296"/>
      <c r="J8" s="14"/>
      <c r="K8" s="5"/>
    </row>
    <row r="9" spans="1:11" ht="15" customHeight="1">
      <c r="A9" s="11"/>
      <c r="B9" s="66" t="s">
        <v>135</v>
      </c>
      <c r="C9" s="74"/>
      <c r="D9" s="74"/>
      <c r="E9" s="13"/>
      <c r="F9" s="69">
        <f>+SUMIF(Clasificación!B:B,'Estado de Resultados'!B9,Clasificación!G:G)</f>
        <v>0</v>
      </c>
      <c r="G9" s="69">
        <v>0</v>
      </c>
      <c r="I9" s="5"/>
      <c r="J9" s="14"/>
      <c r="K9" s="5"/>
    </row>
    <row r="10" spans="1:11" ht="15" customHeight="1">
      <c r="A10" s="11"/>
      <c r="B10" s="66" t="s">
        <v>136</v>
      </c>
      <c r="C10" s="74"/>
      <c r="D10" s="74"/>
      <c r="E10" s="13"/>
      <c r="F10" s="69">
        <f>+SUMIF(Clasificación!B:B,'Estado de Resultados'!B10,Clasificación!G:G)</f>
        <v>633276895</v>
      </c>
      <c r="G10" s="69">
        <v>0</v>
      </c>
      <c r="I10" s="5"/>
      <c r="J10" s="14"/>
      <c r="K10" s="5"/>
    </row>
    <row r="11" spans="1:11" ht="15" customHeight="1">
      <c r="A11" s="11"/>
      <c r="B11" s="12"/>
      <c r="C11" s="72"/>
      <c r="D11" s="72"/>
      <c r="E11" s="13"/>
      <c r="F11" s="68"/>
      <c r="G11" s="68"/>
      <c r="I11" s="5"/>
      <c r="J11" s="14"/>
      <c r="K11" s="5"/>
    </row>
    <row r="12" spans="1:11" ht="15" customHeight="1">
      <c r="A12" s="11"/>
      <c r="B12" s="65" t="s">
        <v>131</v>
      </c>
      <c r="C12" s="73"/>
      <c r="D12" s="73"/>
      <c r="E12" s="13"/>
      <c r="F12" s="68">
        <f>+F13+F14</f>
        <v>0</v>
      </c>
      <c r="G12" s="68">
        <v>0</v>
      </c>
      <c r="I12" s="5"/>
      <c r="J12" s="14"/>
      <c r="K12" s="5"/>
    </row>
    <row r="13" spans="1:11" ht="15" customHeight="1">
      <c r="A13" s="11"/>
      <c r="B13" s="66" t="s">
        <v>135</v>
      </c>
      <c r="C13" s="74"/>
      <c r="D13" s="74"/>
      <c r="E13" s="13"/>
      <c r="F13" s="69">
        <f>+SUMIF(Clasificación!B:B,'Estado de Resultados'!B13,Clasificación!G:G)</f>
        <v>0</v>
      </c>
      <c r="G13" s="69">
        <v>0</v>
      </c>
      <c r="I13" s="5"/>
      <c r="J13" s="14"/>
      <c r="K13" s="5"/>
    </row>
    <row r="14" spans="1:11" ht="15" customHeight="1">
      <c r="A14" s="11"/>
      <c r="B14" s="66" t="s">
        <v>616</v>
      </c>
      <c r="C14" s="74"/>
      <c r="D14" s="74"/>
      <c r="E14" s="13"/>
      <c r="F14" s="69">
        <f>+SUMIF(Clasificación!B:B,'Estado de Resultados'!B14,Clasificación!G:G)</f>
        <v>0</v>
      </c>
      <c r="G14" s="69">
        <v>0</v>
      </c>
      <c r="I14" s="5"/>
      <c r="J14" s="14"/>
      <c r="K14" s="5"/>
    </row>
    <row r="15" spans="1:11" ht="15" customHeight="1">
      <c r="A15" s="11"/>
      <c r="B15" s="66"/>
      <c r="C15" s="74"/>
      <c r="D15" s="74"/>
      <c r="E15" s="13"/>
      <c r="F15" s="68"/>
      <c r="G15" s="68"/>
      <c r="I15" s="5"/>
      <c r="J15" s="14"/>
      <c r="K15" s="5"/>
    </row>
    <row r="16" spans="1:11" ht="15" customHeight="1">
      <c r="A16" s="15"/>
      <c r="B16" s="65" t="s">
        <v>134</v>
      </c>
      <c r="C16" s="73"/>
      <c r="D16" s="73"/>
      <c r="E16" s="16"/>
      <c r="F16" s="68">
        <f>+F17+F18</f>
        <v>162227408</v>
      </c>
      <c r="G16" s="68">
        <f>SUM(G17)</f>
        <v>0</v>
      </c>
      <c r="I16" s="14"/>
      <c r="J16" s="5"/>
      <c r="K16" s="5"/>
    </row>
    <row r="17" spans="1:11" ht="15" customHeight="1">
      <c r="A17" s="34"/>
      <c r="B17" s="67" t="s">
        <v>133</v>
      </c>
      <c r="C17" s="75"/>
      <c r="D17" s="75"/>
      <c r="E17" s="19"/>
      <c r="F17" s="69">
        <f>+SUMIF(Clasificación!B:B,'Estado de Resultados'!B17,Clasificación!G:G)</f>
        <v>0</v>
      </c>
      <c r="G17" s="69">
        <v>0</v>
      </c>
      <c r="I17" s="5"/>
      <c r="J17" s="14"/>
      <c r="K17" s="5"/>
    </row>
    <row r="18" spans="1:11" ht="15" customHeight="1">
      <c r="A18" s="34"/>
      <c r="B18" s="67" t="s">
        <v>132</v>
      </c>
      <c r="C18" s="75"/>
      <c r="D18" s="75"/>
      <c r="E18" s="19"/>
      <c r="F18" s="69">
        <f>+SUMIF(Clasificación!B:B,'Estado de Resultados'!B18,Clasificación!G:G)</f>
        <v>162227408</v>
      </c>
      <c r="G18" s="69">
        <v>0</v>
      </c>
      <c r="I18" s="5"/>
      <c r="J18" s="14"/>
      <c r="K18" s="5"/>
    </row>
    <row r="19" spans="1:11" ht="15" customHeight="1">
      <c r="A19" s="17"/>
      <c r="B19" s="18"/>
      <c r="C19" s="76"/>
      <c r="D19" s="76"/>
      <c r="E19" s="19"/>
      <c r="F19" s="69"/>
      <c r="G19" s="68"/>
      <c r="I19" s="5"/>
      <c r="J19" s="14"/>
      <c r="K19" s="5"/>
    </row>
    <row r="20" spans="1:11" ht="15" customHeight="1">
      <c r="A20" s="17"/>
      <c r="B20" s="18" t="s">
        <v>40</v>
      </c>
      <c r="C20" s="76"/>
      <c r="D20" s="76"/>
      <c r="E20" s="19"/>
      <c r="F20" s="69">
        <f>+SUMIF(Clasificación!B:B,'Estado de Resultados'!B20,Clasificación!G:G)</f>
        <v>60931484</v>
      </c>
      <c r="G20" s="69">
        <v>0</v>
      </c>
      <c r="I20" s="14"/>
      <c r="J20" s="5"/>
      <c r="K20" s="5"/>
    </row>
    <row r="21" spans="1:11" ht="15" customHeight="1">
      <c r="A21" s="17"/>
      <c r="B21" s="18" t="s">
        <v>41</v>
      </c>
      <c r="C21" s="76"/>
      <c r="D21" s="76"/>
      <c r="E21" s="19"/>
      <c r="F21" s="69">
        <f>+SUMIF(Clasificación!B:B,'Estado de Resultados'!B21,Clasificación!G:G)</f>
        <v>1948492</v>
      </c>
      <c r="G21" s="69">
        <v>0</v>
      </c>
      <c r="I21" s="14"/>
      <c r="J21" s="5"/>
      <c r="K21" s="5"/>
    </row>
    <row r="22" spans="1:11" ht="15" customHeight="1">
      <c r="A22" s="17"/>
      <c r="B22" s="18" t="s">
        <v>137</v>
      </c>
      <c r="C22" s="76"/>
      <c r="D22" s="76"/>
      <c r="E22" s="19"/>
      <c r="F22" s="69">
        <f>+SUMIF(Clasificación!B:B,'Estado de Resultados'!B22,Clasificación!G:G)</f>
        <v>58662495</v>
      </c>
      <c r="G22" s="69">
        <v>0</v>
      </c>
      <c r="I22" s="14"/>
      <c r="J22" s="5"/>
      <c r="K22" s="5"/>
    </row>
    <row r="23" spans="1:11" ht="15" customHeight="1">
      <c r="A23" s="34"/>
      <c r="B23" s="18" t="s">
        <v>138</v>
      </c>
      <c r="C23" s="76"/>
      <c r="D23" s="76"/>
      <c r="E23" s="19"/>
      <c r="F23" s="69">
        <f>+SUMIF(Clasificación!B:B,'Estado de Resultados'!B23,Clasificación!G:G)</f>
        <v>50732513</v>
      </c>
      <c r="G23" s="69">
        <v>0</v>
      </c>
      <c r="I23" s="14"/>
      <c r="J23" s="5"/>
      <c r="K23" s="5"/>
    </row>
    <row r="24" spans="1:11" ht="15" customHeight="1">
      <c r="A24" s="34"/>
      <c r="B24" s="18" t="s">
        <v>39</v>
      </c>
      <c r="C24" s="76"/>
      <c r="D24" s="76"/>
      <c r="E24" s="19"/>
      <c r="F24" s="69">
        <f>+SUMIF(Clasificación!B:B,'Estado de Resultados'!B24,Clasificación!G:G)</f>
        <v>407541775</v>
      </c>
      <c r="G24" s="69">
        <v>0</v>
      </c>
      <c r="I24" s="14"/>
      <c r="J24" s="5"/>
      <c r="K24" s="5"/>
    </row>
    <row r="25" spans="1:11" ht="15" customHeight="1">
      <c r="A25" s="34"/>
      <c r="B25" s="18" t="s">
        <v>139</v>
      </c>
      <c r="C25" s="76"/>
      <c r="D25" s="76"/>
      <c r="E25" s="19"/>
      <c r="F25" s="69">
        <f>+SUMIF(Clasificación!B:B,'Estado de Resultados'!B25,Clasificación!G:G)</f>
        <v>0</v>
      </c>
      <c r="G25" s="69">
        <v>0</v>
      </c>
      <c r="I25" s="14"/>
      <c r="J25" s="5"/>
      <c r="K25" s="5"/>
    </row>
    <row r="26" spans="1:11" ht="15" customHeight="1">
      <c r="A26" s="34"/>
      <c r="B26" s="18" t="s">
        <v>523</v>
      </c>
      <c r="C26" s="76"/>
      <c r="D26" s="76"/>
      <c r="E26" s="19"/>
      <c r="F26" s="69">
        <f>+SUMIF(Clasificación!B:B,'Estado de Resultados'!B26,Clasificación!G:G)</f>
        <v>0</v>
      </c>
      <c r="G26" s="69">
        <v>0</v>
      </c>
      <c r="I26" s="14"/>
      <c r="J26" s="5"/>
      <c r="K26" s="5"/>
    </row>
    <row r="27" spans="1:11" ht="15" customHeight="1">
      <c r="A27" s="17"/>
      <c r="B27" s="18" t="s">
        <v>850</v>
      </c>
      <c r="C27" s="76"/>
      <c r="D27" s="76"/>
      <c r="E27" s="19"/>
      <c r="F27" s="69">
        <f>+SUMIF(Clasificación!B:B,'Estado de Resultados'!B27,Clasificación!G:G)</f>
        <v>430339718</v>
      </c>
      <c r="G27" s="69">
        <v>0</v>
      </c>
      <c r="I27" s="14"/>
      <c r="J27" s="5"/>
      <c r="K27" s="5"/>
    </row>
    <row r="28" spans="1:11" ht="15" customHeight="1">
      <c r="A28" s="34"/>
      <c r="B28" s="18" t="s">
        <v>685</v>
      </c>
      <c r="C28" s="76"/>
      <c r="D28" s="76"/>
      <c r="E28" s="19"/>
      <c r="F28" s="69">
        <f>+SUMIF(Clasificación!B:B,'Estado de Resultados'!B28,Clasificación!G:G)</f>
        <v>51695015</v>
      </c>
      <c r="G28" s="69">
        <v>0</v>
      </c>
      <c r="I28" s="14"/>
      <c r="J28" s="5"/>
      <c r="K28" s="5"/>
    </row>
    <row r="29" spans="1:11" ht="15" customHeight="1">
      <c r="A29" s="20"/>
      <c r="B29" s="21"/>
      <c r="C29" s="77"/>
      <c r="D29" s="77"/>
      <c r="E29" s="22"/>
      <c r="F29" s="68"/>
      <c r="G29" s="70"/>
      <c r="I29" s="5"/>
      <c r="J29" s="5"/>
      <c r="K29" s="5"/>
    </row>
    <row r="30" spans="1:11" ht="15" customHeight="1">
      <c r="A30" s="11"/>
      <c r="B30" s="12" t="s">
        <v>42</v>
      </c>
      <c r="C30" s="72"/>
      <c r="D30" s="72"/>
      <c r="E30" s="13"/>
      <c r="F30" s="68">
        <f>SUM(F31:F33)</f>
        <v>233158277</v>
      </c>
      <c r="G30" s="68">
        <f>SUM(G31:G33)</f>
        <v>0</v>
      </c>
      <c r="I30" s="14"/>
      <c r="J30" s="5"/>
      <c r="K30" s="5"/>
    </row>
    <row r="31" spans="1:11" ht="15" customHeight="1">
      <c r="A31" s="34"/>
      <c r="B31" s="21" t="s">
        <v>44</v>
      </c>
      <c r="C31" s="77"/>
      <c r="D31" s="77"/>
      <c r="E31" s="22"/>
      <c r="F31" s="69">
        <f>+SUMIF(Clasificación!B:B,'Estado de Resultados'!B31,Clasificación!G:G)</f>
        <v>38721199</v>
      </c>
      <c r="G31" s="69">
        <v>0</v>
      </c>
      <c r="I31" s="14"/>
      <c r="J31" s="5"/>
      <c r="K31" s="5"/>
    </row>
    <row r="32" spans="1:11" ht="15" customHeight="1">
      <c r="A32" s="34"/>
      <c r="B32" s="21" t="s">
        <v>43</v>
      </c>
      <c r="C32" s="77"/>
      <c r="D32" s="77"/>
      <c r="E32" s="22"/>
      <c r="F32" s="69">
        <f>+SUMIF(Clasificación!B:B,'Estado de Resultados'!B32,Clasificación!G:G)</f>
        <v>30827114</v>
      </c>
      <c r="G32" s="69">
        <v>0</v>
      </c>
      <c r="I32" s="14"/>
      <c r="J32" s="5"/>
      <c r="K32" s="5"/>
    </row>
    <row r="33" spans="1:11">
      <c r="A33" s="35"/>
      <c r="B33" s="21" t="s">
        <v>686</v>
      </c>
      <c r="C33" s="77"/>
      <c r="D33" s="77"/>
      <c r="E33" s="22"/>
      <c r="F33" s="69">
        <f>+SUMIF(Clasificación!B:B,'Estado de Resultados'!B33,Clasificación!G:G)</f>
        <v>163609964</v>
      </c>
      <c r="G33" s="69">
        <v>0</v>
      </c>
      <c r="I33" s="5"/>
      <c r="J33" s="5"/>
      <c r="K33" s="5"/>
    </row>
    <row r="34" spans="1:11">
      <c r="A34" s="35"/>
      <c r="B34" s="21"/>
      <c r="C34" s="77"/>
      <c r="D34" s="77"/>
      <c r="E34" s="22"/>
      <c r="F34" s="69"/>
      <c r="G34" s="69"/>
      <c r="I34" s="5"/>
      <c r="J34" s="5"/>
      <c r="K34" s="5"/>
    </row>
    <row r="35" spans="1:11" ht="15" customHeight="1">
      <c r="A35" s="11"/>
      <c r="B35" s="12" t="s">
        <v>45</v>
      </c>
      <c r="C35" s="72"/>
      <c r="D35" s="72"/>
      <c r="E35" s="13"/>
      <c r="F35" s="68">
        <f>+F7-F30</f>
        <v>1624197518</v>
      </c>
      <c r="G35" s="68">
        <f>+G7-G30</f>
        <v>0</v>
      </c>
      <c r="I35" s="14"/>
      <c r="J35" s="5"/>
      <c r="K35" s="5"/>
    </row>
    <row r="36" spans="1:11" ht="15" customHeight="1">
      <c r="A36" s="11"/>
      <c r="B36" s="12"/>
      <c r="C36" s="72"/>
      <c r="D36" s="72"/>
      <c r="E36" s="13"/>
      <c r="F36" s="68"/>
      <c r="G36" s="70"/>
      <c r="I36" s="5"/>
      <c r="J36" s="5"/>
      <c r="K36" s="5"/>
    </row>
    <row r="37" spans="1:11" ht="15" customHeight="1">
      <c r="A37" s="11"/>
      <c r="B37" s="12" t="s">
        <v>46</v>
      </c>
      <c r="C37" s="72"/>
      <c r="D37" s="72"/>
      <c r="E37" s="13"/>
      <c r="F37" s="68">
        <f>SUM(F38:F40)</f>
        <v>169708898</v>
      </c>
      <c r="G37" s="68">
        <f>SUM(G38:G40)</f>
        <v>0</v>
      </c>
      <c r="I37" s="14"/>
      <c r="J37" s="5"/>
      <c r="K37" s="5"/>
    </row>
    <row r="38" spans="1:11" ht="15" customHeight="1">
      <c r="A38" s="34"/>
      <c r="B38" s="21" t="s">
        <v>47</v>
      </c>
      <c r="C38" s="77"/>
      <c r="D38" s="77"/>
      <c r="E38" s="22"/>
      <c r="F38" s="69">
        <f>+SUMIF(Clasificación!B:B,'Estado de Resultados'!B38,Clasificación!G:G)</f>
        <v>0</v>
      </c>
      <c r="G38" s="69">
        <v>0</v>
      </c>
      <c r="I38" s="14"/>
      <c r="J38" s="5"/>
      <c r="K38" s="5"/>
    </row>
    <row r="39" spans="1:11" ht="15" customHeight="1">
      <c r="A39" s="34"/>
      <c r="B39" s="21" t="s">
        <v>49</v>
      </c>
      <c r="C39" s="77"/>
      <c r="D39" s="77"/>
      <c r="E39" s="22"/>
      <c r="F39" s="69">
        <f>+SUMIF(Clasificación!B:B,'Estado de Resultados'!B39,Clasificación!G:G)</f>
        <v>0</v>
      </c>
      <c r="G39" s="69">
        <v>0</v>
      </c>
      <c r="I39" s="14"/>
      <c r="J39" s="5"/>
      <c r="K39" s="5"/>
    </row>
    <row r="40" spans="1:11" ht="15" customHeight="1">
      <c r="A40" s="35"/>
      <c r="B40" s="21" t="s">
        <v>687</v>
      </c>
      <c r="C40" s="77"/>
      <c r="D40" s="77"/>
      <c r="E40" s="22"/>
      <c r="F40" s="69">
        <f>+SUMIF(Clasificación!B:B,'Estado de Resultados'!B40,Clasificación!G:G)</f>
        <v>169708898</v>
      </c>
      <c r="G40" s="69">
        <v>0</v>
      </c>
      <c r="I40" s="14"/>
      <c r="J40" s="5"/>
      <c r="K40" s="5"/>
    </row>
    <row r="41" spans="1:11" ht="15" customHeight="1">
      <c r="A41" s="20"/>
      <c r="B41" s="21"/>
      <c r="C41" s="77"/>
      <c r="D41" s="77"/>
      <c r="E41" s="22"/>
      <c r="F41" s="70"/>
      <c r="G41" s="70"/>
      <c r="I41" s="5"/>
      <c r="J41" s="5"/>
      <c r="K41" s="5"/>
    </row>
    <row r="42" spans="1:11" ht="15" customHeight="1">
      <c r="A42" s="11"/>
      <c r="B42" s="12" t="s">
        <v>50</v>
      </c>
      <c r="C42" s="72"/>
      <c r="D42" s="72"/>
      <c r="E42" s="13"/>
      <c r="F42" s="68">
        <f>SUM(F43:F51)</f>
        <v>981553425</v>
      </c>
      <c r="G42" s="68">
        <f>SUM(G43:G51)</f>
        <v>0</v>
      </c>
      <c r="I42" s="14"/>
      <c r="J42" s="5"/>
      <c r="K42" s="5"/>
    </row>
    <row r="43" spans="1:11" ht="15" customHeight="1">
      <c r="A43" s="11"/>
      <c r="B43" s="21" t="s">
        <v>140</v>
      </c>
      <c r="C43" s="77"/>
      <c r="D43" s="77"/>
      <c r="E43" s="13"/>
      <c r="F43" s="69">
        <f>+SUMIF(Clasificación!B:B,'Estado de Resultados'!B43,Clasificación!G:G)</f>
        <v>0</v>
      </c>
      <c r="G43" s="69">
        <v>0</v>
      </c>
      <c r="I43" s="14"/>
      <c r="J43" s="5"/>
      <c r="K43" s="5"/>
    </row>
    <row r="44" spans="1:11" ht="15" customHeight="1">
      <c r="A44" s="34"/>
      <c r="B44" s="21" t="s">
        <v>141</v>
      </c>
      <c r="C44" s="77"/>
      <c r="D44" s="77"/>
      <c r="E44" s="22"/>
      <c r="F44" s="69">
        <f>+SUMIF(Clasificación!B:B,'Estado de Resultados'!B44,Clasificación!G:G)</f>
        <v>1808967</v>
      </c>
      <c r="G44" s="69">
        <v>0</v>
      </c>
      <c r="I44" s="14"/>
      <c r="J44" s="5"/>
      <c r="K44" s="5"/>
    </row>
    <row r="45" spans="1:11" ht="15" customHeight="1">
      <c r="A45" s="20"/>
      <c r="B45" s="21" t="s">
        <v>54</v>
      </c>
      <c r="C45" s="77"/>
      <c r="D45" s="77"/>
      <c r="E45" s="22"/>
      <c r="F45" s="69">
        <f>+SUMIF(Clasificación!B:B,'Estado de Resultados'!B45,Clasificación!G:G)</f>
        <v>0</v>
      </c>
      <c r="G45" s="69">
        <v>0</v>
      </c>
      <c r="I45" s="5"/>
      <c r="J45" s="5"/>
      <c r="K45" s="23"/>
    </row>
    <row r="46" spans="1:11" ht="15" customHeight="1">
      <c r="A46" s="34"/>
      <c r="B46" s="21" t="s">
        <v>52</v>
      </c>
      <c r="C46" s="77"/>
      <c r="D46" s="77"/>
      <c r="E46" s="22"/>
      <c r="F46" s="69">
        <f>+SUMIF(Clasificación!B:B,'Estado de Resultados'!B46,Clasificación!G:G)</f>
        <v>58500000</v>
      </c>
      <c r="G46" s="69">
        <v>0</v>
      </c>
      <c r="I46" s="14"/>
      <c r="J46" s="5"/>
      <c r="K46" s="5"/>
    </row>
    <row r="47" spans="1:11" ht="15" customHeight="1">
      <c r="A47" s="20"/>
      <c r="B47" s="21" t="s">
        <v>55</v>
      </c>
      <c r="C47" s="77"/>
      <c r="D47" s="77"/>
      <c r="E47" s="22"/>
      <c r="F47" s="69">
        <f>+SUMIF(Clasificación!B:B,'Estado de Resultados'!B47,Clasificación!G:G)</f>
        <v>28808873</v>
      </c>
      <c r="G47" s="69">
        <v>0</v>
      </c>
      <c r="I47" s="14"/>
      <c r="J47" s="5"/>
      <c r="K47" s="5"/>
    </row>
    <row r="48" spans="1:11" ht="15" customHeight="1">
      <c r="A48" s="34"/>
      <c r="B48" s="21" t="s">
        <v>53</v>
      </c>
      <c r="C48" s="77"/>
      <c r="D48" s="77"/>
      <c r="E48" s="22"/>
      <c r="F48" s="69">
        <f>+SUMIF(Clasificación!B:B,'Estado de Resultados'!B48,Clasificación!G:G)</f>
        <v>15882182</v>
      </c>
      <c r="G48" s="69">
        <v>0</v>
      </c>
      <c r="I48" s="14"/>
      <c r="J48" s="5"/>
      <c r="K48" s="5"/>
    </row>
    <row r="49" spans="1:11" ht="15" customHeight="1">
      <c r="A49" s="35"/>
      <c r="B49" s="21" t="s">
        <v>142</v>
      </c>
      <c r="C49" s="77"/>
      <c r="D49" s="77"/>
      <c r="E49" s="22"/>
      <c r="F49" s="69">
        <f>+SUMIF(Clasificación!B:B,'Estado de Resultados'!B49,Clasificación!G:G)</f>
        <v>0</v>
      </c>
      <c r="G49" s="69">
        <v>0</v>
      </c>
      <c r="I49" s="14"/>
      <c r="J49" s="5"/>
      <c r="K49" s="5"/>
    </row>
    <row r="50" spans="1:11" ht="15" customHeight="1">
      <c r="A50" s="35"/>
      <c r="B50" s="21" t="s">
        <v>56</v>
      </c>
      <c r="C50" s="77"/>
      <c r="D50" s="77"/>
      <c r="E50" s="22"/>
      <c r="F50" s="69">
        <f>+SUMIF(Clasificación!B:B,'Estado de Resultados'!B50,Clasificación!G:G)</f>
        <v>25224438</v>
      </c>
      <c r="G50" s="69">
        <v>0</v>
      </c>
      <c r="I50" s="14"/>
      <c r="J50" s="5"/>
      <c r="K50" s="5"/>
    </row>
    <row r="51" spans="1:11" ht="15" customHeight="1">
      <c r="A51" s="35"/>
      <c r="B51" s="21" t="s">
        <v>688</v>
      </c>
      <c r="C51" s="77"/>
      <c r="D51" s="77"/>
      <c r="E51" s="22"/>
      <c r="F51" s="69">
        <f>+SUMIF(Clasificación!B:B,'Estado de Resultados'!B51,Clasificación!G:G)</f>
        <v>851328965</v>
      </c>
      <c r="G51" s="69">
        <v>0</v>
      </c>
      <c r="H51" s="96"/>
      <c r="I51" s="14"/>
      <c r="J51" s="5"/>
      <c r="K51" s="5"/>
    </row>
    <row r="52" spans="1:11" ht="15" customHeight="1">
      <c r="A52" s="20"/>
      <c r="B52" s="21"/>
      <c r="C52" s="77"/>
      <c r="D52" s="77"/>
      <c r="E52" s="22"/>
      <c r="F52" s="68"/>
      <c r="G52" s="69"/>
      <c r="I52" s="5"/>
      <c r="J52" s="5"/>
      <c r="K52" s="5"/>
    </row>
    <row r="53" spans="1:11" ht="15" customHeight="1">
      <c r="A53" s="11"/>
      <c r="B53" s="12" t="s">
        <v>57</v>
      </c>
      <c r="C53" s="72"/>
      <c r="D53" s="72"/>
      <c r="E53" s="13"/>
      <c r="F53" s="68">
        <f>F35-F37-F42</f>
        <v>472935195</v>
      </c>
      <c r="G53" s="68">
        <f>G35-G37-G42</f>
        <v>0</v>
      </c>
      <c r="I53" s="14"/>
      <c r="J53" s="5"/>
      <c r="K53" s="5"/>
    </row>
    <row r="54" spans="1:11" ht="15" customHeight="1">
      <c r="A54" s="11"/>
      <c r="B54" s="12"/>
      <c r="C54" s="72"/>
      <c r="D54" s="72"/>
      <c r="E54" s="13"/>
      <c r="F54" s="68"/>
      <c r="G54" s="68"/>
      <c r="I54" s="14"/>
      <c r="J54" s="5"/>
      <c r="K54" s="5"/>
    </row>
    <row r="55" spans="1:11" ht="15" customHeight="1">
      <c r="A55" s="11"/>
      <c r="B55" s="12" t="s">
        <v>527</v>
      </c>
      <c r="C55" s="72"/>
      <c r="D55" s="72"/>
      <c r="E55" s="13"/>
      <c r="F55" s="68">
        <f>+F56-F57</f>
        <v>642457</v>
      </c>
      <c r="G55" s="68">
        <f>+G56-G57</f>
        <v>0</v>
      </c>
      <c r="I55" s="14"/>
      <c r="J55" s="5"/>
      <c r="K55" s="5"/>
    </row>
    <row r="56" spans="1:11" ht="15" customHeight="1">
      <c r="A56" s="11"/>
      <c r="B56" s="21" t="s">
        <v>331</v>
      </c>
      <c r="C56" s="77"/>
      <c r="D56" s="72"/>
      <c r="E56" s="13"/>
      <c r="F56" s="69">
        <f>+SUMIF(Clasificación!B:B,'Estado de Resultados'!B56,Clasificación!G:G)</f>
        <v>3516576</v>
      </c>
      <c r="G56" s="69">
        <v>0</v>
      </c>
      <c r="I56" s="14"/>
      <c r="J56" s="5"/>
      <c r="K56" s="5"/>
    </row>
    <row r="57" spans="1:11" ht="15" customHeight="1">
      <c r="A57" s="11"/>
      <c r="B57" s="21" t="s">
        <v>453</v>
      </c>
      <c r="C57" s="77"/>
      <c r="D57" s="72"/>
      <c r="E57" s="13"/>
      <c r="F57" s="69">
        <f>SUMIF(Clasificación!B:B,'Estado de Resultados'!B57,Clasificación!G:G)</f>
        <v>2874119</v>
      </c>
      <c r="G57" s="69">
        <v>0</v>
      </c>
      <c r="I57" s="14"/>
      <c r="J57" s="5"/>
      <c r="K57" s="5"/>
    </row>
    <row r="58" spans="1:11" ht="15" customHeight="1">
      <c r="A58" s="20"/>
      <c r="B58" s="21"/>
      <c r="C58" s="77"/>
      <c r="D58" s="77"/>
      <c r="E58" s="22"/>
      <c r="F58" s="68"/>
      <c r="G58" s="70"/>
      <c r="I58" s="5"/>
      <c r="J58" s="5"/>
      <c r="K58" s="5"/>
    </row>
    <row r="59" spans="1:11" ht="15" customHeight="1">
      <c r="A59" s="11"/>
      <c r="B59" s="12" t="s">
        <v>528</v>
      </c>
      <c r="C59" s="72"/>
      <c r="D59" s="72"/>
      <c r="E59" s="13"/>
      <c r="F59" s="68">
        <f>+F60-F63</f>
        <v>-24101326</v>
      </c>
      <c r="G59" s="68">
        <f>+G60-G63</f>
        <v>0</v>
      </c>
      <c r="I59" s="14"/>
      <c r="J59" s="5"/>
      <c r="K59" s="5"/>
    </row>
    <row r="60" spans="1:11" ht="15" customHeight="1">
      <c r="A60" s="11"/>
      <c r="B60" s="12" t="s">
        <v>454</v>
      </c>
      <c r="C60" s="72"/>
      <c r="D60" s="72"/>
      <c r="E60" s="13"/>
      <c r="F60" s="68">
        <f>+SUM(F61:F62)</f>
        <v>166392623</v>
      </c>
      <c r="G60" s="69">
        <f>+SUM(G61:G62)</f>
        <v>0</v>
      </c>
      <c r="I60" s="14"/>
      <c r="J60" s="5"/>
      <c r="K60" s="5"/>
    </row>
    <row r="61" spans="1:11" ht="15" customHeight="1">
      <c r="A61" s="11"/>
      <c r="B61" s="21" t="s">
        <v>143</v>
      </c>
      <c r="C61" s="77"/>
      <c r="D61" s="72"/>
      <c r="E61" s="13"/>
      <c r="F61" s="69">
        <f>+SUMIF(Clasificación!B:B,'Estado de Resultados'!B61,Clasificación!G:G)</f>
        <v>412376</v>
      </c>
      <c r="G61" s="68">
        <v>0</v>
      </c>
      <c r="I61" s="14"/>
      <c r="J61" s="5"/>
      <c r="K61" s="5"/>
    </row>
    <row r="62" spans="1:11" ht="15" customHeight="1">
      <c r="A62" s="11"/>
      <c r="B62" s="21" t="s">
        <v>457</v>
      </c>
      <c r="C62" s="77"/>
      <c r="D62" s="72"/>
      <c r="E62" s="13"/>
      <c r="F62" s="69">
        <f>+SUMIF(Clasificación!B:B,'Estado de Resultados'!B62,Clasificación!G:G)</f>
        <v>165980247</v>
      </c>
      <c r="G62" s="69">
        <v>0</v>
      </c>
      <c r="I62" s="14"/>
      <c r="J62" s="5"/>
      <c r="K62" s="5"/>
    </row>
    <row r="63" spans="1:11" ht="15" customHeight="1">
      <c r="A63" s="11"/>
      <c r="B63" s="12" t="s">
        <v>455</v>
      </c>
      <c r="C63" s="72"/>
      <c r="D63" s="72"/>
      <c r="E63" s="13"/>
      <c r="F63" s="68">
        <f>+SUM(F64:F65)</f>
        <v>190493949</v>
      </c>
      <c r="G63" s="68">
        <f>+SUM(G64:G65)</f>
        <v>0</v>
      </c>
      <c r="I63" s="14"/>
      <c r="J63" s="5"/>
      <c r="K63" s="5"/>
    </row>
    <row r="64" spans="1:11" ht="15" customHeight="1">
      <c r="A64" s="35"/>
      <c r="B64" s="21" t="s">
        <v>456</v>
      </c>
      <c r="C64" s="77"/>
      <c r="D64" s="77"/>
      <c r="E64" s="22"/>
      <c r="F64" s="69">
        <f>+SUMIF(Clasificación!B:B,'Estado de Resultados'!B64,Clasificación!G:G)</f>
        <v>21121490</v>
      </c>
      <c r="G64" s="69">
        <v>0</v>
      </c>
      <c r="I64" s="14"/>
      <c r="J64" s="5"/>
      <c r="K64" s="5"/>
    </row>
    <row r="65" spans="1:11" ht="15" customHeight="1">
      <c r="A65" s="35"/>
      <c r="B65" s="21" t="s">
        <v>144</v>
      </c>
      <c r="C65" s="77"/>
      <c r="D65" s="77"/>
      <c r="E65" s="22"/>
      <c r="F65" s="69">
        <f>+SUMIF(Clasificación!B:B,'Estado de Resultados'!B65,Clasificación!G:G)</f>
        <v>169372459</v>
      </c>
      <c r="G65" s="69">
        <v>0</v>
      </c>
      <c r="H65" s="25"/>
      <c r="I65" s="14"/>
      <c r="J65" s="5"/>
      <c r="K65" s="5"/>
    </row>
    <row r="66" spans="1:11" ht="15" customHeight="1">
      <c r="A66" s="20"/>
      <c r="B66" s="21"/>
      <c r="C66" s="77"/>
      <c r="D66" s="77"/>
      <c r="E66" s="22"/>
      <c r="F66" s="68"/>
      <c r="G66" s="70"/>
      <c r="I66" s="5"/>
      <c r="J66" s="5"/>
      <c r="K66" s="5"/>
    </row>
    <row r="67" spans="1:11" ht="15" customHeight="1">
      <c r="A67" s="20"/>
      <c r="B67" s="12" t="s">
        <v>458</v>
      </c>
      <c r="C67" s="72"/>
      <c r="D67" s="77"/>
      <c r="E67" s="22"/>
      <c r="F67" s="68">
        <f>+F68</f>
        <v>66646</v>
      </c>
      <c r="G67" s="91">
        <v>0</v>
      </c>
      <c r="I67" s="5"/>
      <c r="J67" s="5"/>
      <c r="K67" s="5"/>
    </row>
    <row r="68" spans="1:11" ht="15" customHeight="1">
      <c r="A68" s="20"/>
      <c r="B68" s="21" t="s">
        <v>689</v>
      </c>
      <c r="C68" s="77"/>
      <c r="D68" s="77"/>
      <c r="E68" s="22"/>
      <c r="F68" s="69">
        <f>+SUMIF(Clasificación!B:B,'Estado de Resultados'!B68,Clasificación!G:G)</f>
        <v>66646</v>
      </c>
      <c r="G68" s="69">
        <v>0</v>
      </c>
      <c r="I68" s="5"/>
      <c r="J68" s="5"/>
      <c r="K68" s="5"/>
    </row>
    <row r="69" spans="1:11" ht="15" customHeight="1">
      <c r="A69" s="20"/>
      <c r="B69" s="21" t="s">
        <v>459</v>
      </c>
      <c r="C69" s="77"/>
      <c r="D69" s="77"/>
      <c r="E69" s="22"/>
      <c r="F69" s="69">
        <f>+SUMIF(Clasificación!B:B,'Estado de Resultados'!B69,Clasificación!G:G)</f>
        <v>0</v>
      </c>
      <c r="G69" s="69">
        <v>0</v>
      </c>
      <c r="I69" s="5"/>
      <c r="J69" s="5"/>
      <c r="K69" s="5"/>
    </row>
    <row r="70" spans="1:11" ht="15" customHeight="1">
      <c r="A70" s="20"/>
      <c r="B70" s="21"/>
      <c r="C70" s="77"/>
      <c r="D70" s="77"/>
      <c r="E70" s="22"/>
      <c r="F70" s="68"/>
      <c r="G70" s="70"/>
      <c r="I70" s="5"/>
      <c r="J70" s="5"/>
      <c r="K70" s="5"/>
    </row>
    <row r="71" spans="1:11" ht="15" customHeight="1">
      <c r="A71" s="20"/>
      <c r="B71" s="12" t="s">
        <v>460</v>
      </c>
      <c r="C71" s="72"/>
      <c r="D71" s="77"/>
      <c r="E71" s="22"/>
      <c r="F71" s="68">
        <v>0</v>
      </c>
      <c r="G71" s="68">
        <v>0</v>
      </c>
      <c r="I71" s="5"/>
      <c r="J71" s="5"/>
      <c r="K71" s="5"/>
    </row>
    <row r="72" spans="1:11" ht="15" customHeight="1">
      <c r="A72" s="20"/>
      <c r="B72" s="21" t="s">
        <v>461</v>
      </c>
      <c r="C72" s="77"/>
      <c r="D72" s="77"/>
      <c r="E72" s="22"/>
      <c r="F72" s="69">
        <f>+SUMIF(Clasificación!B:B,'Estado de Resultados'!B72,Clasificación!G:G)</f>
        <v>0</v>
      </c>
      <c r="G72" s="70">
        <v>0</v>
      </c>
      <c r="I72" s="5"/>
      <c r="J72" s="5"/>
      <c r="K72" s="5"/>
    </row>
    <row r="73" spans="1:11" ht="15" customHeight="1">
      <c r="A73" s="20"/>
      <c r="B73" s="21" t="s">
        <v>462</v>
      </c>
      <c r="C73" s="77"/>
      <c r="D73" s="77"/>
      <c r="E73" s="22"/>
      <c r="F73" s="69">
        <f>+SUMIF(Clasificación!B:B,'Estado de Resultados'!B73,Clasificación!G:G)</f>
        <v>0</v>
      </c>
      <c r="G73" s="70">
        <v>0</v>
      </c>
      <c r="I73" s="5"/>
      <c r="J73" s="5"/>
      <c r="K73" s="5"/>
    </row>
    <row r="74" spans="1:11" ht="15" customHeight="1">
      <c r="A74" s="20"/>
      <c r="B74" s="21"/>
      <c r="C74" s="77"/>
      <c r="D74" s="77"/>
      <c r="E74" s="22"/>
      <c r="F74" s="68"/>
      <c r="G74" s="70"/>
      <c r="I74" s="5"/>
      <c r="J74" s="5"/>
      <c r="K74" s="5"/>
    </row>
    <row r="75" spans="1:11" ht="15" customHeight="1">
      <c r="A75" s="11"/>
      <c r="B75" s="12" t="s">
        <v>58</v>
      </c>
      <c r="C75" s="72"/>
      <c r="D75" s="72"/>
      <c r="E75" s="13"/>
      <c r="F75" s="68">
        <f>+F53+F55+F59+F67+F71</f>
        <v>449542972</v>
      </c>
      <c r="G75" s="68">
        <f>+G53+G55+G59+G67+G71</f>
        <v>0</v>
      </c>
      <c r="I75" s="14"/>
      <c r="J75" s="5"/>
      <c r="K75" s="5"/>
    </row>
    <row r="76" spans="1:11" ht="15" customHeight="1">
      <c r="A76" s="11"/>
      <c r="B76" s="12"/>
      <c r="C76" s="72"/>
      <c r="D76" s="72"/>
      <c r="E76" s="13"/>
      <c r="F76" s="68"/>
      <c r="G76" s="68"/>
      <c r="I76" s="14"/>
      <c r="J76" s="5"/>
      <c r="K76" s="5"/>
    </row>
    <row r="77" spans="1:11" ht="15" customHeight="1">
      <c r="A77" s="11"/>
      <c r="B77" s="12" t="s">
        <v>16</v>
      </c>
      <c r="C77" s="72"/>
      <c r="D77" s="72"/>
      <c r="E77" s="13"/>
      <c r="F77" s="69">
        <f>+SUMIF(Clasificación!B:B,'Estado de Resultados'!B77,Clasificación!G:G)</f>
        <v>0</v>
      </c>
      <c r="G77" s="69">
        <v>0</v>
      </c>
      <c r="I77" s="5"/>
      <c r="J77" s="5"/>
      <c r="K77" s="5"/>
    </row>
    <row r="78" spans="1:11" ht="15" customHeight="1">
      <c r="A78" s="11"/>
      <c r="B78" s="12"/>
      <c r="C78" s="72"/>
      <c r="D78" s="72"/>
      <c r="E78" s="13"/>
      <c r="F78" s="68"/>
      <c r="G78" s="69"/>
      <c r="I78" s="5"/>
      <c r="J78" s="5"/>
      <c r="K78" s="5"/>
    </row>
    <row r="79" spans="1:11" ht="15" customHeight="1">
      <c r="A79" s="95"/>
      <c r="B79" s="26" t="s">
        <v>13</v>
      </c>
      <c r="C79" s="78"/>
      <c r="D79" s="78"/>
      <c r="E79" s="27"/>
      <c r="F79" s="71">
        <f>F75-F77</f>
        <v>449542972</v>
      </c>
      <c r="G79" s="71">
        <f>G75+G77</f>
        <v>0</v>
      </c>
      <c r="H79" s="24">
        <f>+F79-BG!D182</f>
        <v>0</v>
      </c>
      <c r="I79" s="14"/>
      <c r="J79" s="28"/>
      <c r="K79" s="5"/>
    </row>
    <row r="80" spans="1:11" ht="15" customHeight="1">
      <c r="F80" s="54"/>
      <c r="I80" s="5"/>
      <c r="J80" s="5"/>
      <c r="K80" s="5"/>
    </row>
    <row r="81" spans="2:10" ht="15" customHeight="1">
      <c r="B81" s="680" t="s">
        <v>529</v>
      </c>
      <c r="C81" s="680"/>
      <c r="D81" s="680"/>
      <c r="E81" s="680"/>
      <c r="F81" s="680"/>
      <c r="G81" s="680"/>
      <c r="J81" s="25"/>
    </row>
    <row r="82" spans="2:10" ht="15" customHeight="1">
      <c r="B82" s="29"/>
      <c r="C82" s="29"/>
      <c r="D82" s="29"/>
      <c r="E82" s="30"/>
      <c r="F82" s="25"/>
      <c r="H82" s="3"/>
      <c r="J82" s="31"/>
    </row>
    <row r="83" spans="2:10" ht="15" customHeight="1">
      <c r="B83" s="29"/>
      <c r="C83" s="29"/>
      <c r="D83" s="29"/>
      <c r="E83" s="30"/>
      <c r="F83" s="25"/>
      <c r="H83" s="3"/>
      <c r="J83" s="31"/>
    </row>
    <row r="84" spans="2:10">
      <c r="B84" s="3"/>
      <c r="C84" s="3"/>
      <c r="D84" s="3"/>
      <c r="E84" s="32"/>
      <c r="H84" s="3"/>
      <c r="J84" s="33"/>
    </row>
    <row r="85" spans="2:10">
      <c r="B85" s="3"/>
      <c r="C85" s="3"/>
      <c r="D85" s="3"/>
      <c r="E85" s="32"/>
      <c r="H85" s="3"/>
      <c r="J85" s="31"/>
    </row>
    <row r="86" spans="2:10">
      <c r="B86" s="3"/>
      <c r="C86" s="3"/>
      <c r="D86" s="3"/>
      <c r="E86" s="32"/>
      <c r="H86" s="3"/>
      <c r="J86" s="31"/>
    </row>
    <row r="87" spans="2:10">
      <c r="B87" s="165" t="s">
        <v>692</v>
      </c>
      <c r="C87" s="678" t="s">
        <v>713</v>
      </c>
      <c r="D87" s="678"/>
      <c r="E87" s="678"/>
      <c r="F87" s="678"/>
      <c r="G87" s="678"/>
      <c r="H87" s="3"/>
      <c r="J87" s="31"/>
    </row>
    <row r="88" spans="2:10">
      <c r="B88" s="166" t="s">
        <v>715</v>
      </c>
      <c r="C88" s="679" t="s">
        <v>714</v>
      </c>
      <c r="D88" s="679"/>
      <c r="E88" s="679"/>
      <c r="F88" s="679"/>
      <c r="G88" s="679"/>
      <c r="H88" s="3"/>
      <c r="J88" s="31"/>
    </row>
  </sheetData>
  <customSheetViews>
    <customSheetView guid="{B9F63820-5C32-455A-BC9D-0BE84D6B0867}" scale="80" showGridLines="0" fitToPage="1" state="hidden">
      <pane ySplit="6" topLeftCell="A28" activePane="bottomLeft" state="frozen"/>
      <selection pane="bottomLeft" activeCell="F51" sqref="F51"/>
      <pageMargins left="0.48" right="0.39" top="0.74803149606299213" bottom="0.74803149606299213" header="0.31496062992125984" footer="0.31496062992125984"/>
      <printOptions horizontalCentered="1"/>
      <pageSetup paperSize="9" scale="55" orientation="portrait" r:id="rId1"/>
    </customSheetView>
    <customSheetView guid="{7015FC6D-0680-4B00-AA0E-B83DA1D0B666}" scale="80" showPageBreaks="1" showGridLines="0" fitToPage="1" printArea="1">
      <pane ySplit="6" topLeftCell="A37" activePane="bottomLeft" state="frozen"/>
      <selection pane="bottomLeft" activeCell="B2" sqref="B2:G2"/>
      <pageMargins left="0.48" right="0.39" top="0.74803149606299213" bottom="0.74803149606299213" header="0.31496062992125984" footer="0.31496062992125984"/>
      <printOptions horizontalCentered="1"/>
      <pageSetup paperSize="9" scale="52" orientation="portrait" r:id="rId2"/>
    </customSheetView>
    <customSheetView guid="{5FCC9217-B3E9-4B91-A943-5F21728EBEE9}" scale="80" showPageBreaks="1" showGridLines="0" fitToPage="1" printArea="1">
      <pane ySplit="6" topLeftCell="A70" activePane="bottomLeft" state="frozen"/>
      <selection pane="bottomLeft" activeCell="B6" sqref="B6:G79"/>
      <pageMargins left="0.48" right="0.39" top="0.74803149606299213" bottom="0.74803149606299213" header="0.31496062992125984" footer="0.31496062992125984"/>
      <printOptions horizontalCentered="1"/>
      <pageSetup paperSize="9" scale="52" orientation="portrait" r:id="rId3"/>
    </customSheetView>
    <customSheetView guid="{F3648BCD-1CED-4BBB-AE63-37BDB925883F}" scale="80" showGridLines="0" fitToPage="1">
      <pane ySplit="6" topLeftCell="A37" activePane="bottomLeft" state="frozen"/>
      <selection pane="bottomLeft" activeCell="B2" sqref="B2:G2"/>
      <pageMargins left="0.48" right="0.39" top="0.74803149606299213" bottom="0.74803149606299213" header="0.31496062992125984" footer="0.31496062992125984"/>
      <printOptions horizontalCentered="1"/>
      <pageSetup paperSize="9" scale="52" orientation="portrait" r:id="rId4"/>
    </customSheetView>
  </customSheetViews>
  <mergeCells count="8">
    <mergeCell ref="C88:G88"/>
    <mergeCell ref="B1:G1"/>
    <mergeCell ref="B2:G2"/>
    <mergeCell ref="B3:G3"/>
    <mergeCell ref="B81:G81"/>
    <mergeCell ref="B5:G5"/>
    <mergeCell ref="B4:G4"/>
    <mergeCell ref="C87:G87"/>
  </mergeCells>
  <printOptions horizontalCentered="1"/>
  <pageMargins left="0.48" right="0.39" top="0.74803149606299213" bottom="0.74803149606299213" header="0.31496062992125984" footer="0.31496062992125984"/>
  <pageSetup paperSize="9" scale="52"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6699"/>
    <pageSetUpPr fitToPage="1"/>
  </sheetPr>
  <dimension ref="B2:K54"/>
  <sheetViews>
    <sheetView showGridLines="0" zoomScale="80" zoomScaleNormal="80" zoomScaleSheetLayoutView="90" workbookViewId="0">
      <pane ySplit="7" topLeftCell="A36" activePane="bottomLeft" state="frozen"/>
      <selection pane="bottomLeft" activeCell="A8" sqref="A8"/>
    </sheetView>
  </sheetViews>
  <sheetFormatPr baseColWidth="10" defaultColWidth="11.42578125" defaultRowHeight="15.75"/>
  <cols>
    <col min="1" max="1" width="6.28515625" style="2" customWidth="1"/>
    <col min="2" max="2" width="52.5703125" style="3" customWidth="1"/>
    <col min="3" max="3" width="17" style="3" bestFit="1" customWidth="1"/>
    <col min="4" max="4" width="10.42578125" style="32" customWidth="1"/>
    <col min="5" max="5" width="18.85546875" style="3" bestFit="1" customWidth="1"/>
    <col min="6" max="6" width="17.7109375" style="6" bestFit="1" customWidth="1"/>
    <col min="7" max="8" width="3" style="2" customWidth="1"/>
    <col min="9" max="9" width="17.42578125" style="2" customWidth="1"/>
    <col min="10" max="10" width="19" style="2" bestFit="1" customWidth="1"/>
    <col min="11" max="16384" width="11.42578125" style="2"/>
  </cols>
  <sheetData>
    <row r="2" spans="2:9" s="57" customFormat="1">
      <c r="B2" s="689" t="s">
        <v>156</v>
      </c>
      <c r="C2" s="689"/>
      <c r="D2" s="689"/>
      <c r="E2" s="689"/>
      <c r="F2" s="689"/>
      <c r="G2" s="56"/>
      <c r="H2" s="56"/>
      <c r="I2" s="56"/>
    </row>
    <row r="3" spans="2:9" s="57" customFormat="1">
      <c r="B3" s="689" t="s">
        <v>691</v>
      </c>
      <c r="C3" s="689"/>
      <c r="D3" s="689"/>
      <c r="E3" s="689"/>
      <c r="F3" s="689"/>
      <c r="G3" s="52"/>
      <c r="H3" s="52"/>
      <c r="I3" s="52"/>
    </row>
    <row r="4" spans="2:9" s="57" customFormat="1">
      <c r="B4" s="689" t="s">
        <v>1142</v>
      </c>
      <c r="C4" s="689"/>
      <c r="D4" s="689"/>
      <c r="E4" s="689"/>
      <c r="F4" s="689"/>
      <c r="G4" s="52"/>
      <c r="H4" s="52"/>
      <c r="I4" s="52"/>
    </row>
    <row r="5" spans="2:9" s="57" customFormat="1">
      <c r="B5" s="689" t="s">
        <v>707</v>
      </c>
      <c r="C5" s="689"/>
      <c r="D5" s="689"/>
      <c r="E5" s="689"/>
      <c r="F5" s="689"/>
      <c r="G5" s="52"/>
      <c r="H5" s="52"/>
      <c r="I5" s="52"/>
    </row>
    <row r="6" spans="2:9">
      <c r="B6" s="9"/>
      <c r="C6" s="9"/>
      <c r="D6" s="9"/>
      <c r="E6" s="9"/>
      <c r="F6" s="37"/>
      <c r="G6" s="3"/>
    </row>
    <row r="7" spans="2:9" ht="45" customHeight="1">
      <c r="B7" s="244"/>
      <c r="C7" s="245"/>
      <c r="D7" s="246"/>
      <c r="E7" s="247">
        <v>43921</v>
      </c>
      <c r="F7" s="247">
        <v>43555</v>
      </c>
    </row>
    <row r="8" spans="2:9" ht="31.5" customHeight="1">
      <c r="B8" s="696" t="s">
        <v>62</v>
      </c>
      <c r="C8" s="697"/>
      <c r="D8" s="698"/>
      <c r="E8" s="82"/>
      <c r="F8" s="83"/>
    </row>
    <row r="9" spans="2:9" s="31" customFormat="1">
      <c r="B9" s="38" t="s">
        <v>158</v>
      </c>
      <c r="C9" s="39"/>
      <c r="D9" s="39"/>
      <c r="E9" s="79">
        <f>+'CA EF'!G69</f>
        <v>1840832850</v>
      </c>
      <c r="F9" s="84">
        <v>0</v>
      </c>
    </row>
    <row r="10" spans="2:9" s="31" customFormat="1">
      <c r="B10" s="38" t="s">
        <v>63</v>
      </c>
      <c r="C10" s="39"/>
      <c r="D10" s="39"/>
      <c r="E10" s="79">
        <f>+'CA EF'!J69</f>
        <v>-223310904</v>
      </c>
      <c r="F10" s="84">
        <v>0</v>
      </c>
    </row>
    <row r="11" spans="2:9" s="31" customFormat="1">
      <c r="B11" s="38" t="s">
        <v>159</v>
      </c>
      <c r="C11" s="39"/>
      <c r="D11" s="39"/>
      <c r="E11" s="79">
        <f>+'CA EF'!K69</f>
        <v>-340188406</v>
      </c>
      <c r="F11" s="84">
        <v>0</v>
      </c>
    </row>
    <row r="12" spans="2:9" s="31" customFormat="1" ht="31.5" customHeight="1">
      <c r="B12" s="686" t="s">
        <v>64</v>
      </c>
      <c r="C12" s="687"/>
      <c r="D12" s="688"/>
      <c r="E12" s="85">
        <f>SUM(E9:E11)</f>
        <v>1277333540</v>
      </c>
      <c r="F12" s="86">
        <f>SUM(F9:F11)</f>
        <v>0</v>
      </c>
    </row>
    <row r="13" spans="2:9" s="31" customFormat="1">
      <c r="B13" s="40" t="s">
        <v>160</v>
      </c>
      <c r="C13" s="41"/>
      <c r="D13" s="41"/>
      <c r="E13" s="85"/>
      <c r="F13" s="86"/>
    </row>
    <row r="14" spans="2:9" s="31" customFormat="1">
      <c r="B14" s="38" t="s">
        <v>161</v>
      </c>
      <c r="C14" s="39"/>
      <c r="D14" s="41"/>
      <c r="E14" s="85">
        <v>0</v>
      </c>
      <c r="F14" s="86">
        <v>0</v>
      </c>
    </row>
    <row r="15" spans="2:9" s="31" customFormat="1">
      <c r="B15" s="40" t="s">
        <v>162</v>
      </c>
      <c r="C15" s="41"/>
      <c r="D15" s="41"/>
      <c r="E15" s="85"/>
      <c r="F15" s="86"/>
    </row>
    <row r="16" spans="2:9" s="31" customFormat="1">
      <c r="B16" s="38" t="s">
        <v>65</v>
      </c>
      <c r="C16" s="39"/>
      <c r="D16" s="39"/>
      <c r="E16" s="79">
        <f>+'CA EF'!H69+'CA EF'!L69</f>
        <v>-128347974</v>
      </c>
      <c r="F16" s="84">
        <v>0</v>
      </c>
      <c r="H16" s="42"/>
    </row>
    <row r="17" spans="2:8" s="31" customFormat="1">
      <c r="B17" s="686" t="s">
        <v>163</v>
      </c>
      <c r="C17" s="687"/>
      <c r="D17" s="688"/>
      <c r="E17" s="85">
        <f>+SUM(E12:E16)</f>
        <v>1148985566</v>
      </c>
      <c r="F17" s="86">
        <f>+SUM(F12:F16)</f>
        <v>0</v>
      </c>
      <c r="H17" s="42"/>
    </row>
    <row r="18" spans="2:8" s="31" customFormat="1">
      <c r="B18" s="38" t="s">
        <v>92</v>
      </c>
      <c r="C18" s="39"/>
      <c r="D18" s="41"/>
      <c r="E18" s="87">
        <v>0</v>
      </c>
      <c r="F18" s="86">
        <v>0</v>
      </c>
      <c r="H18" s="42"/>
    </row>
    <row r="19" spans="2:8" s="31" customFormat="1">
      <c r="B19" s="40" t="s">
        <v>66</v>
      </c>
      <c r="C19" s="41"/>
      <c r="D19" s="41"/>
      <c r="E19" s="86">
        <f>SUM(E17:E18)</f>
        <v>1148985566</v>
      </c>
      <c r="F19" s="86">
        <f>SUM(F17:F18)</f>
        <v>0</v>
      </c>
      <c r="H19" s="42"/>
    </row>
    <row r="20" spans="2:8" s="31" customFormat="1">
      <c r="B20" s="40"/>
      <c r="C20" s="41"/>
      <c r="D20" s="41"/>
      <c r="E20" s="87"/>
      <c r="F20" s="86"/>
      <c r="H20" s="42"/>
    </row>
    <row r="21" spans="2:8" s="31" customFormat="1" ht="31.5" customHeight="1">
      <c r="B21" s="693" t="s">
        <v>67</v>
      </c>
      <c r="C21" s="694"/>
      <c r="D21" s="695"/>
      <c r="E21" s="88"/>
      <c r="F21" s="84"/>
      <c r="H21" s="42"/>
    </row>
    <row r="22" spans="2:8" s="31" customFormat="1">
      <c r="B22" s="80" t="s">
        <v>164</v>
      </c>
      <c r="C22" s="81"/>
      <c r="D22" s="41"/>
      <c r="E22" s="79">
        <v>0</v>
      </c>
      <c r="F22" s="84">
        <v>0</v>
      </c>
      <c r="H22" s="42"/>
    </row>
    <row r="23" spans="2:8" s="31" customFormat="1">
      <c r="B23" s="80" t="s">
        <v>165</v>
      </c>
      <c r="C23" s="81"/>
      <c r="D23" s="41"/>
      <c r="E23" s="79">
        <v>0</v>
      </c>
      <c r="F23" s="84">
        <v>0</v>
      </c>
      <c r="H23" s="42"/>
    </row>
    <row r="24" spans="2:8" s="31" customFormat="1">
      <c r="B24" s="80" t="s">
        <v>166</v>
      </c>
      <c r="C24" s="81"/>
      <c r="D24" s="41"/>
      <c r="E24" s="79">
        <v>0</v>
      </c>
      <c r="F24" s="84">
        <v>0</v>
      </c>
      <c r="H24" s="42"/>
    </row>
    <row r="25" spans="2:8" s="31" customFormat="1">
      <c r="B25" s="38" t="s">
        <v>68</v>
      </c>
      <c r="C25" s="39"/>
      <c r="D25" s="39"/>
      <c r="E25" s="79">
        <f>+'CA EF'!O69</f>
        <v>-768821727</v>
      </c>
      <c r="F25" s="84">
        <v>0</v>
      </c>
      <c r="H25" s="42"/>
    </row>
    <row r="26" spans="2:8" s="31" customFormat="1">
      <c r="B26" s="38" t="s">
        <v>69</v>
      </c>
      <c r="C26" s="39"/>
      <c r="D26" s="39"/>
      <c r="E26" s="79">
        <f>+'CA EF'!P69</f>
        <v>0</v>
      </c>
      <c r="F26" s="84">
        <v>0</v>
      </c>
      <c r="H26" s="42"/>
    </row>
    <row r="27" spans="2:8" s="31" customFormat="1">
      <c r="B27" s="690" t="s">
        <v>167</v>
      </c>
      <c r="C27" s="691"/>
      <c r="D27" s="692"/>
      <c r="E27" s="79">
        <f>+'CA EF'!Q69+'CA EF'!M69</f>
        <v>-1296806316</v>
      </c>
      <c r="F27" s="84">
        <v>0</v>
      </c>
      <c r="H27" s="42"/>
    </row>
    <row r="28" spans="2:8" s="31" customFormat="1">
      <c r="B28" s="38" t="s">
        <v>168</v>
      </c>
      <c r="C28" s="39"/>
      <c r="D28" s="39"/>
      <c r="E28" s="79">
        <v>0</v>
      </c>
      <c r="F28" s="84">
        <v>0</v>
      </c>
    </row>
    <row r="29" spans="2:8" s="31" customFormat="1" hidden="1">
      <c r="B29" s="38" t="s">
        <v>70</v>
      </c>
      <c r="C29" s="39"/>
      <c r="D29" s="39"/>
      <c r="E29" s="79">
        <v>0</v>
      </c>
      <c r="F29" s="84">
        <v>0</v>
      </c>
    </row>
    <row r="30" spans="2:8" s="31" customFormat="1">
      <c r="B30" s="38" t="s">
        <v>169</v>
      </c>
      <c r="C30" s="39"/>
      <c r="D30" s="39"/>
      <c r="E30" s="79">
        <f>+'CA EF'!AA60</f>
        <v>0</v>
      </c>
      <c r="F30" s="84">
        <v>0</v>
      </c>
    </row>
    <row r="31" spans="2:8" s="31" customFormat="1">
      <c r="B31" s="40" t="s">
        <v>170</v>
      </c>
      <c r="C31" s="41"/>
      <c r="D31" s="41"/>
      <c r="E31" s="85">
        <f>SUM(E22:E30)</f>
        <v>-2065628043</v>
      </c>
      <c r="F31" s="85">
        <f>SUM(F22:F30)</f>
        <v>0</v>
      </c>
    </row>
    <row r="32" spans="2:8" s="31" customFormat="1" ht="7.5" customHeight="1">
      <c r="B32" s="40"/>
      <c r="C32" s="41"/>
      <c r="D32" s="41"/>
      <c r="E32" s="79"/>
      <c r="F32" s="86"/>
    </row>
    <row r="33" spans="2:11" s="31" customFormat="1" ht="31.5" customHeight="1">
      <c r="B33" s="693" t="s">
        <v>71</v>
      </c>
      <c r="C33" s="694"/>
      <c r="D33" s="695"/>
      <c r="E33" s="79"/>
      <c r="F33" s="84"/>
    </row>
    <row r="34" spans="2:11" s="31" customFormat="1">
      <c r="B34" s="38" t="s">
        <v>171</v>
      </c>
      <c r="C34" s="39"/>
      <c r="D34" s="39"/>
      <c r="E34" s="79">
        <f>+'CA EF'!R69</f>
        <v>5000000000</v>
      </c>
      <c r="F34" s="84">
        <v>0</v>
      </c>
    </row>
    <row r="35" spans="2:11" s="31" customFormat="1">
      <c r="B35" s="38" t="s">
        <v>72</v>
      </c>
      <c r="C35" s="39"/>
      <c r="D35" s="39"/>
      <c r="E35" s="79">
        <f>+'CA EF'!S69</f>
        <v>0</v>
      </c>
      <c r="F35" s="84">
        <v>0</v>
      </c>
    </row>
    <row r="36" spans="2:11" s="31" customFormat="1">
      <c r="B36" s="38" t="s">
        <v>172</v>
      </c>
      <c r="C36" s="39"/>
      <c r="D36" s="39"/>
      <c r="E36" s="84">
        <v>0</v>
      </c>
      <c r="F36" s="84">
        <v>0</v>
      </c>
      <c r="H36" s="43"/>
    </row>
    <row r="37" spans="2:11" s="31" customFormat="1">
      <c r="B37" s="38" t="s">
        <v>91</v>
      </c>
      <c r="C37" s="39"/>
      <c r="D37" s="39"/>
      <c r="E37" s="84">
        <f>+'CA EF'!U69</f>
        <v>-21121490</v>
      </c>
      <c r="F37" s="84">
        <v>0</v>
      </c>
      <c r="H37" s="33"/>
    </row>
    <row r="38" spans="2:11" s="31" customFormat="1">
      <c r="B38" s="38" t="s">
        <v>769</v>
      </c>
      <c r="C38" s="39"/>
      <c r="D38" s="39"/>
      <c r="E38" s="84">
        <f>+'CA EF'!V69</f>
        <v>-169372459</v>
      </c>
      <c r="F38" s="84">
        <v>0</v>
      </c>
      <c r="H38" s="33"/>
    </row>
    <row r="39" spans="2:11" s="31" customFormat="1">
      <c r="B39" s="40" t="s">
        <v>73</v>
      </c>
      <c r="C39" s="41"/>
      <c r="D39" s="41"/>
      <c r="E39" s="86">
        <f>SUM(E34:E38)</f>
        <v>4809506051</v>
      </c>
      <c r="F39" s="86">
        <f>SUM(F34:F38)</f>
        <v>0</v>
      </c>
      <c r="H39" s="33"/>
      <c r="I39" s="44"/>
      <c r="J39" s="44"/>
      <c r="K39" s="44"/>
    </row>
    <row r="40" spans="2:11" s="31" customFormat="1">
      <c r="B40" s="686" t="s">
        <v>74</v>
      </c>
      <c r="C40" s="687"/>
      <c r="D40" s="688"/>
      <c r="E40" s="86">
        <f>+E19+E31+E39</f>
        <v>3892863574</v>
      </c>
      <c r="F40" s="86">
        <f>+F19+F31+F39</f>
        <v>0</v>
      </c>
      <c r="I40" s="44"/>
      <c r="J40" s="44"/>
      <c r="K40" s="44"/>
    </row>
    <row r="41" spans="2:11" s="31" customFormat="1">
      <c r="B41" s="40" t="s">
        <v>75</v>
      </c>
      <c r="C41" s="41"/>
      <c r="D41" s="41"/>
      <c r="E41" s="84">
        <f>+F42</f>
        <v>0</v>
      </c>
      <c r="F41" s="84">
        <v>0</v>
      </c>
      <c r="I41" s="44"/>
      <c r="J41" s="44"/>
      <c r="K41" s="44"/>
    </row>
    <row r="42" spans="2:11" s="31" customFormat="1">
      <c r="B42" s="45" t="s">
        <v>76</v>
      </c>
      <c r="C42" s="46"/>
      <c r="D42" s="46"/>
      <c r="E42" s="89">
        <f>+E40+E41</f>
        <v>3892863574</v>
      </c>
      <c r="F42" s="89">
        <f>+F40+F41</f>
        <v>0</v>
      </c>
      <c r="I42" s="147">
        <f>+'Balance General'!C9-E42</f>
        <v>0</v>
      </c>
      <c r="J42" s="47"/>
      <c r="K42" s="44"/>
    </row>
    <row r="43" spans="2:11" s="31" customFormat="1">
      <c r="B43" s="41"/>
      <c r="C43" s="41"/>
      <c r="D43" s="41"/>
      <c r="E43" s="63"/>
      <c r="F43" s="63"/>
      <c r="I43" s="47">
        <f>+I42-E42</f>
        <v>-3892863574</v>
      </c>
      <c r="J43" s="47"/>
      <c r="K43" s="44"/>
    </row>
    <row r="44" spans="2:11" s="31" customFormat="1">
      <c r="B44" s="680" t="s">
        <v>529</v>
      </c>
      <c r="C44" s="680"/>
      <c r="D44" s="680"/>
      <c r="E44" s="680"/>
      <c r="F44" s="680"/>
      <c r="I44" s="47"/>
      <c r="J44" s="47"/>
      <c r="K44" s="44"/>
    </row>
    <row r="45" spans="2:11">
      <c r="E45" s="2"/>
      <c r="F45" s="2"/>
      <c r="I45" s="48"/>
      <c r="J45" s="48"/>
      <c r="K45" s="48"/>
    </row>
    <row r="46" spans="2:11">
      <c r="B46" s="2"/>
      <c r="C46" s="2"/>
      <c r="D46" s="30"/>
      <c r="E46" s="2"/>
      <c r="F46" s="2"/>
      <c r="G46" s="3"/>
      <c r="I46" s="44"/>
      <c r="J46" s="48"/>
      <c r="K46" s="48"/>
    </row>
    <row r="47" spans="2:11">
      <c r="E47" s="2"/>
      <c r="F47" s="2"/>
      <c r="G47" s="3"/>
      <c r="I47" s="31"/>
    </row>
    <row r="48" spans="2:11">
      <c r="E48" s="2"/>
      <c r="F48" s="2"/>
      <c r="G48" s="3"/>
      <c r="I48" s="31"/>
    </row>
    <row r="49" spans="2:9">
      <c r="E49" s="2"/>
      <c r="F49" s="2"/>
      <c r="G49" s="3"/>
      <c r="I49" s="31"/>
    </row>
    <row r="50" spans="2:9">
      <c r="E50" s="2"/>
      <c r="F50" s="2"/>
      <c r="G50" s="3"/>
      <c r="I50" s="31"/>
    </row>
    <row r="51" spans="2:9">
      <c r="E51" s="2"/>
      <c r="F51" s="2"/>
      <c r="G51" s="3"/>
      <c r="I51" s="31"/>
    </row>
    <row r="52" spans="2:9">
      <c r="E52" s="2"/>
      <c r="F52" s="2"/>
      <c r="G52" s="3"/>
      <c r="I52" s="31"/>
    </row>
    <row r="53" spans="2:9">
      <c r="B53" s="165" t="s">
        <v>693</v>
      </c>
      <c r="C53" s="678" t="s">
        <v>716</v>
      </c>
      <c r="D53" s="678"/>
      <c r="E53" s="678"/>
      <c r="F53" s="678"/>
      <c r="G53" s="678"/>
      <c r="I53" s="31"/>
    </row>
    <row r="54" spans="2:9">
      <c r="B54" s="166" t="s">
        <v>717</v>
      </c>
      <c r="C54" s="679" t="s">
        <v>718</v>
      </c>
      <c r="D54" s="679"/>
      <c r="E54" s="679"/>
      <c r="F54" s="679"/>
      <c r="G54" s="679"/>
      <c r="I54" s="31"/>
    </row>
  </sheetData>
  <customSheetViews>
    <customSheetView guid="{B9F63820-5C32-455A-BC9D-0BE84D6B0867}" scale="80" showGridLines="0" fitToPage="1" hiddenRows="1" state="hidden">
      <pane ySplit="7" topLeftCell="A25" activePane="bottomLeft" state="frozen"/>
      <selection pane="bottomLeft" activeCell="B2" sqref="B2:G44"/>
      <pageMargins left="0.7" right="0.7" top="0.75" bottom="0.75" header="0.3" footer="0.3"/>
      <pageSetup paperSize="9" scale="71" fitToHeight="0" orientation="portrait" r:id="rId1"/>
    </customSheetView>
    <customSheetView guid="{7015FC6D-0680-4B00-AA0E-B83DA1D0B666}" scale="80" showPageBreaks="1" showGridLines="0" fitToPage="1" printArea="1" hiddenRows="1">
      <pane ySplit="7" topLeftCell="A25" activePane="bottomLeft" state="frozen"/>
      <selection pane="bottomLeft" activeCell="B2" sqref="B2:G44"/>
      <pageMargins left="0.7" right="0.7" top="0.75" bottom="0.75" header="0.3" footer="0.3"/>
      <pageSetup paperSize="9" scale="71" fitToHeight="0" orientation="portrait" r:id="rId2"/>
    </customSheetView>
    <customSheetView guid="{5FCC9217-B3E9-4B91-A943-5F21728EBEE9}" scale="80" showPageBreaks="1" showGridLines="0" fitToPage="1" printArea="1" hiddenRows="1">
      <pane ySplit="7" topLeftCell="A33" activePane="bottomLeft" state="frozen"/>
      <selection pane="bottomLeft" activeCell="B7" sqref="B7:F42"/>
      <pageMargins left="0.7" right="0.7" top="0.75" bottom="0.75" header="0.3" footer="0.3"/>
      <pageSetup paperSize="9" scale="71" fitToHeight="0" orientation="portrait" r:id="rId3"/>
    </customSheetView>
    <customSheetView guid="{F3648BCD-1CED-4BBB-AE63-37BDB925883F}" scale="80" showGridLines="0" fitToPage="1" hiddenRows="1">
      <pane ySplit="7" topLeftCell="A25" activePane="bottomLeft" state="frozen"/>
      <selection pane="bottomLeft" activeCell="B2" sqref="B2:G44"/>
      <pageMargins left="0.7" right="0.7" top="0.75" bottom="0.75" header="0.3" footer="0.3"/>
      <pageSetup paperSize="9" scale="71" fitToHeight="0" orientation="portrait" r:id="rId4"/>
    </customSheetView>
  </customSheetViews>
  <mergeCells count="14">
    <mergeCell ref="B40:D40"/>
    <mergeCell ref="C53:G53"/>
    <mergeCell ref="C54:G54"/>
    <mergeCell ref="B2:F2"/>
    <mergeCell ref="B3:F3"/>
    <mergeCell ref="B5:F5"/>
    <mergeCell ref="B44:F44"/>
    <mergeCell ref="B4:F4"/>
    <mergeCell ref="B12:D12"/>
    <mergeCell ref="B17:D17"/>
    <mergeCell ref="B27:D27"/>
    <mergeCell ref="B33:D33"/>
    <mergeCell ref="B21:D21"/>
    <mergeCell ref="B8:D8"/>
  </mergeCells>
  <pageMargins left="0.7" right="0.7" top="0.75" bottom="0.75" header="0.3" footer="0.3"/>
  <pageSetup paperSize="9" scale="71" fitToHeight="0"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sheetPr>
  <dimension ref="A1:AX74"/>
  <sheetViews>
    <sheetView zoomScale="113" workbookViewId="0">
      <pane xSplit="6" ySplit="3" topLeftCell="G47" activePane="bottomRight" state="frozen"/>
      <selection pane="topRight" activeCell="G1" sqref="G1"/>
      <selection pane="bottomLeft" activeCell="A4" sqref="A4"/>
      <selection pane="bottomRight" activeCell="A58" sqref="A58"/>
    </sheetView>
  </sheetViews>
  <sheetFormatPr baseColWidth="10" defaultColWidth="9.140625" defaultRowHeight="15" customHeight="1"/>
  <cols>
    <col min="1" max="1" width="33.7109375" style="90" customWidth="1"/>
    <col min="2" max="2" width="16" style="90" customWidth="1"/>
    <col min="3" max="4" width="15" style="90" bestFit="1" customWidth="1"/>
    <col min="5" max="5" width="16.5703125" style="90" bestFit="1" customWidth="1"/>
    <col min="6" max="6" width="12.5703125" style="90" customWidth="1"/>
    <col min="7" max="7" width="17.5703125" style="90" bestFit="1" customWidth="1"/>
    <col min="8" max="9" width="18.140625" style="90" bestFit="1" customWidth="1"/>
    <col min="10" max="10" width="12.85546875" style="90" bestFit="1" customWidth="1"/>
    <col min="11" max="12" width="16.5703125" style="90" bestFit="1" customWidth="1"/>
    <col min="13" max="14" width="13.140625" style="90" bestFit="1" customWidth="1"/>
    <col min="15" max="15" width="15.5703125" style="90" bestFit="1" customWidth="1"/>
    <col min="16" max="17" width="15.5703125" style="90" customWidth="1"/>
    <col min="18" max="18" width="13.7109375" style="90" bestFit="1" customWidth="1"/>
    <col min="19" max="21" width="12.28515625" style="90" bestFit="1" customWidth="1"/>
    <col min="22" max="22" width="17.5703125" style="90" bestFit="1" customWidth="1"/>
    <col min="23" max="23" width="12.28515625" style="90" bestFit="1" customWidth="1"/>
    <col min="24" max="24" width="15.85546875" style="107" bestFit="1" customWidth="1"/>
    <col min="25" max="50" width="9.140625" style="107"/>
    <col min="51" max="258" width="9.140625" style="90"/>
    <col min="259" max="259" width="33.7109375" style="90" customWidth="1"/>
    <col min="260" max="260" width="16" style="90" customWidth="1"/>
    <col min="261" max="262" width="15" style="90" bestFit="1" customWidth="1"/>
    <col min="263" max="263" width="16.5703125" style="90" bestFit="1" customWidth="1"/>
    <col min="264" max="264" width="12.5703125" style="90" customWidth="1"/>
    <col min="265" max="265" width="17.5703125" style="90" bestFit="1" customWidth="1"/>
    <col min="266" max="267" width="18.140625" style="90" bestFit="1" customWidth="1"/>
    <col min="268" max="268" width="12.85546875" style="90" bestFit="1" customWidth="1"/>
    <col min="269" max="270" width="16.5703125" style="90" bestFit="1" customWidth="1"/>
    <col min="271" max="272" width="13.140625" style="90" bestFit="1" customWidth="1"/>
    <col min="273" max="273" width="15.5703125" style="90" bestFit="1" customWidth="1"/>
    <col min="274" max="274" width="13.7109375" style="90" bestFit="1" customWidth="1"/>
    <col min="275" max="277" width="12.28515625" style="90" bestFit="1" customWidth="1"/>
    <col min="278" max="278" width="17.5703125" style="90" bestFit="1" customWidth="1"/>
    <col min="279" max="279" width="12.28515625" style="90" bestFit="1" customWidth="1"/>
    <col min="280" max="280" width="13.42578125" style="90" bestFit="1" customWidth="1"/>
    <col min="281" max="514" width="9.140625" style="90"/>
    <col min="515" max="515" width="33.7109375" style="90" customWidth="1"/>
    <col min="516" max="516" width="16" style="90" customWidth="1"/>
    <col min="517" max="518" width="15" style="90" bestFit="1" customWidth="1"/>
    <col min="519" max="519" width="16.5703125" style="90" bestFit="1" customWidth="1"/>
    <col min="520" max="520" width="12.5703125" style="90" customWidth="1"/>
    <col min="521" max="521" width="17.5703125" style="90" bestFit="1" customWidth="1"/>
    <col min="522" max="523" width="18.140625" style="90" bestFit="1" customWidth="1"/>
    <col min="524" max="524" width="12.85546875" style="90" bestFit="1" customWidth="1"/>
    <col min="525" max="526" width="16.5703125" style="90" bestFit="1" customWidth="1"/>
    <col min="527" max="528" width="13.140625" style="90" bestFit="1" customWidth="1"/>
    <col min="529" max="529" width="15.5703125" style="90" bestFit="1" customWidth="1"/>
    <col min="530" max="530" width="13.7109375" style="90" bestFit="1" customWidth="1"/>
    <col min="531" max="533" width="12.28515625" style="90" bestFit="1" customWidth="1"/>
    <col min="534" max="534" width="17.5703125" style="90" bestFit="1" customWidth="1"/>
    <col min="535" max="535" width="12.28515625" style="90" bestFit="1" customWidth="1"/>
    <col min="536" max="536" width="13.42578125" style="90" bestFit="1" customWidth="1"/>
    <col min="537" max="770" width="9.140625" style="90"/>
    <col min="771" max="771" width="33.7109375" style="90" customWidth="1"/>
    <col min="772" max="772" width="16" style="90" customWidth="1"/>
    <col min="773" max="774" width="15" style="90" bestFit="1" customWidth="1"/>
    <col min="775" max="775" width="16.5703125" style="90" bestFit="1" customWidth="1"/>
    <col min="776" max="776" width="12.5703125" style="90" customWidth="1"/>
    <col min="777" max="777" width="17.5703125" style="90" bestFit="1" customWidth="1"/>
    <col min="778" max="779" width="18.140625" style="90" bestFit="1" customWidth="1"/>
    <col min="780" max="780" width="12.85546875" style="90" bestFit="1" customWidth="1"/>
    <col min="781" max="782" width="16.5703125" style="90" bestFit="1" customWidth="1"/>
    <col min="783" max="784" width="13.140625" style="90" bestFit="1" customWidth="1"/>
    <col min="785" max="785" width="15.5703125" style="90" bestFit="1" customWidth="1"/>
    <col min="786" max="786" width="13.7109375" style="90" bestFit="1" customWidth="1"/>
    <col min="787" max="789" width="12.28515625" style="90" bestFit="1" customWidth="1"/>
    <col min="790" max="790" width="17.5703125" style="90" bestFit="1" customWidth="1"/>
    <col min="791" max="791" width="12.28515625" style="90" bestFit="1" customWidth="1"/>
    <col min="792" max="792" width="13.42578125" style="90" bestFit="1" customWidth="1"/>
    <col min="793" max="1026" width="9.140625" style="90"/>
    <col min="1027" max="1027" width="33.7109375" style="90" customWidth="1"/>
    <col min="1028" max="1028" width="16" style="90" customWidth="1"/>
    <col min="1029" max="1030" width="15" style="90" bestFit="1" customWidth="1"/>
    <col min="1031" max="1031" width="16.5703125" style="90" bestFit="1" customWidth="1"/>
    <col min="1032" max="1032" width="12.5703125" style="90" customWidth="1"/>
    <col min="1033" max="1033" width="17.5703125" style="90" bestFit="1" customWidth="1"/>
    <col min="1034" max="1035" width="18.140625" style="90" bestFit="1" customWidth="1"/>
    <col min="1036" max="1036" width="12.85546875" style="90" bestFit="1" customWidth="1"/>
    <col min="1037" max="1038" width="16.5703125" style="90" bestFit="1" customWidth="1"/>
    <col min="1039" max="1040" width="13.140625" style="90" bestFit="1" customWidth="1"/>
    <col min="1041" max="1041" width="15.5703125" style="90" bestFit="1" customWidth="1"/>
    <col min="1042" max="1042" width="13.7109375" style="90" bestFit="1" customWidth="1"/>
    <col min="1043" max="1045" width="12.28515625" style="90" bestFit="1" customWidth="1"/>
    <col min="1046" max="1046" width="17.5703125" style="90" bestFit="1" customWidth="1"/>
    <col min="1047" max="1047" width="12.28515625" style="90" bestFit="1" customWidth="1"/>
    <col min="1048" max="1048" width="13.42578125" style="90" bestFit="1" customWidth="1"/>
    <col min="1049" max="1282" width="9.140625" style="90"/>
    <col min="1283" max="1283" width="33.7109375" style="90" customWidth="1"/>
    <col min="1284" max="1284" width="16" style="90" customWidth="1"/>
    <col min="1285" max="1286" width="15" style="90" bestFit="1" customWidth="1"/>
    <col min="1287" max="1287" width="16.5703125" style="90" bestFit="1" customWidth="1"/>
    <col min="1288" max="1288" width="12.5703125" style="90" customWidth="1"/>
    <col min="1289" max="1289" width="17.5703125" style="90" bestFit="1" customWidth="1"/>
    <col min="1290" max="1291" width="18.140625" style="90" bestFit="1" customWidth="1"/>
    <col min="1292" max="1292" width="12.85546875" style="90" bestFit="1" customWidth="1"/>
    <col min="1293" max="1294" width="16.5703125" style="90" bestFit="1" customWidth="1"/>
    <col min="1295" max="1296" width="13.140625" style="90" bestFit="1" customWidth="1"/>
    <col min="1297" max="1297" width="15.5703125" style="90" bestFit="1" customWidth="1"/>
    <col min="1298" max="1298" width="13.7109375" style="90" bestFit="1" customWidth="1"/>
    <col min="1299" max="1301" width="12.28515625" style="90" bestFit="1" customWidth="1"/>
    <col min="1302" max="1302" width="17.5703125" style="90" bestFit="1" customWidth="1"/>
    <col min="1303" max="1303" width="12.28515625" style="90" bestFit="1" customWidth="1"/>
    <col min="1304" max="1304" width="13.42578125" style="90" bestFit="1" customWidth="1"/>
    <col min="1305" max="1538" width="9.140625" style="90"/>
    <col min="1539" max="1539" width="33.7109375" style="90" customWidth="1"/>
    <col min="1540" max="1540" width="16" style="90" customWidth="1"/>
    <col min="1541" max="1542" width="15" style="90" bestFit="1" customWidth="1"/>
    <col min="1543" max="1543" width="16.5703125" style="90" bestFit="1" customWidth="1"/>
    <col min="1544" max="1544" width="12.5703125" style="90" customWidth="1"/>
    <col min="1545" max="1545" width="17.5703125" style="90" bestFit="1" customWidth="1"/>
    <col min="1546" max="1547" width="18.140625" style="90" bestFit="1" customWidth="1"/>
    <col min="1548" max="1548" width="12.85546875" style="90" bestFit="1" customWidth="1"/>
    <col min="1549" max="1550" width="16.5703125" style="90" bestFit="1" customWidth="1"/>
    <col min="1551" max="1552" width="13.140625" style="90" bestFit="1" customWidth="1"/>
    <col min="1553" max="1553" width="15.5703125" style="90" bestFit="1" customWidth="1"/>
    <col min="1554" max="1554" width="13.7109375" style="90" bestFit="1" customWidth="1"/>
    <col min="1555" max="1557" width="12.28515625" style="90" bestFit="1" customWidth="1"/>
    <col min="1558" max="1558" width="17.5703125" style="90" bestFit="1" customWidth="1"/>
    <col min="1559" max="1559" width="12.28515625" style="90" bestFit="1" customWidth="1"/>
    <col min="1560" max="1560" width="13.42578125" style="90" bestFit="1" customWidth="1"/>
    <col min="1561" max="1794" width="9.140625" style="90"/>
    <col min="1795" max="1795" width="33.7109375" style="90" customWidth="1"/>
    <col min="1796" max="1796" width="16" style="90" customWidth="1"/>
    <col min="1797" max="1798" width="15" style="90" bestFit="1" customWidth="1"/>
    <col min="1799" max="1799" width="16.5703125" style="90" bestFit="1" customWidth="1"/>
    <col min="1800" max="1800" width="12.5703125" style="90" customWidth="1"/>
    <col min="1801" max="1801" width="17.5703125" style="90" bestFit="1" customWidth="1"/>
    <col min="1802" max="1803" width="18.140625" style="90" bestFit="1" customWidth="1"/>
    <col min="1804" max="1804" width="12.85546875" style="90" bestFit="1" customWidth="1"/>
    <col min="1805" max="1806" width="16.5703125" style="90" bestFit="1" customWidth="1"/>
    <col min="1807" max="1808" width="13.140625" style="90" bestFit="1" customWidth="1"/>
    <col min="1809" max="1809" width="15.5703125" style="90" bestFit="1" customWidth="1"/>
    <col min="1810" max="1810" width="13.7109375" style="90" bestFit="1" customWidth="1"/>
    <col min="1811" max="1813" width="12.28515625" style="90" bestFit="1" customWidth="1"/>
    <col min="1814" max="1814" width="17.5703125" style="90" bestFit="1" customWidth="1"/>
    <col min="1815" max="1815" width="12.28515625" style="90" bestFit="1" customWidth="1"/>
    <col min="1816" max="1816" width="13.42578125" style="90" bestFit="1" customWidth="1"/>
    <col min="1817" max="2050" width="9.140625" style="90"/>
    <col min="2051" max="2051" width="33.7109375" style="90" customWidth="1"/>
    <col min="2052" max="2052" width="16" style="90" customWidth="1"/>
    <col min="2053" max="2054" width="15" style="90" bestFit="1" customWidth="1"/>
    <col min="2055" max="2055" width="16.5703125" style="90" bestFit="1" customWidth="1"/>
    <col min="2056" max="2056" width="12.5703125" style="90" customWidth="1"/>
    <col min="2057" max="2057" width="17.5703125" style="90" bestFit="1" customWidth="1"/>
    <col min="2058" max="2059" width="18.140625" style="90" bestFit="1" customWidth="1"/>
    <col min="2060" max="2060" width="12.85546875" style="90" bestFit="1" customWidth="1"/>
    <col min="2061" max="2062" width="16.5703125" style="90" bestFit="1" customWidth="1"/>
    <col min="2063" max="2064" width="13.140625" style="90" bestFit="1" customWidth="1"/>
    <col min="2065" max="2065" width="15.5703125" style="90" bestFit="1" customWidth="1"/>
    <col min="2066" max="2066" width="13.7109375" style="90" bestFit="1" customWidth="1"/>
    <col min="2067" max="2069" width="12.28515625" style="90" bestFit="1" customWidth="1"/>
    <col min="2070" max="2070" width="17.5703125" style="90" bestFit="1" customWidth="1"/>
    <col min="2071" max="2071" width="12.28515625" style="90" bestFit="1" customWidth="1"/>
    <col min="2072" max="2072" width="13.42578125" style="90" bestFit="1" customWidth="1"/>
    <col min="2073" max="2306" width="9.140625" style="90"/>
    <col min="2307" max="2307" width="33.7109375" style="90" customWidth="1"/>
    <col min="2308" max="2308" width="16" style="90" customWidth="1"/>
    <col min="2309" max="2310" width="15" style="90" bestFit="1" customWidth="1"/>
    <col min="2311" max="2311" width="16.5703125" style="90" bestFit="1" customWidth="1"/>
    <col min="2312" max="2312" width="12.5703125" style="90" customWidth="1"/>
    <col min="2313" max="2313" width="17.5703125" style="90" bestFit="1" customWidth="1"/>
    <col min="2314" max="2315" width="18.140625" style="90" bestFit="1" customWidth="1"/>
    <col min="2316" max="2316" width="12.85546875" style="90" bestFit="1" customWidth="1"/>
    <col min="2317" max="2318" width="16.5703125" style="90" bestFit="1" customWidth="1"/>
    <col min="2319" max="2320" width="13.140625" style="90" bestFit="1" customWidth="1"/>
    <col min="2321" max="2321" width="15.5703125" style="90" bestFit="1" customWidth="1"/>
    <col min="2322" max="2322" width="13.7109375" style="90" bestFit="1" customWidth="1"/>
    <col min="2323" max="2325" width="12.28515625" style="90" bestFit="1" customWidth="1"/>
    <col min="2326" max="2326" width="17.5703125" style="90" bestFit="1" customWidth="1"/>
    <col min="2327" max="2327" width="12.28515625" style="90" bestFit="1" customWidth="1"/>
    <col min="2328" max="2328" width="13.42578125" style="90" bestFit="1" customWidth="1"/>
    <col min="2329" max="2562" width="9.140625" style="90"/>
    <col min="2563" max="2563" width="33.7109375" style="90" customWidth="1"/>
    <col min="2564" max="2564" width="16" style="90" customWidth="1"/>
    <col min="2565" max="2566" width="15" style="90" bestFit="1" customWidth="1"/>
    <col min="2567" max="2567" width="16.5703125" style="90" bestFit="1" customWidth="1"/>
    <col min="2568" max="2568" width="12.5703125" style="90" customWidth="1"/>
    <col min="2569" max="2569" width="17.5703125" style="90" bestFit="1" customWidth="1"/>
    <col min="2570" max="2571" width="18.140625" style="90" bestFit="1" customWidth="1"/>
    <col min="2572" max="2572" width="12.85546875" style="90" bestFit="1" customWidth="1"/>
    <col min="2573" max="2574" width="16.5703125" style="90" bestFit="1" customWidth="1"/>
    <col min="2575" max="2576" width="13.140625" style="90" bestFit="1" customWidth="1"/>
    <col min="2577" max="2577" width="15.5703125" style="90" bestFit="1" customWidth="1"/>
    <col min="2578" max="2578" width="13.7109375" style="90" bestFit="1" customWidth="1"/>
    <col min="2579" max="2581" width="12.28515625" style="90" bestFit="1" customWidth="1"/>
    <col min="2582" max="2582" width="17.5703125" style="90" bestFit="1" customWidth="1"/>
    <col min="2583" max="2583" width="12.28515625" style="90" bestFit="1" customWidth="1"/>
    <col min="2584" max="2584" width="13.42578125" style="90" bestFit="1" customWidth="1"/>
    <col min="2585" max="2818" width="9.140625" style="90"/>
    <col min="2819" max="2819" width="33.7109375" style="90" customWidth="1"/>
    <col min="2820" max="2820" width="16" style="90" customWidth="1"/>
    <col min="2821" max="2822" width="15" style="90" bestFit="1" customWidth="1"/>
    <col min="2823" max="2823" width="16.5703125" style="90" bestFit="1" customWidth="1"/>
    <col min="2824" max="2824" width="12.5703125" style="90" customWidth="1"/>
    <col min="2825" max="2825" width="17.5703125" style="90" bestFit="1" customWidth="1"/>
    <col min="2826" max="2827" width="18.140625" style="90" bestFit="1" customWidth="1"/>
    <col min="2828" max="2828" width="12.85546875" style="90" bestFit="1" customWidth="1"/>
    <col min="2829" max="2830" width="16.5703125" style="90" bestFit="1" customWidth="1"/>
    <col min="2831" max="2832" width="13.140625" style="90" bestFit="1" customWidth="1"/>
    <col min="2833" max="2833" width="15.5703125" style="90" bestFit="1" customWidth="1"/>
    <col min="2834" max="2834" width="13.7109375" style="90" bestFit="1" customWidth="1"/>
    <col min="2835" max="2837" width="12.28515625" style="90" bestFit="1" customWidth="1"/>
    <col min="2838" max="2838" width="17.5703125" style="90" bestFit="1" customWidth="1"/>
    <col min="2839" max="2839" width="12.28515625" style="90" bestFit="1" customWidth="1"/>
    <col min="2840" max="2840" width="13.42578125" style="90" bestFit="1" customWidth="1"/>
    <col min="2841" max="3074" width="9.140625" style="90"/>
    <col min="3075" max="3075" width="33.7109375" style="90" customWidth="1"/>
    <col min="3076" max="3076" width="16" style="90" customWidth="1"/>
    <col min="3077" max="3078" width="15" style="90" bestFit="1" customWidth="1"/>
    <col min="3079" max="3079" width="16.5703125" style="90" bestFit="1" customWidth="1"/>
    <col min="3080" max="3080" width="12.5703125" style="90" customWidth="1"/>
    <col min="3081" max="3081" width="17.5703125" style="90" bestFit="1" customWidth="1"/>
    <col min="3082" max="3083" width="18.140625" style="90" bestFit="1" customWidth="1"/>
    <col min="3084" max="3084" width="12.85546875" style="90" bestFit="1" customWidth="1"/>
    <col min="3085" max="3086" width="16.5703125" style="90" bestFit="1" customWidth="1"/>
    <col min="3087" max="3088" width="13.140625" style="90" bestFit="1" customWidth="1"/>
    <col min="3089" max="3089" width="15.5703125" style="90" bestFit="1" customWidth="1"/>
    <col min="3090" max="3090" width="13.7109375" style="90" bestFit="1" customWidth="1"/>
    <col min="3091" max="3093" width="12.28515625" style="90" bestFit="1" customWidth="1"/>
    <col min="3094" max="3094" width="17.5703125" style="90" bestFit="1" customWidth="1"/>
    <col min="3095" max="3095" width="12.28515625" style="90" bestFit="1" customWidth="1"/>
    <col min="3096" max="3096" width="13.42578125" style="90" bestFit="1" customWidth="1"/>
    <col min="3097" max="3330" width="9.140625" style="90"/>
    <col min="3331" max="3331" width="33.7109375" style="90" customWidth="1"/>
    <col min="3332" max="3332" width="16" style="90" customWidth="1"/>
    <col min="3333" max="3334" width="15" style="90" bestFit="1" customWidth="1"/>
    <col min="3335" max="3335" width="16.5703125" style="90" bestFit="1" customWidth="1"/>
    <col min="3336" max="3336" width="12.5703125" style="90" customWidth="1"/>
    <col min="3337" max="3337" width="17.5703125" style="90" bestFit="1" customWidth="1"/>
    <col min="3338" max="3339" width="18.140625" style="90" bestFit="1" customWidth="1"/>
    <col min="3340" max="3340" width="12.85546875" style="90" bestFit="1" customWidth="1"/>
    <col min="3341" max="3342" width="16.5703125" style="90" bestFit="1" customWidth="1"/>
    <col min="3343" max="3344" width="13.140625" style="90" bestFit="1" customWidth="1"/>
    <col min="3345" max="3345" width="15.5703125" style="90" bestFit="1" customWidth="1"/>
    <col min="3346" max="3346" width="13.7109375" style="90" bestFit="1" customWidth="1"/>
    <col min="3347" max="3349" width="12.28515625" style="90" bestFit="1" customWidth="1"/>
    <col min="3350" max="3350" width="17.5703125" style="90" bestFit="1" customWidth="1"/>
    <col min="3351" max="3351" width="12.28515625" style="90" bestFit="1" customWidth="1"/>
    <col min="3352" max="3352" width="13.42578125" style="90" bestFit="1" customWidth="1"/>
    <col min="3353" max="3586" width="9.140625" style="90"/>
    <col min="3587" max="3587" width="33.7109375" style="90" customWidth="1"/>
    <col min="3588" max="3588" width="16" style="90" customWidth="1"/>
    <col min="3589" max="3590" width="15" style="90" bestFit="1" customWidth="1"/>
    <col min="3591" max="3591" width="16.5703125" style="90" bestFit="1" customWidth="1"/>
    <col min="3592" max="3592" width="12.5703125" style="90" customWidth="1"/>
    <col min="3593" max="3593" width="17.5703125" style="90" bestFit="1" customWidth="1"/>
    <col min="3594" max="3595" width="18.140625" style="90" bestFit="1" customWidth="1"/>
    <col min="3596" max="3596" width="12.85546875" style="90" bestFit="1" customWidth="1"/>
    <col min="3597" max="3598" width="16.5703125" style="90" bestFit="1" customWidth="1"/>
    <col min="3599" max="3600" width="13.140625" style="90" bestFit="1" customWidth="1"/>
    <col min="3601" max="3601" width="15.5703125" style="90" bestFit="1" customWidth="1"/>
    <col min="3602" max="3602" width="13.7109375" style="90" bestFit="1" customWidth="1"/>
    <col min="3603" max="3605" width="12.28515625" style="90" bestFit="1" customWidth="1"/>
    <col min="3606" max="3606" width="17.5703125" style="90" bestFit="1" customWidth="1"/>
    <col min="3607" max="3607" width="12.28515625" style="90" bestFit="1" customWidth="1"/>
    <col min="3608" max="3608" width="13.42578125" style="90" bestFit="1" customWidth="1"/>
    <col min="3609" max="3842" width="9.140625" style="90"/>
    <col min="3843" max="3843" width="33.7109375" style="90" customWidth="1"/>
    <col min="3844" max="3844" width="16" style="90" customWidth="1"/>
    <col min="3845" max="3846" width="15" style="90" bestFit="1" customWidth="1"/>
    <col min="3847" max="3847" width="16.5703125" style="90" bestFit="1" customWidth="1"/>
    <col min="3848" max="3848" width="12.5703125" style="90" customWidth="1"/>
    <col min="3849" max="3849" width="17.5703125" style="90" bestFit="1" customWidth="1"/>
    <col min="3850" max="3851" width="18.140625" style="90" bestFit="1" customWidth="1"/>
    <col min="3852" max="3852" width="12.85546875" style="90" bestFit="1" customWidth="1"/>
    <col min="3853" max="3854" width="16.5703125" style="90" bestFit="1" customWidth="1"/>
    <col min="3855" max="3856" width="13.140625" style="90" bestFit="1" customWidth="1"/>
    <col min="3857" max="3857" width="15.5703125" style="90" bestFit="1" customWidth="1"/>
    <col min="3858" max="3858" width="13.7109375" style="90" bestFit="1" customWidth="1"/>
    <col min="3859" max="3861" width="12.28515625" style="90" bestFit="1" customWidth="1"/>
    <col min="3862" max="3862" width="17.5703125" style="90" bestFit="1" customWidth="1"/>
    <col min="3863" max="3863" width="12.28515625" style="90" bestFit="1" customWidth="1"/>
    <col min="3864" max="3864" width="13.42578125" style="90" bestFit="1" customWidth="1"/>
    <col min="3865" max="4098" width="9.140625" style="90"/>
    <col min="4099" max="4099" width="33.7109375" style="90" customWidth="1"/>
    <col min="4100" max="4100" width="16" style="90" customWidth="1"/>
    <col min="4101" max="4102" width="15" style="90" bestFit="1" customWidth="1"/>
    <col min="4103" max="4103" width="16.5703125" style="90" bestFit="1" customWidth="1"/>
    <col min="4104" max="4104" width="12.5703125" style="90" customWidth="1"/>
    <col min="4105" max="4105" width="17.5703125" style="90" bestFit="1" customWidth="1"/>
    <col min="4106" max="4107" width="18.140625" style="90" bestFit="1" customWidth="1"/>
    <col min="4108" max="4108" width="12.85546875" style="90" bestFit="1" customWidth="1"/>
    <col min="4109" max="4110" width="16.5703125" style="90" bestFit="1" customWidth="1"/>
    <col min="4111" max="4112" width="13.140625" style="90" bestFit="1" customWidth="1"/>
    <col min="4113" max="4113" width="15.5703125" style="90" bestFit="1" customWidth="1"/>
    <col min="4114" max="4114" width="13.7109375" style="90" bestFit="1" customWidth="1"/>
    <col min="4115" max="4117" width="12.28515625" style="90" bestFit="1" customWidth="1"/>
    <col min="4118" max="4118" width="17.5703125" style="90" bestFit="1" customWidth="1"/>
    <col min="4119" max="4119" width="12.28515625" style="90" bestFit="1" customWidth="1"/>
    <col min="4120" max="4120" width="13.42578125" style="90" bestFit="1" customWidth="1"/>
    <col min="4121" max="4354" width="9.140625" style="90"/>
    <col min="4355" max="4355" width="33.7109375" style="90" customWidth="1"/>
    <col min="4356" max="4356" width="16" style="90" customWidth="1"/>
    <col min="4357" max="4358" width="15" style="90" bestFit="1" customWidth="1"/>
    <col min="4359" max="4359" width="16.5703125" style="90" bestFit="1" customWidth="1"/>
    <col min="4360" max="4360" width="12.5703125" style="90" customWidth="1"/>
    <col min="4361" max="4361" width="17.5703125" style="90" bestFit="1" customWidth="1"/>
    <col min="4362" max="4363" width="18.140625" style="90" bestFit="1" customWidth="1"/>
    <col min="4364" max="4364" width="12.85546875" style="90" bestFit="1" customWidth="1"/>
    <col min="4365" max="4366" width="16.5703125" style="90" bestFit="1" customWidth="1"/>
    <col min="4367" max="4368" width="13.140625" style="90" bestFit="1" customWidth="1"/>
    <col min="4369" max="4369" width="15.5703125" style="90" bestFit="1" customWidth="1"/>
    <col min="4370" max="4370" width="13.7109375" style="90" bestFit="1" customWidth="1"/>
    <col min="4371" max="4373" width="12.28515625" style="90" bestFit="1" customWidth="1"/>
    <col min="4374" max="4374" width="17.5703125" style="90" bestFit="1" customWidth="1"/>
    <col min="4375" max="4375" width="12.28515625" style="90" bestFit="1" customWidth="1"/>
    <col min="4376" max="4376" width="13.42578125" style="90" bestFit="1" customWidth="1"/>
    <col min="4377" max="4610" width="9.140625" style="90"/>
    <col min="4611" max="4611" width="33.7109375" style="90" customWidth="1"/>
    <col min="4612" max="4612" width="16" style="90" customWidth="1"/>
    <col min="4613" max="4614" width="15" style="90" bestFit="1" customWidth="1"/>
    <col min="4615" max="4615" width="16.5703125" style="90" bestFit="1" customWidth="1"/>
    <col min="4616" max="4616" width="12.5703125" style="90" customWidth="1"/>
    <col min="4617" max="4617" width="17.5703125" style="90" bestFit="1" customWidth="1"/>
    <col min="4618" max="4619" width="18.140625" style="90" bestFit="1" customWidth="1"/>
    <col min="4620" max="4620" width="12.85546875" style="90" bestFit="1" customWidth="1"/>
    <col min="4621" max="4622" width="16.5703125" style="90" bestFit="1" customWidth="1"/>
    <col min="4623" max="4624" width="13.140625" style="90" bestFit="1" customWidth="1"/>
    <col min="4625" max="4625" width="15.5703125" style="90" bestFit="1" customWidth="1"/>
    <col min="4626" max="4626" width="13.7109375" style="90" bestFit="1" customWidth="1"/>
    <col min="4627" max="4629" width="12.28515625" style="90" bestFit="1" customWidth="1"/>
    <col min="4630" max="4630" width="17.5703125" style="90" bestFit="1" customWidth="1"/>
    <col min="4631" max="4631" width="12.28515625" style="90" bestFit="1" customWidth="1"/>
    <col min="4632" max="4632" width="13.42578125" style="90" bestFit="1" customWidth="1"/>
    <col min="4633" max="4866" width="9.140625" style="90"/>
    <col min="4867" max="4867" width="33.7109375" style="90" customWidth="1"/>
    <col min="4868" max="4868" width="16" style="90" customWidth="1"/>
    <col min="4869" max="4870" width="15" style="90" bestFit="1" customWidth="1"/>
    <col min="4871" max="4871" width="16.5703125" style="90" bestFit="1" customWidth="1"/>
    <col min="4872" max="4872" width="12.5703125" style="90" customWidth="1"/>
    <col min="4873" max="4873" width="17.5703125" style="90" bestFit="1" customWidth="1"/>
    <col min="4874" max="4875" width="18.140625" style="90" bestFit="1" customWidth="1"/>
    <col min="4876" max="4876" width="12.85546875" style="90" bestFit="1" customWidth="1"/>
    <col min="4877" max="4878" width="16.5703125" style="90" bestFit="1" customWidth="1"/>
    <col min="4879" max="4880" width="13.140625" style="90" bestFit="1" customWidth="1"/>
    <col min="4881" max="4881" width="15.5703125" style="90" bestFit="1" customWidth="1"/>
    <col min="4882" max="4882" width="13.7109375" style="90" bestFit="1" customWidth="1"/>
    <col min="4883" max="4885" width="12.28515625" style="90" bestFit="1" customWidth="1"/>
    <col min="4886" max="4886" width="17.5703125" style="90" bestFit="1" customWidth="1"/>
    <col min="4887" max="4887" width="12.28515625" style="90" bestFit="1" customWidth="1"/>
    <col min="4888" max="4888" width="13.42578125" style="90" bestFit="1" customWidth="1"/>
    <col min="4889" max="5122" width="9.140625" style="90"/>
    <col min="5123" max="5123" width="33.7109375" style="90" customWidth="1"/>
    <col min="5124" max="5124" width="16" style="90" customWidth="1"/>
    <col min="5125" max="5126" width="15" style="90" bestFit="1" customWidth="1"/>
    <col min="5127" max="5127" width="16.5703125" style="90" bestFit="1" customWidth="1"/>
    <col min="5128" max="5128" width="12.5703125" style="90" customWidth="1"/>
    <col min="5129" max="5129" width="17.5703125" style="90" bestFit="1" customWidth="1"/>
    <col min="5130" max="5131" width="18.140625" style="90" bestFit="1" customWidth="1"/>
    <col min="5132" max="5132" width="12.85546875" style="90" bestFit="1" customWidth="1"/>
    <col min="5133" max="5134" width="16.5703125" style="90" bestFit="1" customWidth="1"/>
    <col min="5135" max="5136" width="13.140625" style="90" bestFit="1" customWidth="1"/>
    <col min="5137" max="5137" width="15.5703125" style="90" bestFit="1" customWidth="1"/>
    <col min="5138" max="5138" width="13.7109375" style="90" bestFit="1" customWidth="1"/>
    <col min="5139" max="5141" width="12.28515625" style="90" bestFit="1" customWidth="1"/>
    <col min="5142" max="5142" width="17.5703125" style="90" bestFit="1" customWidth="1"/>
    <col min="5143" max="5143" width="12.28515625" style="90" bestFit="1" customWidth="1"/>
    <col min="5144" max="5144" width="13.42578125" style="90" bestFit="1" customWidth="1"/>
    <col min="5145" max="5378" width="9.140625" style="90"/>
    <col min="5379" max="5379" width="33.7109375" style="90" customWidth="1"/>
    <col min="5380" max="5380" width="16" style="90" customWidth="1"/>
    <col min="5381" max="5382" width="15" style="90" bestFit="1" customWidth="1"/>
    <col min="5383" max="5383" width="16.5703125" style="90" bestFit="1" customWidth="1"/>
    <col min="5384" max="5384" width="12.5703125" style="90" customWidth="1"/>
    <col min="5385" max="5385" width="17.5703125" style="90" bestFit="1" customWidth="1"/>
    <col min="5386" max="5387" width="18.140625" style="90" bestFit="1" customWidth="1"/>
    <col min="5388" max="5388" width="12.85546875" style="90" bestFit="1" customWidth="1"/>
    <col min="5389" max="5390" width="16.5703125" style="90" bestFit="1" customWidth="1"/>
    <col min="5391" max="5392" width="13.140625" style="90" bestFit="1" customWidth="1"/>
    <col min="5393" max="5393" width="15.5703125" style="90" bestFit="1" customWidth="1"/>
    <col min="5394" max="5394" width="13.7109375" style="90" bestFit="1" customWidth="1"/>
    <col min="5395" max="5397" width="12.28515625" style="90" bestFit="1" customWidth="1"/>
    <col min="5398" max="5398" width="17.5703125" style="90" bestFit="1" customWidth="1"/>
    <col min="5399" max="5399" width="12.28515625" style="90" bestFit="1" customWidth="1"/>
    <col min="5400" max="5400" width="13.42578125" style="90" bestFit="1" customWidth="1"/>
    <col min="5401" max="5634" width="9.140625" style="90"/>
    <col min="5635" max="5635" width="33.7109375" style="90" customWidth="1"/>
    <col min="5636" max="5636" width="16" style="90" customWidth="1"/>
    <col min="5637" max="5638" width="15" style="90" bestFit="1" customWidth="1"/>
    <col min="5639" max="5639" width="16.5703125" style="90" bestFit="1" customWidth="1"/>
    <col min="5640" max="5640" width="12.5703125" style="90" customWidth="1"/>
    <col min="5641" max="5641" width="17.5703125" style="90" bestFit="1" customWidth="1"/>
    <col min="5642" max="5643" width="18.140625" style="90" bestFit="1" customWidth="1"/>
    <col min="5644" max="5644" width="12.85546875" style="90" bestFit="1" customWidth="1"/>
    <col min="5645" max="5646" width="16.5703125" style="90" bestFit="1" customWidth="1"/>
    <col min="5647" max="5648" width="13.140625" style="90" bestFit="1" customWidth="1"/>
    <col min="5649" max="5649" width="15.5703125" style="90" bestFit="1" customWidth="1"/>
    <col min="5650" max="5650" width="13.7109375" style="90" bestFit="1" customWidth="1"/>
    <col min="5651" max="5653" width="12.28515625" style="90" bestFit="1" customWidth="1"/>
    <col min="5654" max="5654" width="17.5703125" style="90" bestFit="1" customWidth="1"/>
    <col min="5655" max="5655" width="12.28515625" style="90" bestFit="1" customWidth="1"/>
    <col min="5656" max="5656" width="13.42578125" style="90" bestFit="1" customWidth="1"/>
    <col min="5657" max="5890" width="9.140625" style="90"/>
    <col min="5891" max="5891" width="33.7109375" style="90" customWidth="1"/>
    <col min="5892" max="5892" width="16" style="90" customWidth="1"/>
    <col min="5893" max="5894" width="15" style="90" bestFit="1" customWidth="1"/>
    <col min="5895" max="5895" width="16.5703125" style="90" bestFit="1" customWidth="1"/>
    <col min="5896" max="5896" width="12.5703125" style="90" customWidth="1"/>
    <col min="5897" max="5897" width="17.5703125" style="90" bestFit="1" customWidth="1"/>
    <col min="5898" max="5899" width="18.140625" style="90" bestFit="1" customWidth="1"/>
    <col min="5900" max="5900" width="12.85546875" style="90" bestFit="1" customWidth="1"/>
    <col min="5901" max="5902" width="16.5703125" style="90" bestFit="1" customWidth="1"/>
    <col min="5903" max="5904" width="13.140625" style="90" bestFit="1" customWidth="1"/>
    <col min="5905" max="5905" width="15.5703125" style="90" bestFit="1" customWidth="1"/>
    <col min="5906" max="5906" width="13.7109375" style="90" bestFit="1" customWidth="1"/>
    <col min="5907" max="5909" width="12.28515625" style="90" bestFit="1" customWidth="1"/>
    <col min="5910" max="5910" width="17.5703125" style="90" bestFit="1" customWidth="1"/>
    <col min="5911" max="5911" width="12.28515625" style="90" bestFit="1" customWidth="1"/>
    <col min="5912" max="5912" width="13.42578125" style="90" bestFit="1" customWidth="1"/>
    <col min="5913" max="6146" width="9.140625" style="90"/>
    <col min="6147" max="6147" width="33.7109375" style="90" customWidth="1"/>
    <col min="6148" max="6148" width="16" style="90" customWidth="1"/>
    <col min="6149" max="6150" width="15" style="90" bestFit="1" customWidth="1"/>
    <col min="6151" max="6151" width="16.5703125" style="90" bestFit="1" customWidth="1"/>
    <col min="6152" max="6152" width="12.5703125" style="90" customWidth="1"/>
    <col min="6153" max="6153" width="17.5703125" style="90" bestFit="1" customWidth="1"/>
    <col min="6154" max="6155" width="18.140625" style="90" bestFit="1" customWidth="1"/>
    <col min="6156" max="6156" width="12.85546875" style="90" bestFit="1" customWidth="1"/>
    <col min="6157" max="6158" width="16.5703125" style="90" bestFit="1" customWidth="1"/>
    <col min="6159" max="6160" width="13.140625" style="90" bestFit="1" customWidth="1"/>
    <col min="6161" max="6161" width="15.5703125" style="90" bestFit="1" customWidth="1"/>
    <col min="6162" max="6162" width="13.7109375" style="90" bestFit="1" customWidth="1"/>
    <col min="6163" max="6165" width="12.28515625" style="90" bestFit="1" customWidth="1"/>
    <col min="6166" max="6166" width="17.5703125" style="90" bestFit="1" customWidth="1"/>
    <col min="6167" max="6167" width="12.28515625" style="90" bestFit="1" customWidth="1"/>
    <col min="6168" max="6168" width="13.42578125" style="90" bestFit="1" customWidth="1"/>
    <col min="6169" max="6402" width="9.140625" style="90"/>
    <col min="6403" max="6403" width="33.7109375" style="90" customWidth="1"/>
    <col min="6404" max="6404" width="16" style="90" customWidth="1"/>
    <col min="6405" max="6406" width="15" style="90" bestFit="1" customWidth="1"/>
    <col min="6407" max="6407" width="16.5703125" style="90" bestFit="1" customWidth="1"/>
    <col min="6408" max="6408" width="12.5703125" style="90" customWidth="1"/>
    <col min="6409" max="6409" width="17.5703125" style="90" bestFit="1" customWidth="1"/>
    <col min="6410" max="6411" width="18.140625" style="90" bestFit="1" customWidth="1"/>
    <col min="6412" max="6412" width="12.85546875" style="90" bestFit="1" customWidth="1"/>
    <col min="6413" max="6414" width="16.5703125" style="90" bestFit="1" customWidth="1"/>
    <col min="6415" max="6416" width="13.140625" style="90" bestFit="1" customWidth="1"/>
    <col min="6417" max="6417" width="15.5703125" style="90" bestFit="1" customWidth="1"/>
    <col min="6418" max="6418" width="13.7109375" style="90" bestFit="1" customWidth="1"/>
    <col min="6419" max="6421" width="12.28515625" style="90" bestFit="1" customWidth="1"/>
    <col min="6422" max="6422" width="17.5703125" style="90" bestFit="1" customWidth="1"/>
    <col min="6423" max="6423" width="12.28515625" style="90" bestFit="1" customWidth="1"/>
    <col min="6424" max="6424" width="13.42578125" style="90" bestFit="1" customWidth="1"/>
    <col min="6425" max="6658" width="9.140625" style="90"/>
    <col min="6659" max="6659" width="33.7109375" style="90" customWidth="1"/>
    <col min="6660" max="6660" width="16" style="90" customWidth="1"/>
    <col min="6661" max="6662" width="15" style="90" bestFit="1" customWidth="1"/>
    <col min="6663" max="6663" width="16.5703125" style="90" bestFit="1" customWidth="1"/>
    <col min="6664" max="6664" width="12.5703125" style="90" customWidth="1"/>
    <col min="6665" max="6665" width="17.5703125" style="90" bestFit="1" customWidth="1"/>
    <col min="6666" max="6667" width="18.140625" style="90" bestFit="1" customWidth="1"/>
    <col min="6668" max="6668" width="12.85546875" style="90" bestFit="1" customWidth="1"/>
    <col min="6669" max="6670" width="16.5703125" style="90" bestFit="1" customWidth="1"/>
    <col min="6671" max="6672" width="13.140625" style="90" bestFit="1" customWidth="1"/>
    <col min="6673" max="6673" width="15.5703125" style="90" bestFit="1" customWidth="1"/>
    <col min="6674" max="6674" width="13.7109375" style="90" bestFit="1" customWidth="1"/>
    <col min="6675" max="6677" width="12.28515625" style="90" bestFit="1" customWidth="1"/>
    <col min="6678" max="6678" width="17.5703125" style="90" bestFit="1" customWidth="1"/>
    <col min="6679" max="6679" width="12.28515625" style="90" bestFit="1" customWidth="1"/>
    <col min="6680" max="6680" width="13.42578125" style="90" bestFit="1" customWidth="1"/>
    <col min="6681" max="6914" width="9.140625" style="90"/>
    <col min="6915" max="6915" width="33.7109375" style="90" customWidth="1"/>
    <col min="6916" max="6916" width="16" style="90" customWidth="1"/>
    <col min="6917" max="6918" width="15" style="90" bestFit="1" customWidth="1"/>
    <col min="6919" max="6919" width="16.5703125" style="90" bestFit="1" customWidth="1"/>
    <col min="6920" max="6920" width="12.5703125" style="90" customWidth="1"/>
    <col min="6921" max="6921" width="17.5703125" style="90" bestFit="1" customWidth="1"/>
    <col min="6922" max="6923" width="18.140625" style="90" bestFit="1" customWidth="1"/>
    <col min="6924" max="6924" width="12.85546875" style="90" bestFit="1" customWidth="1"/>
    <col min="6925" max="6926" width="16.5703125" style="90" bestFit="1" customWidth="1"/>
    <col min="6927" max="6928" width="13.140625" style="90" bestFit="1" customWidth="1"/>
    <col min="6929" max="6929" width="15.5703125" style="90" bestFit="1" customWidth="1"/>
    <col min="6930" max="6930" width="13.7109375" style="90" bestFit="1" customWidth="1"/>
    <col min="6931" max="6933" width="12.28515625" style="90" bestFit="1" customWidth="1"/>
    <col min="6934" max="6934" width="17.5703125" style="90" bestFit="1" customWidth="1"/>
    <col min="6935" max="6935" width="12.28515625" style="90" bestFit="1" customWidth="1"/>
    <col min="6936" max="6936" width="13.42578125" style="90" bestFit="1" customWidth="1"/>
    <col min="6937" max="7170" width="9.140625" style="90"/>
    <col min="7171" max="7171" width="33.7109375" style="90" customWidth="1"/>
    <col min="7172" max="7172" width="16" style="90" customWidth="1"/>
    <col min="7173" max="7174" width="15" style="90" bestFit="1" customWidth="1"/>
    <col min="7175" max="7175" width="16.5703125" style="90" bestFit="1" customWidth="1"/>
    <col min="7176" max="7176" width="12.5703125" style="90" customWidth="1"/>
    <col min="7177" max="7177" width="17.5703125" style="90" bestFit="1" customWidth="1"/>
    <col min="7178" max="7179" width="18.140625" style="90" bestFit="1" customWidth="1"/>
    <col min="7180" max="7180" width="12.85546875" style="90" bestFit="1" customWidth="1"/>
    <col min="7181" max="7182" width="16.5703125" style="90" bestFit="1" customWidth="1"/>
    <col min="7183" max="7184" width="13.140625" style="90" bestFit="1" customWidth="1"/>
    <col min="7185" max="7185" width="15.5703125" style="90" bestFit="1" customWidth="1"/>
    <col min="7186" max="7186" width="13.7109375" style="90" bestFit="1" customWidth="1"/>
    <col min="7187" max="7189" width="12.28515625" style="90" bestFit="1" customWidth="1"/>
    <col min="7190" max="7190" width="17.5703125" style="90" bestFit="1" customWidth="1"/>
    <col min="7191" max="7191" width="12.28515625" style="90" bestFit="1" customWidth="1"/>
    <col min="7192" max="7192" width="13.42578125" style="90" bestFit="1" customWidth="1"/>
    <col min="7193" max="7426" width="9.140625" style="90"/>
    <col min="7427" max="7427" width="33.7109375" style="90" customWidth="1"/>
    <col min="7428" max="7428" width="16" style="90" customWidth="1"/>
    <col min="7429" max="7430" width="15" style="90" bestFit="1" customWidth="1"/>
    <col min="7431" max="7431" width="16.5703125" style="90" bestFit="1" customWidth="1"/>
    <col min="7432" max="7432" width="12.5703125" style="90" customWidth="1"/>
    <col min="7433" max="7433" width="17.5703125" style="90" bestFit="1" customWidth="1"/>
    <col min="7434" max="7435" width="18.140625" style="90" bestFit="1" customWidth="1"/>
    <col min="7436" max="7436" width="12.85546875" style="90" bestFit="1" customWidth="1"/>
    <col min="7437" max="7438" width="16.5703125" style="90" bestFit="1" customWidth="1"/>
    <col min="7439" max="7440" width="13.140625" style="90" bestFit="1" customWidth="1"/>
    <col min="7441" max="7441" width="15.5703125" style="90" bestFit="1" customWidth="1"/>
    <col min="7442" max="7442" width="13.7109375" style="90" bestFit="1" customWidth="1"/>
    <col min="7443" max="7445" width="12.28515625" style="90" bestFit="1" customWidth="1"/>
    <col min="7446" max="7446" width="17.5703125" style="90" bestFit="1" customWidth="1"/>
    <col min="7447" max="7447" width="12.28515625" style="90" bestFit="1" customWidth="1"/>
    <col min="7448" max="7448" width="13.42578125" style="90" bestFit="1" customWidth="1"/>
    <col min="7449" max="7682" width="9.140625" style="90"/>
    <col min="7683" max="7683" width="33.7109375" style="90" customWidth="1"/>
    <col min="7684" max="7684" width="16" style="90" customWidth="1"/>
    <col min="7685" max="7686" width="15" style="90" bestFit="1" customWidth="1"/>
    <col min="7687" max="7687" width="16.5703125" style="90" bestFit="1" customWidth="1"/>
    <col min="7688" max="7688" width="12.5703125" style="90" customWidth="1"/>
    <col min="7689" max="7689" width="17.5703125" style="90" bestFit="1" customWidth="1"/>
    <col min="7690" max="7691" width="18.140625" style="90" bestFit="1" customWidth="1"/>
    <col min="7692" max="7692" width="12.85546875" style="90" bestFit="1" customWidth="1"/>
    <col min="7693" max="7694" width="16.5703125" style="90" bestFit="1" customWidth="1"/>
    <col min="7695" max="7696" width="13.140625" style="90" bestFit="1" customWidth="1"/>
    <col min="7697" max="7697" width="15.5703125" style="90" bestFit="1" customWidth="1"/>
    <col min="7698" max="7698" width="13.7109375" style="90" bestFit="1" customWidth="1"/>
    <col min="7699" max="7701" width="12.28515625" style="90" bestFit="1" customWidth="1"/>
    <col min="7702" max="7702" width="17.5703125" style="90" bestFit="1" customWidth="1"/>
    <col min="7703" max="7703" width="12.28515625" style="90" bestFit="1" customWidth="1"/>
    <col min="7704" max="7704" width="13.42578125" style="90" bestFit="1" customWidth="1"/>
    <col min="7705" max="7938" width="9.140625" style="90"/>
    <col min="7939" max="7939" width="33.7109375" style="90" customWidth="1"/>
    <col min="7940" max="7940" width="16" style="90" customWidth="1"/>
    <col min="7941" max="7942" width="15" style="90" bestFit="1" customWidth="1"/>
    <col min="7943" max="7943" width="16.5703125" style="90" bestFit="1" customWidth="1"/>
    <col min="7944" max="7944" width="12.5703125" style="90" customWidth="1"/>
    <col min="7945" max="7945" width="17.5703125" style="90" bestFit="1" customWidth="1"/>
    <col min="7946" max="7947" width="18.140625" style="90" bestFit="1" customWidth="1"/>
    <col min="7948" max="7948" width="12.85546875" style="90" bestFit="1" customWidth="1"/>
    <col min="7949" max="7950" width="16.5703125" style="90" bestFit="1" customWidth="1"/>
    <col min="7951" max="7952" width="13.140625" style="90" bestFit="1" customWidth="1"/>
    <col min="7953" max="7953" width="15.5703125" style="90" bestFit="1" customWidth="1"/>
    <col min="7954" max="7954" width="13.7109375" style="90" bestFit="1" customWidth="1"/>
    <col min="7955" max="7957" width="12.28515625" style="90" bestFit="1" customWidth="1"/>
    <col min="7958" max="7958" width="17.5703125" style="90" bestFit="1" customWidth="1"/>
    <col min="7959" max="7959" width="12.28515625" style="90" bestFit="1" customWidth="1"/>
    <col min="7960" max="7960" width="13.42578125" style="90" bestFit="1" customWidth="1"/>
    <col min="7961" max="8194" width="9.140625" style="90"/>
    <col min="8195" max="8195" width="33.7109375" style="90" customWidth="1"/>
    <col min="8196" max="8196" width="16" style="90" customWidth="1"/>
    <col min="8197" max="8198" width="15" style="90" bestFit="1" customWidth="1"/>
    <col min="8199" max="8199" width="16.5703125" style="90" bestFit="1" customWidth="1"/>
    <col min="8200" max="8200" width="12.5703125" style="90" customWidth="1"/>
    <col min="8201" max="8201" width="17.5703125" style="90" bestFit="1" customWidth="1"/>
    <col min="8202" max="8203" width="18.140625" style="90" bestFit="1" customWidth="1"/>
    <col min="8204" max="8204" width="12.85546875" style="90" bestFit="1" customWidth="1"/>
    <col min="8205" max="8206" width="16.5703125" style="90" bestFit="1" customWidth="1"/>
    <col min="8207" max="8208" width="13.140625" style="90" bestFit="1" customWidth="1"/>
    <col min="8209" max="8209" width="15.5703125" style="90" bestFit="1" customWidth="1"/>
    <col min="8210" max="8210" width="13.7109375" style="90" bestFit="1" customWidth="1"/>
    <col min="8211" max="8213" width="12.28515625" style="90" bestFit="1" customWidth="1"/>
    <col min="8214" max="8214" width="17.5703125" style="90" bestFit="1" customWidth="1"/>
    <col min="8215" max="8215" width="12.28515625" style="90" bestFit="1" customWidth="1"/>
    <col min="8216" max="8216" width="13.42578125" style="90" bestFit="1" customWidth="1"/>
    <col min="8217" max="8450" width="9.140625" style="90"/>
    <col min="8451" max="8451" width="33.7109375" style="90" customWidth="1"/>
    <col min="8452" max="8452" width="16" style="90" customWidth="1"/>
    <col min="8453" max="8454" width="15" style="90" bestFit="1" customWidth="1"/>
    <col min="8455" max="8455" width="16.5703125" style="90" bestFit="1" customWidth="1"/>
    <col min="8456" max="8456" width="12.5703125" style="90" customWidth="1"/>
    <col min="8457" max="8457" width="17.5703125" style="90" bestFit="1" customWidth="1"/>
    <col min="8458" max="8459" width="18.140625" style="90" bestFit="1" customWidth="1"/>
    <col min="8460" max="8460" width="12.85546875" style="90" bestFit="1" customWidth="1"/>
    <col min="8461" max="8462" width="16.5703125" style="90" bestFit="1" customWidth="1"/>
    <col min="8463" max="8464" width="13.140625" style="90" bestFit="1" customWidth="1"/>
    <col min="8465" max="8465" width="15.5703125" style="90" bestFit="1" customWidth="1"/>
    <col min="8466" max="8466" width="13.7109375" style="90" bestFit="1" customWidth="1"/>
    <col min="8467" max="8469" width="12.28515625" style="90" bestFit="1" customWidth="1"/>
    <col min="8470" max="8470" width="17.5703125" style="90" bestFit="1" customWidth="1"/>
    <col min="8471" max="8471" width="12.28515625" style="90" bestFit="1" customWidth="1"/>
    <col min="8472" max="8472" width="13.42578125" style="90" bestFit="1" customWidth="1"/>
    <col min="8473" max="8706" width="9.140625" style="90"/>
    <col min="8707" max="8707" width="33.7109375" style="90" customWidth="1"/>
    <col min="8708" max="8708" width="16" style="90" customWidth="1"/>
    <col min="8709" max="8710" width="15" style="90" bestFit="1" customWidth="1"/>
    <col min="8711" max="8711" width="16.5703125" style="90" bestFit="1" customWidth="1"/>
    <col min="8712" max="8712" width="12.5703125" style="90" customWidth="1"/>
    <col min="8713" max="8713" width="17.5703125" style="90" bestFit="1" customWidth="1"/>
    <col min="8714" max="8715" width="18.140625" style="90" bestFit="1" customWidth="1"/>
    <col min="8716" max="8716" width="12.85546875" style="90" bestFit="1" customWidth="1"/>
    <col min="8717" max="8718" width="16.5703125" style="90" bestFit="1" customWidth="1"/>
    <col min="8719" max="8720" width="13.140625" style="90" bestFit="1" customWidth="1"/>
    <col min="8721" max="8721" width="15.5703125" style="90" bestFit="1" customWidth="1"/>
    <col min="8722" max="8722" width="13.7109375" style="90" bestFit="1" customWidth="1"/>
    <col min="8723" max="8725" width="12.28515625" style="90" bestFit="1" customWidth="1"/>
    <col min="8726" max="8726" width="17.5703125" style="90" bestFit="1" customWidth="1"/>
    <col min="8727" max="8727" width="12.28515625" style="90" bestFit="1" customWidth="1"/>
    <col min="8728" max="8728" width="13.42578125" style="90" bestFit="1" customWidth="1"/>
    <col min="8729" max="8962" width="9.140625" style="90"/>
    <col min="8963" max="8963" width="33.7109375" style="90" customWidth="1"/>
    <col min="8964" max="8964" width="16" style="90" customWidth="1"/>
    <col min="8965" max="8966" width="15" style="90" bestFit="1" customWidth="1"/>
    <col min="8967" max="8967" width="16.5703125" style="90" bestFit="1" customWidth="1"/>
    <col min="8968" max="8968" width="12.5703125" style="90" customWidth="1"/>
    <col min="8969" max="8969" width="17.5703125" style="90" bestFit="1" customWidth="1"/>
    <col min="8970" max="8971" width="18.140625" style="90" bestFit="1" customWidth="1"/>
    <col min="8972" max="8972" width="12.85546875" style="90" bestFit="1" customWidth="1"/>
    <col min="8973" max="8974" width="16.5703125" style="90" bestFit="1" customWidth="1"/>
    <col min="8975" max="8976" width="13.140625" style="90" bestFit="1" customWidth="1"/>
    <col min="8977" max="8977" width="15.5703125" style="90" bestFit="1" customWidth="1"/>
    <col min="8978" max="8978" width="13.7109375" style="90" bestFit="1" customWidth="1"/>
    <col min="8979" max="8981" width="12.28515625" style="90" bestFit="1" customWidth="1"/>
    <col min="8982" max="8982" width="17.5703125" style="90" bestFit="1" customWidth="1"/>
    <col min="8983" max="8983" width="12.28515625" style="90" bestFit="1" customWidth="1"/>
    <col min="8984" max="8984" width="13.42578125" style="90" bestFit="1" customWidth="1"/>
    <col min="8985" max="9218" width="9.140625" style="90"/>
    <col min="9219" max="9219" width="33.7109375" style="90" customWidth="1"/>
    <col min="9220" max="9220" width="16" style="90" customWidth="1"/>
    <col min="9221" max="9222" width="15" style="90" bestFit="1" customWidth="1"/>
    <col min="9223" max="9223" width="16.5703125" style="90" bestFit="1" customWidth="1"/>
    <col min="9224" max="9224" width="12.5703125" style="90" customWidth="1"/>
    <col min="9225" max="9225" width="17.5703125" style="90" bestFit="1" customWidth="1"/>
    <col min="9226" max="9227" width="18.140625" style="90" bestFit="1" customWidth="1"/>
    <col min="9228" max="9228" width="12.85546875" style="90" bestFit="1" customWidth="1"/>
    <col min="9229" max="9230" width="16.5703125" style="90" bestFit="1" customWidth="1"/>
    <col min="9231" max="9232" width="13.140625" style="90" bestFit="1" customWidth="1"/>
    <col min="9233" max="9233" width="15.5703125" style="90" bestFit="1" customWidth="1"/>
    <col min="9234" max="9234" width="13.7109375" style="90" bestFit="1" customWidth="1"/>
    <col min="9235" max="9237" width="12.28515625" style="90" bestFit="1" customWidth="1"/>
    <col min="9238" max="9238" width="17.5703125" style="90" bestFit="1" customWidth="1"/>
    <col min="9239" max="9239" width="12.28515625" style="90" bestFit="1" customWidth="1"/>
    <col min="9240" max="9240" width="13.42578125" style="90" bestFit="1" customWidth="1"/>
    <col min="9241" max="9474" width="9.140625" style="90"/>
    <col min="9475" max="9475" width="33.7109375" style="90" customWidth="1"/>
    <col min="9476" max="9476" width="16" style="90" customWidth="1"/>
    <col min="9477" max="9478" width="15" style="90" bestFit="1" customWidth="1"/>
    <col min="9479" max="9479" width="16.5703125" style="90" bestFit="1" customWidth="1"/>
    <col min="9480" max="9480" width="12.5703125" style="90" customWidth="1"/>
    <col min="9481" max="9481" width="17.5703125" style="90" bestFit="1" customWidth="1"/>
    <col min="9482" max="9483" width="18.140625" style="90" bestFit="1" customWidth="1"/>
    <col min="9484" max="9484" width="12.85546875" style="90" bestFit="1" customWidth="1"/>
    <col min="9485" max="9486" width="16.5703125" style="90" bestFit="1" customWidth="1"/>
    <col min="9487" max="9488" width="13.140625" style="90" bestFit="1" customWidth="1"/>
    <col min="9489" max="9489" width="15.5703125" style="90" bestFit="1" customWidth="1"/>
    <col min="9490" max="9490" width="13.7109375" style="90" bestFit="1" customWidth="1"/>
    <col min="9491" max="9493" width="12.28515625" style="90" bestFit="1" customWidth="1"/>
    <col min="9494" max="9494" width="17.5703125" style="90" bestFit="1" customWidth="1"/>
    <col min="9495" max="9495" width="12.28515625" style="90" bestFit="1" customWidth="1"/>
    <col min="9496" max="9496" width="13.42578125" style="90" bestFit="1" customWidth="1"/>
    <col min="9497" max="9730" width="9.140625" style="90"/>
    <col min="9731" max="9731" width="33.7109375" style="90" customWidth="1"/>
    <col min="9732" max="9732" width="16" style="90" customWidth="1"/>
    <col min="9733" max="9734" width="15" style="90" bestFit="1" customWidth="1"/>
    <col min="9735" max="9735" width="16.5703125" style="90" bestFit="1" customWidth="1"/>
    <col min="9736" max="9736" width="12.5703125" style="90" customWidth="1"/>
    <col min="9737" max="9737" width="17.5703125" style="90" bestFit="1" customWidth="1"/>
    <col min="9738" max="9739" width="18.140625" style="90" bestFit="1" customWidth="1"/>
    <col min="9740" max="9740" width="12.85546875" style="90" bestFit="1" customWidth="1"/>
    <col min="9741" max="9742" width="16.5703125" style="90" bestFit="1" customWidth="1"/>
    <col min="9743" max="9744" width="13.140625" style="90" bestFit="1" customWidth="1"/>
    <col min="9745" max="9745" width="15.5703125" style="90" bestFit="1" customWidth="1"/>
    <col min="9746" max="9746" width="13.7109375" style="90" bestFit="1" customWidth="1"/>
    <col min="9747" max="9749" width="12.28515625" style="90" bestFit="1" customWidth="1"/>
    <col min="9750" max="9750" width="17.5703125" style="90" bestFit="1" customWidth="1"/>
    <col min="9751" max="9751" width="12.28515625" style="90" bestFit="1" customWidth="1"/>
    <col min="9752" max="9752" width="13.42578125" style="90" bestFit="1" customWidth="1"/>
    <col min="9753" max="9986" width="9.140625" style="90"/>
    <col min="9987" max="9987" width="33.7109375" style="90" customWidth="1"/>
    <col min="9988" max="9988" width="16" style="90" customWidth="1"/>
    <col min="9989" max="9990" width="15" style="90" bestFit="1" customWidth="1"/>
    <col min="9991" max="9991" width="16.5703125" style="90" bestFit="1" customWidth="1"/>
    <col min="9992" max="9992" width="12.5703125" style="90" customWidth="1"/>
    <col min="9993" max="9993" width="17.5703125" style="90" bestFit="1" customWidth="1"/>
    <col min="9994" max="9995" width="18.140625" style="90" bestFit="1" customWidth="1"/>
    <col min="9996" max="9996" width="12.85546875" style="90" bestFit="1" customWidth="1"/>
    <col min="9997" max="9998" width="16.5703125" style="90" bestFit="1" customWidth="1"/>
    <col min="9999" max="10000" width="13.140625" style="90" bestFit="1" customWidth="1"/>
    <col min="10001" max="10001" width="15.5703125" style="90" bestFit="1" customWidth="1"/>
    <col min="10002" max="10002" width="13.7109375" style="90" bestFit="1" customWidth="1"/>
    <col min="10003" max="10005" width="12.28515625" style="90" bestFit="1" customWidth="1"/>
    <col min="10006" max="10006" width="17.5703125" style="90" bestFit="1" customWidth="1"/>
    <col min="10007" max="10007" width="12.28515625" style="90" bestFit="1" customWidth="1"/>
    <col min="10008" max="10008" width="13.42578125" style="90" bestFit="1" customWidth="1"/>
    <col min="10009" max="10242" width="9.140625" style="90"/>
    <col min="10243" max="10243" width="33.7109375" style="90" customWidth="1"/>
    <col min="10244" max="10244" width="16" style="90" customWidth="1"/>
    <col min="10245" max="10246" width="15" style="90" bestFit="1" customWidth="1"/>
    <col min="10247" max="10247" width="16.5703125" style="90" bestFit="1" customWidth="1"/>
    <col min="10248" max="10248" width="12.5703125" style="90" customWidth="1"/>
    <col min="10249" max="10249" width="17.5703125" style="90" bestFit="1" customWidth="1"/>
    <col min="10250" max="10251" width="18.140625" style="90" bestFit="1" customWidth="1"/>
    <col min="10252" max="10252" width="12.85546875" style="90" bestFit="1" customWidth="1"/>
    <col min="10253" max="10254" width="16.5703125" style="90" bestFit="1" customWidth="1"/>
    <col min="10255" max="10256" width="13.140625" style="90" bestFit="1" customWidth="1"/>
    <col min="10257" max="10257" width="15.5703125" style="90" bestFit="1" customWidth="1"/>
    <col min="10258" max="10258" width="13.7109375" style="90" bestFit="1" customWidth="1"/>
    <col min="10259" max="10261" width="12.28515625" style="90" bestFit="1" customWidth="1"/>
    <col min="10262" max="10262" width="17.5703125" style="90" bestFit="1" customWidth="1"/>
    <col min="10263" max="10263" width="12.28515625" style="90" bestFit="1" customWidth="1"/>
    <col min="10264" max="10264" width="13.42578125" style="90" bestFit="1" customWidth="1"/>
    <col min="10265" max="10498" width="9.140625" style="90"/>
    <col min="10499" max="10499" width="33.7109375" style="90" customWidth="1"/>
    <col min="10500" max="10500" width="16" style="90" customWidth="1"/>
    <col min="10501" max="10502" width="15" style="90" bestFit="1" customWidth="1"/>
    <col min="10503" max="10503" width="16.5703125" style="90" bestFit="1" customWidth="1"/>
    <col min="10504" max="10504" width="12.5703125" style="90" customWidth="1"/>
    <col min="10505" max="10505" width="17.5703125" style="90" bestFit="1" customWidth="1"/>
    <col min="10506" max="10507" width="18.140625" style="90" bestFit="1" customWidth="1"/>
    <col min="10508" max="10508" width="12.85546875" style="90" bestFit="1" customWidth="1"/>
    <col min="10509" max="10510" width="16.5703125" style="90" bestFit="1" customWidth="1"/>
    <col min="10511" max="10512" width="13.140625" style="90" bestFit="1" customWidth="1"/>
    <col min="10513" max="10513" width="15.5703125" style="90" bestFit="1" customWidth="1"/>
    <col min="10514" max="10514" width="13.7109375" style="90" bestFit="1" customWidth="1"/>
    <col min="10515" max="10517" width="12.28515625" style="90" bestFit="1" customWidth="1"/>
    <col min="10518" max="10518" width="17.5703125" style="90" bestFit="1" customWidth="1"/>
    <col min="10519" max="10519" width="12.28515625" style="90" bestFit="1" customWidth="1"/>
    <col min="10520" max="10520" width="13.42578125" style="90" bestFit="1" customWidth="1"/>
    <col min="10521" max="10754" width="9.140625" style="90"/>
    <col min="10755" max="10755" width="33.7109375" style="90" customWidth="1"/>
    <col min="10756" max="10756" width="16" style="90" customWidth="1"/>
    <col min="10757" max="10758" width="15" style="90" bestFit="1" customWidth="1"/>
    <col min="10759" max="10759" width="16.5703125" style="90" bestFit="1" customWidth="1"/>
    <col min="10760" max="10760" width="12.5703125" style="90" customWidth="1"/>
    <col min="10761" max="10761" width="17.5703125" style="90" bestFit="1" customWidth="1"/>
    <col min="10762" max="10763" width="18.140625" style="90" bestFit="1" customWidth="1"/>
    <col min="10764" max="10764" width="12.85546875" style="90" bestFit="1" customWidth="1"/>
    <col min="10765" max="10766" width="16.5703125" style="90" bestFit="1" customWidth="1"/>
    <col min="10767" max="10768" width="13.140625" style="90" bestFit="1" customWidth="1"/>
    <col min="10769" max="10769" width="15.5703125" style="90" bestFit="1" customWidth="1"/>
    <col min="10770" max="10770" width="13.7109375" style="90" bestFit="1" customWidth="1"/>
    <col min="10771" max="10773" width="12.28515625" style="90" bestFit="1" customWidth="1"/>
    <col min="10774" max="10774" width="17.5703125" style="90" bestFit="1" customWidth="1"/>
    <col min="10775" max="10775" width="12.28515625" style="90" bestFit="1" customWidth="1"/>
    <col min="10776" max="10776" width="13.42578125" style="90" bestFit="1" customWidth="1"/>
    <col min="10777" max="11010" width="9.140625" style="90"/>
    <col min="11011" max="11011" width="33.7109375" style="90" customWidth="1"/>
    <col min="11012" max="11012" width="16" style="90" customWidth="1"/>
    <col min="11013" max="11014" width="15" style="90" bestFit="1" customWidth="1"/>
    <col min="11015" max="11015" width="16.5703125" style="90" bestFit="1" customWidth="1"/>
    <col min="11016" max="11016" width="12.5703125" style="90" customWidth="1"/>
    <col min="11017" max="11017" width="17.5703125" style="90" bestFit="1" customWidth="1"/>
    <col min="11018" max="11019" width="18.140625" style="90" bestFit="1" customWidth="1"/>
    <col min="11020" max="11020" width="12.85546875" style="90" bestFit="1" customWidth="1"/>
    <col min="11021" max="11022" width="16.5703125" style="90" bestFit="1" customWidth="1"/>
    <col min="11023" max="11024" width="13.140625" style="90" bestFit="1" customWidth="1"/>
    <col min="11025" max="11025" width="15.5703125" style="90" bestFit="1" customWidth="1"/>
    <col min="11026" max="11026" width="13.7109375" style="90" bestFit="1" customWidth="1"/>
    <col min="11027" max="11029" width="12.28515625" style="90" bestFit="1" customWidth="1"/>
    <col min="11030" max="11030" width="17.5703125" style="90" bestFit="1" customWidth="1"/>
    <col min="11031" max="11031" width="12.28515625" style="90" bestFit="1" customWidth="1"/>
    <col min="11032" max="11032" width="13.42578125" style="90" bestFit="1" customWidth="1"/>
    <col min="11033" max="11266" width="9.140625" style="90"/>
    <col min="11267" max="11267" width="33.7109375" style="90" customWidth="1"/>
    <col min="11268" max="11268" width="16" style="90" customWidth="1"/>
    <col min="11269" max="11270" width="15" style="90" bestFit="1" customWidth="1"/>
    <col min="11271" max="11271" width="16.5703125" style="90" bestFit="1" customWidth="1"/>
    <col min="11272" max="11272" width="12.5703125" style="90" customWidth="1"/>
    <col min="11273" max="11273" width="17.5703125" style="90" bestFit="1" customWidth="1"/>
    <col min="11274" max="11275" width="18.140625" style="90" bestFit="1" customWidth="1"/>
    <col min="11276" max="11276" width="12.85546875" style="90" bestFit="1" customWidth="1"/>
    <col min="11277" max="11278" width="16.5703125" style="90" bestFit="1" customWidth="1"/>
    <col min="11279" max="11280" width="13.140625" style="90" bestFit="1" customWidth="1"/>
    <col min="11281" max="11281" width="15.5703125" style="90" bestFit="1" customWidth="1"/>
    <col min="11282" max="11282" width="13.7109375" style="90" bestFit="1" customWidth="1"/>
    <col min="11283" max="11285" width="12.28515625" style="90" bestFit="1" customWidth="1"/>
    <col min="11286" max="11286" width="17.5703125" style="90" bestFit="1" customWidth="1"/>
    <col min="11287" max="11287" width="12.28515625" style="90" bestFit="1" customWidth="1"/>
    <col min="11288" max="11288" width="13.42578125" style="90" bestFit="1" customWidth="1"/>
    <col min="11289" max="11522" width="9.140625" style="90"/>
    <col min="11523" max="11523" width="33.7109375" style="90" customWidth="1"/>
    <col min="11524" max="11524" width="16" style="90" customWidth="1"/>
    <col min="11525" max="11526" width="15" style="90" bestFit="1" customWidth="1"/>
    <col min="11527" max="11527" width="16.5703125" style="90" bestFit="1" customWidth="1"/>
    <col min="11528" max="11528" width="12.5703125" style="90" customWidth="1"/>
    <col min="11529" max="11529" width="17.5703125" style="90" bestFit="1" customWidth="1"/>
    <col min="11530" max="11531" width="18.140625" style="90" bestFit="1" customWidth="1"/>
    <col min="11532" max="11532" width="12.85546875" style="90" bestFit="1" customWidth="1"/>
    <col min="11533" max="11534" width="16.5703125" style="90" bestFit="1" customWidth="1"/>
    <col min="11535" max="11536" width="13.140625" style="90" bestFit="1" customWidth="1"/>
    <col min="11537" max="11537" width="15.5703125" style="90" bestFit="1" customWidth="1"/>
    <col min="11538" max="11538" width="13.7109375" style="90" bestFit="1" customWidth="1"/>
    <col min="11539" max="11541" width="12.28515625" style="90" bestFit="1" customWidth="1"/>
    <col min="11542" max="11542" width="17.5703125" style="90" bestFit="1" customWidth="1"/>
    <col min="11543" max="11543" width="12.28515625" style="90" bestFit="1" customWidth="1"/>
    <col min="11544" max="11544" width="13.42578125" style="90" bestFit="1" customWidth="1"/>
    <col min="11545" max="11778" width="9.140625" style="90"/>
    <col min="11779" max="11779" width="33.7109375" style="90" customWidth="1"/>
    <col min="11780" max="11780" width="16" style="90" customWidth="1"/>
    <col min="11781" max="11782" width="15" style="90" bestFit="1" customWidth="1"/>
    <col min="11783" max="11783" width="16.5703125" style="90" bestFit="1" customWidth="1"/>
    <col min="11784" max="11784" width="12.5703125" style="90" customWidth="1"/>
    <col min="11785" max="11785" width="17.5703125" style="90" bestFit="1" customWidth="1"/>
    <col min="11786" max="11787" width="18.140625" style="90" bestFit="1" customWidth="1"/>
    <col min="11788" max="11788" width="12.85546875" style="90" bestFit="1" customWidth="1"/>
    <col min="11789" max="11790" width="16.5703125" style="90" bestFit="1" customWidth="1"/>
    <col min="11791" max="11792" width="13.140625" style="90" bestFit="1" customWidth="1"/>
    <col min="11793" max="11793" width="15.5703125" style="90" bestFit="1" customWidth="1"/>
    <col min="11794" max="11794" width="13.7109375" style="90" bestFit="1" customWidth="1"/>
    <col min="11795" max="11797" width="12.28515625" style="90" bestFit="1" customWidth="1"/>
    <col min="11798" max="11798" width="17.5703125" style="90" bestFit="1" customWidth="1"/>
    <col min="11799" max="11799" width="12.28515625" style="90" bestFit="1" customWidth="1"/>
    <col min="11800" max="11800" width="13.42578125" style="90" bestFit="1" customWidth="1"/>
    <col min="11801" max="12034" width="9.140625" style="90"/>
    <col min="12035" max="12035" width="33.7109375" style="90" customWidth="1"/>
    <col min="12036" max="12036" width="16" style="90" customWidth="1"/>
    <col min="12037" max="12038" width="15" style="90" bestFit="1" customWidth="1"/>
    <col min="12039" max="12039" width="16.5703125" style="90" bestFit="1" customWidth="1"/>
    <col min="12040" max="12040" width="12.5703125" style="90" customWidth="1"/>
    <col min="12041" max="12041" width="17.5703125" style="90" bestFit="1" customWidth="1"/>
    <col min="12042" max="12043" width="18.140625" style="90" bestFit="1" customWidth="1"/>
    <col min="12044" max="12044" width="12.85546875" style="90" bestFit="1" customWidth="1"/>
    <col min="12045" max="12046" width="16.5703125" style="90" bestFit="1" customWidth="1"/>
    <col min="12047" max="12048" width="13.140625" style="90" bestFit="1" customWidth="1"/>
    <col min="12049" max="12049" width="15.5703125" style="90" bestFit="1" customWidth="1"/>
    <col min="12050" max="12050" width="13.7109375" style="90" bestFit="1" customWidth="1"/>
    <col min="12051" max="12053" width="12.28515625" style="90" bestFit="1" customWidth="1"/>
    <col min="12054" max="12054" width="17.5703125" style="90" bestFit="1" customWidth="1"/>
    <col min="12055" max="12055" width="12.28515625" style="90" bestFit="1" customWidth="1"/>
    <col min="12056" max="12056" width="13.42578125" style="90" bestFit="1" customWidth="1"/>
    <col min="12057" max="12290" width="9.140625" style="90"/>
    <col min="12291" max="12291" width="33.7109375" style="90" customWidth="1"/>
    <col min="12292" max="12292" width="16" style="90" customWidth="1"/>
    <col min="12293" max="12294" width="15" style="90" bestFit="1" customWidth="1"/>
    <col min="12295" max="12295" width="16.5703125" style="90" bestFit="1" customWidth="1"/>
    <col min="12296" max="12296" width="12.5703125" style="90" customWidth="1"/>
    <col min="12297" max="12297" width="17.5703125" style="90" bestFit="1" customWidth="1"/>
    <col min="12298" max="12299" width="18.140625" style="90" bestFit="1" customWidth="1"/>
    <col min="12300" max="12300" width="12.85546875" style="90" bestFit="1" customWidth="1"/>
    <col min="12301" max="12302" width="16.5703125" style="90" bestFit="1" customWidth="1"/>
    <col min="12303" max="12304" width="13.140625" style="90" bestFit="1" customWidth="1"/>
    <col min="12305" max="12305" width="15.5703125" style="90" bestFit="1" customWidth="1"/>
    <col min="12306" max="12306" width="13.7109375" style="90" bestFit="1" customWidth="1"/>
    <col min="12307" max="12309" width="12.28515625" style="90" bestFit="1" customWidth="1"/>
    <col min="12310" max="12310" width="17.5703125" style="90" bestFit="1" customWidth="1"/>
    <col min="12311" max="12311" width="12.28515625" style="90" bestFit="1" customWidth="1"/>
    <col min="12312" max="12312" width="13.42578125" style="90" bestFit="1" customWidth="1"/>
    <col min="12313" max="12546" width="9.140625" style="90"/>
    <col min="12547" max="12547" width="33.7109375" style="90" customWidth="1"/>
    <col min="12548" max="12548" width="16" style="90" customWidth="1"/>
    <col min="12549" max="12550" width="15" style="90" bestFit="1" customWidth="1"/>
    <col min="12551" max="12551" width="16.5703125" style="90" bestFit="1" customWidth="1"/>
    <col min="12552" max="12552" width="12.5703125" style="90" customWidth="1"/>
    <col min="12553" max="12553" width="17.5703125" style="90" bestFit="1" customWidth="1"/>
    <col min="12554" max="12555" width="18.140625" style="90" bestFit="1" customWidth="1"/>
    <col min="12556" max="12556" width="12.85546875" style="90" bestFit="1" customWidth="1"/>
    <col min="12557" max="12558" width="16.5703125" style="90" bestFit="1" customWidth="1"/>
    <col min="12559" max="12560" width="13.140625" style="90" bestFit="1" customWidth="1"/>
    <col min="12561" max="12561" width="15.5703125" style="90" bestFit="1" customWidth="1"/>
    <col min="12562" max="12562" width="13.7109375" style="90" bestFit="1" customWidth="1"/>
    <col min="12563" max="12565" width="12.28515625" style="90" bestFit="1" customWidth="1"/>
    <col min="12566" max="12566" width="17.5703125" style="90" bestFit="1" customWidth="1"/>
    <col min="12567" max="12567" width="12.28515625" style="90" bestFit="1" customWidth="1"/>
    <col min="12568" max="12568" width="13.42578125" style="90" bestFit="1" customWidth="1"/>
    <col min="12569" max="12802" width="9.140625" style="90"/>
    <col min="12803" max="12803" width="33.7109375" style="90" customWidth="1"/>
    <col min="12804" max="12804" width="16" style="90" customWidth="1"/>
    <col min="12805" max="12806" width="15" style="90" bestFit="1" customWidth="1"/>
    <col min="12807" max="12807" width="16.5703125" style="90" bestFit="1" customWidth="1"/>
    <col min="12808" max="12808" width="12.5703125" style="90" customWidth="1"/>
    <col min="12809" max="12809" width="17.5703125" style="90" bestFit="1" customWidth="1"/>
    <col min="12810" max="12811" width="18.140625" style="90" bestFit="1" customWidth="1"/>
    <col min="12812" max="12812" width="12.85546875" style="90" bestFit="1" customWidth="1"/>
    <col min="12813" max="12814" width="16.5703125" style="90" bestFit="1" customWidth="1"/>
    <col min="12815" max="12816" width="13.140625" style="90" bestFit="1" customWidth="1"/>
    <col min="12817" max="12817" width="15.5703125" style="90" bestFit="1" customWidth="1"/>
    <col min="12818" max="12818" width="13.7109375" style="90" bestFit="1" customWidth="1"/>
    <col min="12819" max="12821" width="12.28515625" style="90" bestFit="1" customWidth="1"/>
    <col min="12822" max="12822" width="17.5703125" style="90" bestFit="1" customWidth="1"/>
    <col min="12823" max="12823" width="12.28515625" style="90" bestFit="1" customWidth="1"/>
    <col min="12824" max="12824" width="13.42578125" style="90" bestFit="1" customWidth="1"/>
    <col min="12825" max="13058" width="9.140625" style="90"/>
    <col min="13059" max="13059" width="33.7109375" style="90" customWidth="1"/>
    <col min="13060" max="13060" width="16" style="90" customWidth="1"/>
    <col min="13061" max="13062" width="15" style="90" bestFit="1" customWidth="1"/>
    <col min="13063" max="13063" width="16.5703125" style="90" bestFit="1" customWidth="1"/>
    <col min="13064" max="13064" width="12.5703125" style="90" customWidth="1"/>
    <col min="13065" max="13065" width="17.5703125" style="90" bestFit="1" customWidth="1"/>
    <col min="13066" max="13067" width="18.140625" style="90" bestFit="1" customWidth="1"/>
    <col min="13068" max="13068" width="12.85546875" style="90" bestFit="1" customWidth="1"/>
    <col min="13069" max="13070" width="16.5703125" style="90" bestFit="1" customWidth="1"/>
    <col min="13071" max="13072" width="13.140625" style="90" bestFit="1" customWidth="1"/>
    <col min="13073" max="13073" width="15.5703125" style="90" bestFit="1" customWidth="1"/>
    <col min="13074" max="13074" width="13.7109375" style="90" bestFit="1" customWidth="1"/>
    <col min="13075" max="13077" width="12.28515625" style="90" bestFit="1" customWidth="1"/>
    <col min="13078" max="13078" width="17.5703125" style="90" bestFit="1" customWidth="1"/>
    <col min="13079" max="13079" width="12.28515625" style="90" bestFit="1" customWidth="1"/>
    <col min="13080" max="13080" width="13.42578125" style="90" bestFit="1" customWidth="1"/>
    <col min="13081" max="13314" width="9.140625" style="90"/>
    <col min="13315" max="13315" width="33.7109375" style="90" customWidth="1"/>
    <col min="13316" max="13316" width="16" style="90" customWidth="1"/>
    <col min="13317" max="13318" width="15" style="90" bestFit="1" customWidth="1"/>
    <col min="13319" max="13319" width="16.5703125" style="90" bestFit="1" customWidth="1"/>
    <col min="13320" max="13320" width="12.5703125" style="90" customWidth="1"/>
    <col min="13321" max="13321" width="17.5703125" style="90" bestFit="1" customWidth="1"/>
    <col min="13322" max="13323" width="18.140625" style="90" bestFit="1" customWidth="1"/>
    <col min="13324" max="13324" width="12.85546875" style="90" bestFit="1" customWidth="1"/>
    <col min="13325" max="13326" width="16.5703125" style="90" bestFit="1" customWidth="1"/>
    <col min="13327" max="13328" width="13.140625" style="90" bestFit="1" customWidth="1"/>
    <col min="13329" max="13329" width="15.5703125" style="90" bestFit="1" customWidth="1"/>
    <col min="13330" max="13330" width="13.7109375" style="90" bestFit="1" customWidth="1"/>
    <col min="13331" max="13333" width="12.28515625" style="90" bestFit="1" customWidth="1"/>
    <col min="13334" max="13334" width="17.5703125" style="90" bestFit="1" customWidth="1"/>
    <col min="13335" max="13335" width="12.28515625" style="90" bestFit="1" customWidth="1"/>
    <col min="13336" max="13336" width="13.42578125" style="90" bestFit="1" customWidth="1"/>
    <col min="13337" max="13570" width="9.140625" style="90"/>
    <col min="13571" max="13571" width="33.7109375" style="90" customWidth="1"/>
    <col min="13572" max="13572" width="16" style="90" customWidth="1"/>
    <col min="13573" max="13574" width="15" style="90" bestFit="1" customWidth="1"/>
    <col min="13575" max="13575" width="16.5703125" style="90" bestFit="1" customWidth="1"/>
    <col min="13576" max="13576" width="12.5703125" style="90" customWidth="1"/>
    <col min="13577" max="13577" width="17.5703125" style="90" bestFit="1" customWidth="1"/>
    <col min="13578" max="13579" width="18.140625" style="90" bestFit="1" customWidth="1"/>
    <col min="13580" max="13580" width="12.85546875" style="90" bestFit="1" customWidth="1"/>
    <col min="13581" max="13582" width="16.5703125" style="90" bestFit="1" customWidth="1"/>
    <col min="13583" max="13584" width="13.140625" style="90" bestFit="1" customWidth="1"/>
    <col min="13585" max="13585" width="15.5703125" style="90" bestFit="1" customWidth="1"/>
    <col min="13586" max="13586" width="13.7109375" style="90" bestFit="1" customWidth="1"/>
    <col min="13587" max="13589" width="12.28515625" style="90" bestFit="1" customWidth="1"/>
    <col min="13590" max="13590" width="17.5703125" style="90" bestFit="1" customWidth="1"/>
    <col min="13591" max="13591" width="12.28515625" style="90" bestFit="1" customWidth="1"/>
    <col min="13592" max="13592" width="13.42578125" style="90" bestFit="1" customWidth="1"/>
    <col min="13593" max="13826" width="9.140625" style="90"/>
    <col min="13827" max="13827" width="33.7109375" style="90" customWidth="1"/>
    <col min="13828" max="13828" width="16" style="90" customWidth="1"/>
    <col min="13829" max="13830" width="15" style="90" bestFit="1" customWidth="1"/>
    <col min="13831" max="13831" width="16.5703125" style="90" bestFit="1" customWidth="1"/>
    <col min="13832" max="13832" width="12.5703125" style="90" customWidth="1"/>
    <col min="13833" max="13833" width="17.5703125" style="90" bestFit="1" customWidth="1"/>
    <col min="13834" max="13835" width="18.140625" style="90" bestFit="1" customWidth="1"/>
    <col min="13836" max="13836" width="12.85546875" style="90" bestFit="1" customWidth="1"/>
    <col min="13837" max="13838" width="16.5703125" style="90" bestFit="1" customWidth="1"/>
    <col min="13839" max="13840" width="13.140625" style="90" bestFit="1" customWidth="1"/>
    <col min="13841" max="13841" width="15.5703125" style="90" bestFit="1" customWidth="1"/>
    <col min="13842" max="13842" width="13.7109375" style="90" bestFit="1" customWidth="1"/>
    <col min="13843" max="13845" width="12.28515625" style="90" bestFit="1" customWidth="1"/>
    <col min="13846" max="13846" width="17.5703125" style="90" bestFit="1" customWidth="1"/>
    <col min="13847" max="13847" width="12.28515625" style="90" bestFit="1" customWidth="1"/>
    <col min="13848" max="13848" width="13.42578125" style="90" bestFit="1" customWidth="1"/>
    <col min="13849" max="14082" width="9.140625" style="90"/>
    <col min="14083" max="14083" width="33.7109375" style="90" customWidth="1"/>
    <col min="14084" max="14084" width="16" style="90" customWidth="1"/>
    <col min="14085" max="14086" width="15" style="90" bestFit="1" customWidth="1"/>
    <col min="14087" max="14087" width="16.5703125" style="90" bestFit="1" customWidth="1"/>
    <col min="14088" max="14088" width="12.5703125" style="90" customWidth="1"/>
    <col min="14089" max="14089" width="17.5703125" style="90" bestFit="1" customWidth="1"/>
    <col min="14090" max="14091" width="18.140625" style="90" bestFit="1" customWidth="1"/>
    <col min="14092" max="14092" width="12.85546875" style="90" bestFit="1" customWidth="1"/>
    <col min="14093" max="14094" width="16.5703125" style="90" bestFit="1" customWidth="1"/>
    <col min="14095" max="14096" width="13.140625" style="90" bestFit="1" customWidth="1"/>
    <col min="14097" max="14097" width="15.5703125" style="90" bestFit="1" customWidth="1"/>
    <col min="14098" max="14098" width="13.7109375" style="90" bestFit="1" customWidth="1"/>
    <col min="14099" max="14101" width="12.28515625" style="90" bestFit="1" customWidth="1"/>
    <col min="14102" max="14102" width="17.5703125" style="90" bestFit="1" customWidth="1"/>
    <col min="14103" max="14103" width="12.28515625" style="90" bestFit="1" customWidth="1"/>
    <col min="14104" max="14104" width="13.42578125" style="90" bestFit="1" customWidth="1"/>
    <col min="14105" max="14338" width="9.140625" style="90"/>
    <col min="14339" max="14339" width="33.7109375" style="90" customWidth="1"/>
    <col min="14340" max="14340" width="16" style="90" customWidth="1"/>
    <col min="14341" max="14342" width="15" style="90" bestFit="1" customWidth="1"/>
    <col min="14343" max="14343" width="16.5703125" style="90" bestFit="1" customWidth="1"/>
    <col min="14344" max="14344" width="12.5703125" style="90" customWidth="1"/>
    <col min="14345" max="14345" width="17.5703125" style="90" bestFit="1" customWidth="1"/>
    <col min="14346" max="14347" width="18.140625" style="90" bestFit="1" customWidth="1"/>
    <col min="14348" max="14348" width="12.85546875" style="90" bestFit="1" customWidth="1"/>
    <col min="14349" max="14350" width="16.5703125" style="90" bestFit="1" customWidth="1"/>
    <col min="14351" max="14352" width="13.140625" style="90" bestFit="1" customWidth="1"/>
    <col min="14353" max="14353" width="15.5703125" style="90" bestFit="1" customWidth="1"/>
    <col min="14354" max="14354" width="13.7109375" style="90" bestFit="1" customWidth="1"/>
    <col min="14355" max="14357" width="12.28515625" style="90" bestFit="1" customWidth="1"/>
    <col min="14358" max="14358" width="17.5703125" style="90" bestFit="1" customWidth="1"/>
    <col min="14359" max="14359" width="12.28515625" style="90" bestFit="1" customWidth="1"/>
    <col min="14360" max="14360" width="13.42578125" style="90" bestFit="1" customWidth="1"/>
    <col min="14361" max="14594" width="9.140625" style="90"/>
    <col min="14595" max="14595" width="33.7109375" style="90" customWidth="1"/>
    <col min="14596" max="14596" width="16" style="90" customWidth="1"/>
    <col min="14597" max="14598" width="15" style="90" bestFit="1" customWidth="1"/>
    <col min="14599" max="14599" width="16.5703125" style="90" bestFit="1" customWidth="1"/>
    <col min="14600" max="14600" width="12.5703125" style="90" customWidth="1"/>
    <col min="14601" max="14601" width="17.5703125" style="90" bestFit="1" customWidth="1"/>
    <col min="14602" max="14603" width="18.140625" style="90" bestFit="1" customWidth="1"/>
    <col min="14604" max="14604" width="12.85546875" style="90" bestFit="1" customWidth="1"/>
    <col min="14605" max="14606" width="16.5703125" style="90" bestFit="1" customWidth="1"/>
    <col min="14607" max="14608" width="13.140625" style="90" bestFit="1" customWidth="1"/>
    <col min="14609" max="14609" width="15.5703125" style="90" bestFit="1" customWidth="1"/>
    <col min="14610" max="14610" width="13.7109375" style="90" bestFit="1" customWidth="1"/>
    <col min="14611" max="14613" width="12.28515625" style="90" bestFit="1" customWidth="1"/>
    <col min="14614" max="14614" width="17.5703125" style="90" bestFit="1" customWidth="1"/>
    <col min="14615" max="14615" width="12.28515625" style="90" bestFit="1" customWidth="1"/>
    <col min="14616" max="14616" width="13.42578125" style="90" bestFit="1" customWidth="1"/>
    <col min="14617" max="14850" width="9.140625" style="90"/>
    <col min="14851" max="14851" width="33.7109375" style="90" customWidth="1"/>
    <col min="14852" max="14852" width="16" style="90" customWidth="1"/>
    <col min="14853" max="14854" width="15" style="90" bestFit="1" customWidth="1"/>
    <col min="14855" max="14855" width="16.5703125" style="90" bestFit="1" customWidth="1"/>
    <col min="14856" max="14856" width="12.5703125" style="90" customWidth="1"/>
    <col min="14857" max="14857" width="17.5703125" style="90" bestFit="1" customWidth="1"/>
    <col min="14858" max="14859" width="18.140625" style="90" bestFit="1" customWidth="1"/>
    <col min="14860" max="14860" width="12.85546875" style="90" bestFit="1" customWidth="1"/>
    <col min="14861" max="14862" width="16.5703125" style="90" bestFit="1" customWidth="1"/>
    <col min="14863" max="14864" width="13.140625" style="90" bestFit="1" customWidth="1"/>
    <col min="14865" max="14865" width="15.5703125" style="90" bestFit="1" customWidth="1"/>
    <col min="14866" max="14866" width="13.7109375" style="90" bestFit="1" customWidth="1"/>
    <col min="14867" max="14869" width="12.28515625" style="90" bestFit="1" customWidth="1"/>
    <col min="14870" max="14870" width="17.5703125" style="90" bestFit="1" customWidth="1"/>
    <col min="14871" max="14871" width="12.28515625" style="90" bestFit="1" customWidth="1"/>
    <col min="14872" max="14872" width="13.42578125" style="90" bestFit="1" customWidth="1"/>
    <col min="14873" max="15106" width="9.140625" style="90"/>
    <col min="15107" max="15107" width="33.7109375" style="90" customWidth="1"/>
    <col min="15108" max="15108" width="16" style="90" customWidth="1"/>
    <col min="15109" max="15110" width="15" style="90" bestFit="1" customWidth="1"/>
    <col min="15111" max="15111" width="16.5703125" style="90" bestFit="1" customWidth="1"/>
    <col min="15112" max="15112" width="12.5703125" style="90" customWidth="1"/>
    <col min="15113" max="15113" width="17.5703125" style="90" bestFit="1" customWidth="1"/>
    <col min="15114" max="15115" width="18.140625" style="90" bestFit="1" customWidth="1"/>
    <col min="15116" max="15116" width="12.85546875" style="90" bestFit="1" customWidth="1"/>
    <col min="15117" max="15118" width="16.5703125" style="90" bestFit="1" customWidth="1"/>
    <col min="15119" max="15120" width="13.140625" style="90" bestFit="1" customWidth="1"/>
    <col min="15121" max="15121" width="15.5703125" style="90" bestFit="1" customWidth="1"/>
    <col min="15122" max="15122" width="13.7109375" style="90" bestFit="1" customWidth="1"/>
    <col min="15123" max="15125" width="12.28515625" style="90" bestFit="1" customWidth="1"/>
    <col min="15126" max="15126" width="17.5703125" style="90" bestFit="1" customWidth="1"/>
    <col min="15127" max="15127" width="12.28515625" style="90" bestFit="1" customWidth="1"/>
    <col min="15128" max="15128" width="13.42578125" style="90" bestFit="1" customWidth="1"/>
    <col min="15129" max="15362" width="9.140625" style="90"/>
    <col min="15363" max="15363" width="33.7109375" style="90" customWidth="1"/>
    <col min="15364" max="15364" width="16" style="90" customWidth="1"/>
    <col min="15365" max="15366" width="15" style="90" bestFit="1" customWidth="1"/>
    <col min="15367" max="15367" width="16.5703125" style="90" bestFit="1" customWidth="1"/>
    <col min="15368" max="15368" width="12.5703125" style="90" customWidth="1"/>
    <col min="15369" max="15369" width="17.5703125" style="90" bestFit="1" customWidth="1"/>
    <col min="15370" max="15371" width="18.140625" style="90" bestFit="1" customWidth="1"/>
    <col min="15372" max="15372" width="12.85546875" style="90" bestFit="1" customWidth="1"/>
    <col min="15373" max="15374" width="16.5703125" style="90" bestFit="1" customWidth="1"/>
    <col min="15375" max="15376" width="13.140625" style="90" bestFit="1" customWidth="1"/>
    <col min="15377" max="15377" width="15.5703125" style="90" bestFit="1" customWidth="1"/>
    <col min="15378" max="15378" width="13.7109375" style="90" bestFit="1" customWidth="1"/>
    <col min="15379" max="15381" width="12.28515625" style="90" bestFit="1" customWidth="1"/>
    <col min="15382" max="15382" width="17.5703125" style="90" bestFit="1" customWidth="1"/>
    <col min="15383" max="15383" width="12.28515625" style="90" bestFit="1" customWidth="1"/>
    <col min="15384" max="15384" width="13.42578125" style="90" bestFit="1" customWidth="1"/>
    <col min="15385" max="15618" width="9.140625" style="90"/>
    <col min="15619" max="15619" width="33.7109375" style="90" customWidth="1"/>
    <col min="15620" max="15620" width="16" style="90" customWidth="1"/>
    <col min="15621" max="15622" width="15" style="90" bestFit="1" customWidth="1"/>
    <col min="15623" max="15623" width="16.5703125" style="90" bestFit="1" customWidth="1"/>
    <col min="15624" max="15624" width="12.5703125" style="90" customWidth="1"/>
    <col min="15625" max="15625" width="17.5703125" style="90" bestFit="1" customWidth="1"/>
    <col min="15626" max="15627" width="18.140625" style="90" bestFit="1" customWidth="1"/>
    <col min="15628" max="15628" width="12.85546875" style="90" bestFit="1" customWidth="1"/>
    <col min="15629" max="15630" width="16.5703125" style="90" bestFit="1" customWidth="1"/>
    <col min="15631" max="15632" width="13.140625" style="90" bestFit="1" customWidth="1"/>
    <col min="15633" max="15633" width="15.5703125" style="90" bestFit="1" customWidth="1"/>
    <col min="15634" max="15634" width="13.7109375" style="90" bestFit="1" customWidth="1"/>
    <col min="15635" max="15637" width="12.28515625" style="90" bestFit="1" customWidth="1"/>
    <col min="15638" max="15638" width="17.5703125" style="90" bestFit="1" customWidth="1"/>
    <col min="15639" max="15639" width="12.28515625" style="90" bestFit="1" customWidth="1"/>
    <col min="15640" max="15640" width="13.42578125" style="90" bestFit="1" customWidth="1"/>
    <col min="15641" max="15874" width="9.140625" style="90"/>
    <col min="15875" max="15875" width="33.7109375" style="90" customWidth="1"/>
    <col min="15876" max="15876" width="16" style="90" customWidth="1"/>
    <col min="15877" max="15878" width="15" style="90" bestFit="1" customWidth="1"/>
    <col min="15879" max="15879" width="16.5703125" style="90" bestFit="1" customWidth="1"/>
    <col min="15880" max="15880" width="12.5703125" style="90" customWidth="1"/>
    <col min="15881" max="15881" width="17.5703125" style="90" bestFit="1" customWidth="1"/>
    <col min="15882" max="15883" width="18.140625" style="90" bestFit="1" customWidth="1"/>
    <col min="15884" max="15884" width="12.85546875" style="90" bestFit="1" customWidth="1"/>
    <col min="15885" max="15886" width="16.5703125" style="90" bestFit="1" customWidth="1"/>
    <col min="15887" max="15888" width="13.140625" style="90" bestFit="1" customWidth="1"/>
    <col min="15889" max="15889" width="15.5703125" style="90" bestFit="1" customWidth="1"/>
    <col min="15890" max="15890" width="13.7109375" style="90" bestFit="1" customWidth="1"/>
    <col min="15891" max="15893" width="12.28515625" style="90" bestFit="1" customWidth="1"/>
    <col min="15894" max="15894" width="17.5703125" style="90" bestFit="1" customWidth="1"/>
    <col min="15895" max="15895" width="12.28515625" style="90" bestFit="1" customWidth="1"/>
    <col min="15896" max="15896" width="13.42578125" style="90" bestFit="1" customWidth="1"/>
    <col min="15897" max="16130" width="9.140625" style="90"/>
    <col min="16131" max="16131" width="33.7109375" style="90" customWidth="1"/>
    <col min="16132" max="16132" width="16" style="90" customWidth="1"/>
    <col min="16133" max="16134" width="15" style="90" bestFit="1" customWidth="1"/>
    <col min="16135" max="16135" width="16.5703125" style="90" bestFit="1" customWidth="1"/>
    <col min="16136" max="16136" width="12.5703125" style="90" customWidth="1"/>
    <col min="16137" max="16137" width="17.5703125" style="90" bestFit="1" customWidth="1"/>
    <col min="16138" max="16139" width="18.140625" style="90" bestFit="1" customWidth="1"/>
    <col min="16140" max="16140" width="12.85546875" style="90" bestFit="1" customWidth="1"/>
    <col min="16141" max="16142" width="16.5703125" style="90" bestFit="1" customWidth="1"/>
    <col min="16143" max="16144" width="13.140625" style="90" bestFit="1" customWidth="1"/>
    <col min="16145" max="16145" width="15.5703125" style="90" bestFit="1" customWidth="1"/>
    <col min="16146" max="16146" width="13.7109375" style="90" bestFit="1" customWidth="1"/>
    <col min="16147" max="16149" width="12.28515625" style="90" bestFit="1" customWidth="1"/>
    <col min="16150" max="16150" width="17.5703125" style="90" bestFit="1" customWidth="1"/>
    <col min="16151" max="16151" width="12.28515625" style="90" bestFit="1" customWidth="1"/>
    <col min="16152" max="16152" width="13.42578125" style="90" bestFit="1" customWidth="1"/>
    <col min="16153" max="16384" width="9.140625" style="90"/>
  </cols>
  <sheetData>
    <row r="1" spans="1:50">
      <c r="A1" s="699" t="s">
        <v>618</v>
      </c>
      <c r="B1" s="699"/>
      <c r="C1" s="699"/>
      <c r="D1" s="699"/>
      <c r="E1" s="699"/>
      <c r="F1" s="699"/>
      <c r="G1" s="699"/>
      <c r="H1" s="699"/>
      <c r="I1" s="699"/>
      <c r="J1" s="699"/>
      <c r="K1" s="699"/>
      <c r="L1" s="699"/>
      <c r="M1" s="699"/>
      <c r="N1" s="699"/>
      <c r="O1" s="699"/>
      <c r="P1" s="699"/>
      <c r="Q1" s="699"/>
      <c r="R1" s="699"/>
      <c r="S1" s="699"/>
      <c r="T1" s="699"/>
      <c r="U1" s="699"/>
      <c r="V1" s="699"/>
      <c r="W1" s="699"/>
    </row>
    <row r="2" spans="1:50" ht="31.5" customHeight="1">
      <c r="A2" s="700" t="s">
        <v>619</v>
      </c>
      <c r="B2" s="108" t="s">
        <v>620</v>
      </c>
      <c r="C2" s="700" t="s">
        <v>621</v>
      </c>
      <c r="D2" s="700"/>
      <c r="E2" s="108" t="s">
        <v>620</v>
      </c>
      <c r="F2" s="108" t="s">
        <v>622</v>
      </c>
      <c r="G2" s="701" t="s">
        <v>623</v>
      </c>
      <c r="H2" s="701"/>
      <c r="I2" s="701"/>
      <c r="J2" s="701"/>
      <c r="K2" s="701"/>
      <c r="L2" s="701"/>
      <c r="M2" s="702" t="s">
        <v>624</v>
      </c>
      <c r="N2" s="703"/>
      <c r="O2" s="704"/>
      <c r="P2" s="145"/>
      <c r="Q2" s="145"/>
      <c r="R2" s="705" t="s">
        <v>625</v>
      </c>
      <c r="S2" s="706"/>
      <c r="T2" s="706"/>
      <c r="U2" s="707"/>
      <c r="V2" s="708" t="s">
        <v>626</v>
      </c>
      <c r="W2" s="710" t="s">
        <v>51</v>
      </c>
    </row>
    <row r="3" spans="1:50" ht="31.5" customHeight="1">
      <c r="A3" s="700"/>
      <c r="B3" s="109">
        <v>43921</v>
      </c>
      <c r="C3" s="108" t="s">
        <v>627</v>
      </c>
      <c r="D3" s="108" t="s">
        <v>200</v>
      </c>
      <c r="E3" s="109">
        <v>43465</v>
      </c>
      <c r="F3" s="108" t="s">
        <v>628</v>
      </c>
      <c r="G3" s="110" t="s">
        <v>629</v>
      </c>
      <c r="H3" s="111" t="s">
        <v>630</v>
      </c>
      <c r="I3" s="111" t="s">
        <v>631</v>
      </c>
      <c r="J3" s="111" t="s">
        <v>632</v>
      </c>
      <c r="K3" s="111" t="s">
        <v>633</v>
      </c>
      <c r="L3" s="111" t="s">
        <v>634</v>
      </c>
      <c r="M3" s="112" t="s">
        <v>481</v>
      </c>
      <c r="N3" s="112" t="s">
        <v>635</v>
      </c>
      <c r="O3" s="112" t="s">
        <v>636</v>
      </c>
      <c r="P3" s="112" t="s">
        <v>664</v>
      </c>
      <c r="Q3" s="112" t="s">
        <v>665</v>
      </c>
      <c r="R3" s="113" t="s">
        <v>637</v>
      </c>
      <c r="S3" s="113" t="s">
        <v>638</v>
      </c>
      <c r="T3" s="113" t="s">
        <v>639</v>
      </c>
      <c r="U3" s="113" t="s">
        <v>640</v>
      </c>
      <c r="V3" s="709"/>
      <c r="W3" s="710"/>
    </row>
    <row r="4" spans="1:50" s="119" customFormat="1" ht="12.75" customHeight="1">
      <c r="A4" s="114" t="s">
        <v>3</v>
      </c>
      <c r="B4" s="115"/>
      <c r="C4" s="116"/>
      <c r="D4" s="116"/>
      <c r="E4" s="117"/>
      <c r="F4" s="116"/>
      <c r="G4" s="116"/>
      <c r="H4" s="116"/>
      <c r="I4" s="116"/>
      <c r="J4" s="116"/>
      <c r="K4" s="116"/>
      <c r="L4" s="116"/>
      <c r="M4" s="116"/>
      <c r="N4" s="116"/>
      <c r="O4" s="116"/>
      <c r="P4" s="116"/>
      <c r="Q4" s="116"/>
      <c r="R4" s="116"/>
      <c r="S4" s="116"/>
      <c r="T4" s="116"/>
      <c r="U4" s="116"/>
      <c r="V4" s="116"/>
      <c r="W4" s="116"/>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row>
    <row r="5" spans="1:50" s="126" customFormat="1" ht="11.25">
      <c r="A5" s="120" t="s">
        <v>499</v>
      </c>
      <c r="B5" s="115">
        <f>+SUM('CA EF'!B6:B19)</f>
        <v>21844673044</v>
      </c>
      <c r="C5" s="121"/>
      <c r="D5" s="121"/>
      <c r="E5" s="115">
        <v>0</v>
      </c>
      <c r="F5" s="122"/>
      <c r="G5" s="123"/>
      <c r="H5" s="123"/>
      <c r="I5" s="123"/>
      <c r="J5" s="123"/>
      <c r="K5" s="123"/>
      <c r="L5" s="123"/>
      <c r="M5" s="123"/>
      <c r="N5" s="123"/>
      <c r="O5" s="123"/>
      <c r="P5" s="123"/>
      <c r="Q5" s="123"/>
      <c r="R5" s="123"/>
      <c r="S5" s="123"/>
      <c r="T5" s="123"/>
      <c r="U5" s="123"/>
      <c r="V5" s="123"/>
      <c r="W5" s="124"/>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row>
    <row r="6" spans="1:50" s="126" customFormat="1" ht="11.25">
      <c r="A6" s="127" t="s">
        <v>641</v>
      </c>
      <c r="B6" s="122">
        <f>+BG!D8</f>
        <v>3892863574</v>
      </c>
      <c r="C6" s="123"/>
      <c r="D6" s="123"/>
      <c r="E6" s="122">
        <v>0</v>
      </c>
      <c r="F6" s="122">
        <f>B6+C6-D6-E6</f>
        <v>3892863574</v>
      </c>
      <c r="G6" s="122"/>
      <c r="H6" s="122"/>
      <c r="I6" s="122"/>
      <c r="J6" s="122"/>
      <c r="K6" s="122"/>
      <c r="L6" s="122"/>
      <c r="M6" s="122"/>
      <c r="N6" s="122"/>
      <c r="O6" s="122"/>
      <c r="P6" s="122"/>
      <c r="Q6" s="122"/>
      <c r="R6" s="122"/>
      <c r="S6" s="122"/>
      <c r="T6" s="122"/>
      <c r="U6" s="122"/>
      <c r="V6" s="122"/>
      <c r="W6" s="122">
        <f>SUM(F6:V6)</f>
        <v>3892863574</v>
      </c>
      <c r="X6" s="128"/>
      <c r="Y6" s="128"/>
      <c r="Z6" s="128"/>
      <c r="AA6" s="128"/>
      <c r="AB6" s="128"/>
      <c r="AC6" s="128"/>
      <c r="AD6" s="128"/>
      <c r="AE6" s="128"/>
      <c r="AF6" s="128"/>
      <c r="AG6" s="128"/>
      <c r="AH6" s="128"/>
      <c r="AI6" s="128"/>
      <c r="AJ6" s="128"/>
      <c r="AK6" s="125"/>
      <c r="AL6" s="125"/>
      <c r="AM6" s="125"/>
      <c r="AN6" s="125"/>
      <c r="AO6" s="125"/>
      <c r="AP6" s="125"/>
      <c r="AQ6" s="125"/>
      <c r="AR6" s="125"/>
      <c r="AS6" s="125"/>
      <c r="AT6" s="125"/>
      <c r="AU6" s="125"/>
      <c r="AV6" s="125"/>
      <c r="AW6" s="125"/>
      <c r="AX6" s="125"/>
    </row>
    <row r="7" spans="1:50" s="126" customFormat="1" ht="11.25">
      <c r="A7" s="127" t="s">
        <v>659</v>
      </c>
      <c r="B7" s="122">
        <f>+BG!D11-BG!D23-BG!D24-BG!D25-BG!D26</f>
        <v>17720236276</v>
      </c>
      <c r="C7" s="123"/>
      <c r="D7" s="131"/>
      <c r="E7" s="122">
        <v>0</v>
      </c>
      <c r="F7" s="122">
        <f t="shared" ref="F7:F68" si="0">B7+C7-D7-E7</f>
        <v>17720236276</v>
      </c>
      <c r="G7" s="122"/>
      <c r="H7" s="122"/>
      <c r="I7" s="122"/>
      <c r="J7" s="122"/>
      <c r="K7" s="122"/>
      <c r="L7" s="122"/>
      <c r="M7" s="122">
        <f>-F7</f>
        <v>-17720236276</v>
      </c>
      <c r="N7" s="122"/>
      <c r="O7" s="122"/>
      <c r="P7" s="122"/>
      <c r="Q7" s="122"/>
      <c r="R7" s="122"/>
      <c r="S7" s="122"/>
      <c r="T7" s="122"/>
      <c r="U7" s="122"/>
      <c r="V7" s="122"/>
      <c r="W7" s="122">
        <f>SUM(F7:V7)</f>
        <v>0</v>
      </c>
      <c r="X7" s="128"/>
      <c r="Y7" s="128"/>
      <c r="Z7" s="128"/>
      <c r="AA7" s="128"/>
      <c r="AB7" s="128"/>
      <c r="AC7" s="128"/>
      <c r="AD7" s="128"/>
      <c r="AE7" s="128"/>
      <c r="AF7" s="128"/>
      <c r="AG7" s="128"/>
      <c r="AH7" s="128"/>
      <c r="AI7" s="128"/>
      <c r="AJ7" s="128"/>
      <c r="AK7" s="125"/>
      <c r="AL7" s="125"/>
      <c r="AM7" s="125"/>
      <c r="AN7" s="125"/>
      <c r="AO7" s="125"/>
      <c r="AP7" s="125"/>
      <c r="AQ7" s="125"/>
      <c r="AR7" s="125"/>
      <c r="AS7" s="125"/>
      <c r="AT7" s="125"/>
      <c r="AU7" s="125"/>
      <c r="AV7" s="125"/>
      <c r="AW7" s="125"/>
      <c r="AX7" s="125"/>
    </row>
    <row r="8" spans="1:50" s="126" customFormat="1" ht="11.25">
      <c r="A8" s="127" t="s">
        <v>494</v>
      </c>
      <c r="B8" s="122">
        <f>+BG!D23+BG!D24+BG!D25+BG!D26</f>
        <v>20282799</v>
      </c>
      <c r="C8" s="327">
        <f>+D31</f>
        <v>0</v>
      </c>
      <c r="D8" s="326">
        <f>+C31</f>
        <v>796509951</v>
      </c>
      <c r="E8" s="122">
        <v>0</v>
      </c>
      <c r="F8" s="122">
        <f t="shared" si="0"/>
        <v>-776227152</v>
      </c>
      <c r="G8" s="122"/>
      <c r="H8" s="122"/>
      <c r="I8" s="122"/>
      <c r="J8" s="122"/>
      <c r="K8" s="122"/>
      <c r="L8" s="122"/>
      <c r="M8" s="122">
        <f>-F8</f>
        <v>776227152</v>
      </c>
      <c r="N8" s="122"/>
      <c r="O8" s="122"/>
      <c r="P8" s="122"/>
      <c r="Q8" s="122"/>
      <c r="R8" s="122"/>
      <c r="S8" s="122"/>
      <c r="T8" s="122"/>
      <c r="U8" s="122"/>
      <c r="V8" s="122"/>
      <c r="W8" s="122">
        <f>SUM(F8:V8)</f>
        <v>0</v>
      </c>
      <c r="X8" s="128"/>
      <c r="Y8" s="128"/>
      <c r="Z8" s="128"/>
      <c r="AA8" s="128"/>
      <c r="AB8" s="128"/>
      <c r="AC8" s="128"/>
      <c r="AD8" s="128"/>
      <c r="AE8" s="128"/>
      <c r="AF8" s="128"/>
      <c r="AG8" s="128"/>
      <c r="AH8" s="128"/>
      <c r="AI8" s="128"/>
      <c r="AJ8" s="128"/>
      <c r="AK8" s="125"/>
      <c r="AL8" s="125"/>
      <c r="AM8" s="125"/>
      <c r="AN8" s="125"/>
      <c r="AO8" s="125"/>
      <c r="AP8" s="125"/>
      <c r="AQ8" s="125"/>
      <c r="AR8" s="125"/>
      <c r="AS8" s="125"/>
      <c r="AT8" s="125"/>
      <c r="AU8" s="125"/>
      <c r="AV8" s="125"/>
      <c r="AW8" s="125"/>
      <c r="AX8" s="125"/>
    </row>
    <row r="9" spans="1:50" s="126" customFormat="1" ht="11.25">
      <c r="A9" s="127" t="s">
        <v>754</v>
      </c>
      <c r="B9" s="122">
        <f>+BG!D27</f>
        <v>20044281</v>
      </c>
      <c r="C9" s="123"/>
      <c r="D9" s="131"/>
      <c r="E9" s="122">
        <v>0</v>
      </c>
      <c r="F9" s="122">
        <f t="shared" si="0"/>
        <v>20044281</v>
      </c>
      <c r="G9" s="122">
        <f>-F9</f>
        <v>-20044281</v>
      </c>
      <c r="H9" s="122"/>
      <c r="I9" s="122"/>
      <c r="J9" s="122"/>
      <c r="K9" s="122"/>
      <c r="L9" s="122">
        <v>0</v>
      </c>
      <c r="M9" s="122"/>
      <c r="N9" s="122"/>
      <c r="O9" s="122"/>
      <c r="P9" s="122"/>
      <c r="Q9" s="122"/>
      <c r="R9" s="122"/>
      <c r="S9" s="122"/>
      <c r="T9" s="122"/>
      <c r="U9" s="122"/>
      <c r="V9" s="122"/>
      <c r="W9" s="122">
        <f t="shared" ref="W9:W68" si="1">SUM(F9:V9)</f>
        <v>0</v>
      </c>
      <c r="X9" s="128"/>
      <c r="Y9" s="128"/>
      <c r="Z9" s="128"/>
      <c r="AA9" s="128"/>
      <c r="AB9" s="128"/>
      <c r="AC9" s="128"/>
      <c r="AD9" s="128"/>
      <c r="AE9" s="128"/>
      <c r="AF9" s="128"/>
      <c r="AG9" s="128"/>
      <c r="AH9" s="128"/>
      <c r="AI9" s="128"/>
      <c r="AJ9" s="128"/>
      <c r="AK9" s="125"/>
      <c r="AL9" s="125"/>
      <c r="AM9" s="125"/>
      <c r="AN9" s="125"/>
      <c r="AO9" s="125"/>
      <c r="AP9" s="125"/>
      <c r="AQ9" s="125"/>
      <c r="AR9" s="125"/>
      <c r="AS9" s="125"/>
      <c r="AT9" s="125"/>
      <c r="AU9" s="125"/>
      <c r="AV9" s="125"/>
      <c r="AW9" s="125"/>
      <c r="AX9" s="125"/>
    </row>
    <row r="10" spans="1:50" s="126" customFormat="1" ht="11.25">
      <c r="A10" s="127" t="s">
        <v>240</v>
      </c>
      <c r="B10" s="122">
        <f>+BG!D32</f>
        <v>87699040</v>
      </c>
      <c r="C10" s="123"/>
      <c r="D10" s="123"/>
      <c r="E10" s="122">
        <v>0</v>
      </c>
      <c r="F10" s="122">
        <f t="shared" si="0"/>
        <v>87699040</v>
      </c>
      <c r="G10" s="122"/>
      <c r="H10" s="122"/>
      <c r="I10" s="122"/>
      <c r="J10" s="122"/>
      <c r="K10" s="122"/>
      <c r="L10" s="122">
        <f>-F10</f>
        <v>-87699040</v>
      </c>
      <c r="M10" s="122"/>
      <c r="N10" s="122"/>
      <c r="O10" s="122"/>
      <c r="P10" s="122"/>
      <c r="Q10" s="122"/>
      <c r="R10" s="122"/>
      <c r="S10" s="122"/>
      <c r="T10" s="122"/>
      <c r="U10" s="122"/>
      <c r="V10" s="122"/>
      <c r="W10" s="122">
        <f t="shared" si="1"/>
        <v>0</v>
      </c>
      <c r="X10" s="128"/>
      <c r="Y10" s="128"/>
      <c r="Z10" s="128"/>
      <c r="AA10" s="128"/>
      <c r="AB10" s="128"/>
      <c r="AC10" s="128"/>
      <c r="AD10" s="128"/>
      <c r="AE10" s="128"/>
      <c r="AF10" s="128"/>
      <c r="AG10" s="128"/>
      <c r="AH10" s="128"/>
      <c r="AI10" s="128"/>
      <c r="AJ10" s="128"/>
      <c r="AK10" s="125"/>
      <c r="AL10" s="125"/>
      <c r="AM10" s="125"/>
      <c r="AN10" s="125"/>
      <c r="AO10" s="125"/>
      <c r="AP10" s="125"/>
      <c r="AQ10" s="125"/>
      <c r="AR10" s="125"/>
      <c r="AS10" s="125"/>
      <c r="AT10" s="125"/>
      <c r="AU10" s="125"/>
      <c r="AV10" s="125"/>
      <c r="AW10" s="125"/>
      <c r="AX10" s="125"/>
    </row>
    <row r="11" spans="1:50" s="126" customFormat="1" ht="11.25">
      <c r="A11" s="127" t="s">
        <v>242</v>
      </c>
      <c r="B11" s="122">
        <f>+BG!D33</f>
        <v>26537264</v>
      </c>
      <c r="C11" s="123"/>
      <c r="D11" s="123"/>
      <c r="E11" s="122">
        <v>0</v>
      </c>
      <c r="F11" s="122">
        <f t="shared" si="0"/>
        <v>26537264</v>
      </c>
      <c r="G11" s="122"/>
      <c r="H11" s="122"/>
      <c r="I11" s="122"/>
      <c r="J11" s="122"/>
      <c r="K11" s="122"/>
      <c r="L11" s="122">
        <f>-F11</f>
        <v>-26537264</v>
      </c>
      <c r="M11" s="122"/>
      <c r="N11" s="122"/>
      <c r="O11" s="122"/>
      <c r="P11" s="122"/>
      <c r="Q11" s="122"/>
      <c r="R11" s="122"/>
      <c r="S11" s="122"/>
      <c r="T11" s="122"/>
      <c r="U11" s="122"/>
      <c r="V11" s="122"/>
      <c r="W11" s="122">
        <f t="shared" si="1"/>
        <v>0</v>
      </c>
      <c r="X11" s="128"/>
      <c r="Y11" s="128"/>
      <c r="Z11" s="128"/>
      <c r="AA11" s="128"/>
      <c r="AB11" s="128"/>
      <c r="AC11" s="128"/>
      <c r="AD11" s="128"/>
      <c r="AE11" s="128"/>
      <c r="AF11" s="128"/>
      <c r="AG11" s="128"/>
      <c r="AH11" s="128"/>
      <c r="AI11" s="128"/>
      <c r="AJ11" s="128"/>
      <c r="AK11" s="125"/>
      <c r="AL11" s="125"/>
      <c r="AM11" s="125"/>
      <c r="AN11" s="125"/>
      <c r="AO11" s="125"/>
      <c r="AP11" s="125"/>
      <c r="AQ11" s="125"/>
      <c r="AR11" s="125"/>
      <c r="AS11" s="125"/>
      <c r="AT11" s="125"/>
      <c r="AU11" s="125"/>
      <c r="AV11" s="125"/>
      <c r="AW11" s="125"/>
      <c r="AX11" s="125"/>
    </row>
    <row r="12" spans="1:50" s="126" customFormat="1" ht="11.25">
      <c r="A12" s="127" t="s">
        <v>695</v>
      </c>
      <c r="B12" s="122">
        <f>+BG!D34</f>
        <v>17653690</v>
      </c>
      <c r="C12" s="123"/>
      <c r="D12" s="123"/>
      <c r="E12" s="122">
        <v>0</v>
      </c>
      <c r="F12" s="122">
        <f t="shared" si="0"/>
        <v>17653690</v>
      </c>
      <c r="G12" s="122"/>
      <c r="H12" s="122"/>
      <c r="I12" s="122"/>
      <c r="J12" s="122"/>
      <c r="K12" s="122"/>
      <c r="L12" s="122">
        <f>-F12</f>
        <v>-17653690</v>
      </c>
      <c r="M12" s="122"/>
      <c r="N12" s="122"/>
      <c r="O12" s="122"/>
      <c r="P12" s="122"/>
      <c r="Q12" s="122"/>
      <c r="R12" s="122"/>
      <c r="S12" s="122"/>
      <c r="T12" s="122"/>
      <c r="U12" s="122"/>
      <c r="V12" s="122"/>
      <c r="W12" s="122">
        <f t="shared" si="1"/>
        <v>0</v>
      </c>
      <c r="X12" s="128"/>
      <c r="Y12" s="128"/>
      <c r="Z12" s="128"/>
      <c r="AA12" s="128"/>
      <c r="AB12" s="128"/>
      <c r="AC12" s="128"/>
      <c r="AD12" s="128"/>
      <c r="AE12" s="128"/>
      <c r="AF12" s="128"/>
      <c r="AG12" s="128"/>
      <c r="AH12" s="128"/>
      <c r="AI12" s="128"/>
      <c r="AJ12" s="128"/>
      <c r="AK12" s="125"/>
      <c r="AL12" s="125"/>
      <c r="AM12" s="125"/>
      <c r="AN12" s="125"/>
      <c r="AO12" s="125"/>
      <c r="AP12" s="125"/>
      <c r="AQ12" s="125"/>
      <c r="AR12" s="125"/>
      <c r="AS12" s="125"/>
      <c r="AT12" s="125"/>
      <c r="AU12" s="125"/>
      <c r="AV12" s="125"/>
      <c r="AW12" s="125"/>
      <c r="AX12" s="125"/>
    </row>
    <row r="13" spans="1:50" s="126" customFormat="1" ht="11.25">
      <c r="A13" s="127" t="s">
        <v>241</v>
      </c>
      <c r="B13" s="122">
        <v>0</v>
      </c>
      <c r="C13" s="123"/>
      <c r="D13" s="123"/>
      <c r="E13" s="122">
        <v>0</v>
      </c>
      <c r="F13" s="122">
        <f t="shared" si="0"/>
        <v>0</v>
      </c>
      <c r="G13" s="122"/>
      <c r="H13" s="122"/>
      <c r="I13" s="122"/>
      <c r="J13" s="122">
        <f>-F13</f>
        <v>0</v>
      </c>
      <c r="K13" s="122"/>
      <c r="L13" s="122"/>
      <c r="M13" s="122"/>
      <c r="N13" s="122"/>
      <c r="O13" s="122"/>
      <c r="P13" s="122"/>
      <c r="Q13" s="122"/>
      <c r="R13" s="122"/>
      <c r="S13" s="122"/>
      <c r="T13" s="122"/>
      <c r="U13" s="122"/>
      <c r="V13" s="122"/>
      <c r="W13" s="122">
        <f t="shared" si="1"/>
        <v>0</v>
      </c>
      <c r="X13" s="128"/>
      <c r="Y13" s="128"/>
      <c r="Z13" s="128"/>
      <c r="AA13" s="128"/>
      <c r="AB13" s="128"/>
      <c r="AC13" s="128"/>
      <c r="AD13" s="128"/>
      <c r="AE13" s="128"/>
      <c r="AF13" s="128"/>
      <c r="AG13" s="128"/>
      <c r="AH13" s="128"/>
      <c r="AI13" s="128"/>
      <c r="AJ13" s="128"/>
      <c r="AK13" s="125"/>
      <c r="AL13" s="125"/>
      <c r="AM13" s="125"/>
      <c r="AN13" s="125"/>
      <c r="AO13" s="125"/>
      <c r="AP13" s="125"/>
      <c r="AQ13" s="125"/>
      <c r="AR13" s="125"/>
      <c r="AS13" s="125"/>
      <c r="AT13" s="125"/>
      <c r="AU13" s="125"/>
      <c r="AV13" s="125"/>
      <c r="AW13" s="125"/>
      <c r="AX13" s="125"/>
    </row>
    <row r="14" spans="1:50" s="126" customFormat="1" ht="11.25">
      <c r="A14" s="127" t="s">
        <v>642</v>
      </c>
      <c r="B14" s="122">
        <v>0</v>
      </c>
      <c r="C14" s="129"/>
      <c r="D14" s="129"/>
      <c r="E14" s="122">
        <v>0</v>
      </c>
      <c r="F14" s="122">
        <f t="shared" si="0"/>
        <v>0</v>
      </c>
      <c r="G14" s="122"/>
      <c r="H14" s="122"/>
      <c r="I14" s="122"/>
      <c r="J14" s="122"/>
      <c r="K14" s="122"/>
      <c r="L14" s="122"/>
      <c r="M14" s="122"/>
      <c r="N14" s="122"/>
      <c r="O14" s="122"/>
      <c r="P14" s="122"/>
      <c r="Q14" s="122"/>
      <c r="R14" s="122"/>
      <c r="S14" s="122"/>
      <c r="T14" s="122"/>
      <c r="U14" s="122"/>
      <c r="V14" s="122"/>
      <c r="W14" s="122">
        <f t="shared" si="1"/>
        <v>0</v>
      </c>
      <c r="X14" s="128"/>
      <c r="Y14" s="128"/>
      <c r="Z14" s="128"/>
      <c r="AA14" s="128"/>
      <c r="AB14" s="128"/>
      <c r="AC14" s="128"/>
      <c r="AD14" s="128"/>
      <c r="AE14" s="128"/>
      <c r="AF14" s="128"/>
      <c r="AG14" s="128"/>
      <c r="AH14" s="128"/>
      <c r="AI14" s="128"/>
      <c r="AJ14" s="128"/>
      <c r="AK14" s="125"/>
      <c r="AL14" s="125"/>
      <c r="AM14" s="125"/>
      <c r="AN14" s="125"/>
      <c r="AO14" s="125"/>
      <c r="AP14" s="125"/>
      <c r="AQ14" s="125"/>
      <c r="AR14" s="125"/>
      <c r="AS14" s="125"/>
      <c r="AT14" s="125"/>
      <c r="AU14" s="125"/>
      <c r="AV14" s="125"/>
      <c r="AW14" s="125"/>
      <c r="AX14" s="125"/>
    </row>
    <row r="15" spans="1:50" s="126" customFormat="1" ht="11.25">
      <c r="A15" s="122" t="s">
        <v>643</v>
      </c>
      <c r="B15" s="122">
        <v>0</v>
      </c>
      <c r="C15" s="122"/>
      <c r="D15" s="122"/>
      <c r="E15" s="122">
        <v>0</v>
      </c>
      <c r="F15" s="122">
        <f t="shared" si="0"/>
        <v>0</v>
      </c>
      <c r="G15" s="122"/>
      <c r="H15" s="122"/>
      <c r="I15" s="122"/>
      <c r="J15" s="122"/>
      <c r="K15" s="122"/>
      <c r="L15" s="122"/>
      <c r="M15" s="122"/>
      <c r="N15" s="122"/>
      <c r="O15" s="122"/>
      <c r="P15" s="122"/>
      <c r="Q15" s="122"/>
      <c r="R15" s="122"/>
      <c r="S15" s="122"/>
      <c r="T15" s="122"/>
      <c r="U15" s="122"/>
      <c r="V15" s="122"/>
      <c r="W15" s="122">
        <f t="shared" si="1"/>
        <v>0</v>
      </c>
      <c r="X15" s="128"/>
      <c r="Y15" s="128"/>
      <c r="Z15" s="128"/>
      <c r="AA15" s="128"/>
      <c r="AB15" s="128"/>
      <c r="AC15" s="128"/>
      <c r="AD15" s="128"/>
      <c r="AE15" s="128"/>
      <c r="AF15" s="128"/>
      <c r="AG15" s="128"/>
      <c r="AH15" s="128"/>
      <c r="AI15" s="128"/>
      <c r="AJ15" s="128"/>
      <c r="AK15" s="125"/>
      <c r="AL15" s="125"/>
      <c r="AM15" s="125"/>
      <c r="AN15" s="125"/>
      <c r="AO15" s="125"/>
      <c r="AP15" s="125"/>
      <c r="AQ15" s="125"/>
      <c r="AR15" s="125"/>
      <c r="AS15" s="125"/>
      <c r="AT15" s="125"/>
      <c r="AU15" s="125"/>
      <c r="AV15" s="125"/>
      <c r="AW15" s="125"/>
      <c r="AX15" s="125"/>
    </row>
    <row r="16" spans="1:50" s="126" customFormat="1" ht="11.25">
      <c r="A16" s="127" t="s">
        <v>644</v>
      </c>
      <c r="B16" s="122">
        <f>+BG!D35</f>
        <v>332000</v>
      </c>
      <c r="C16" s="129"/>
      <c r="D16" s="129"/>
      <c r="E16" s="122">
        <v>0</v>
      </c>
      <c r="F16" s="122">
        <f t="shared" si="0"/>
        <v>332000</v>
      </c>
      <c r="G16" s="122"/>
      <c r="H16" s="122">
        <f>-F16</f>
        <v>-332000</v>
      </c>
      <c r="I16" s="122"/>
      <c r="J16" s="122"/>
      <c r="K16" s="122"/>
      <c r="L16" s="122"/>
      <c r="M16" s="122"/>
      <c r="N16" s="122"/>
      <c r="O16" s="122"/>
      <c r="P16" s="122"/>
      <c r="Q16" s="122"/>
      <c r="R16" s="122"/>
      <c r="S16" s="122"/>
      <c r="T16" s="122"/>
      <c r="U16" s="122"/>
      <c r="V16" s="122"/>
      <c r="W16" s="122">
        <f t="shared" si="1"/>
        <v>0</v>
      </c>
      <c r="X16" s="128"/>
      <c r="Y16" s="128"/>
      <c r="Z16" s="128"/>
      <c r="AA16" s="128"/>
      <c r="AB16" s="128"/>
      <c r="AC16" s="128"/>
      <c r="AD16" s="128"/>
      <c r="AE16" s="128"/>
      <c r="AF16" s="128"/>
      <c r="AG16" s="128"/>
      <c r="AH16" s="128"/>
      <c r="AI16" s="128"/>
      <c r="AJ16" s="128"/>
      <c r="AK16" s="125"/>
      <c r="AL16" s="125"/>
      <c r="AM16" s="125"/>
      <c r="AN16" s="125"/>
      <c r="AO16" s="125"/>
      <c r="AP16" s="125"/>
      <c r="AQ16" s="125"/>
      <c r="AR16" s="125"/>
      <c r="AS16" s="125"/>
      <c r="AT16" s="125"/>
      <c r="AU16" s="125"/>
      <c r="AV16" s="125"/>
      <c r="AW16" s="125"/>
      <c r="AX16" s="125"/>
    </row>
    <row r="17" spans="1:50" s="126" customFormat="1" ht="11.25">
      <c r="A17" s="127" t="s">
        <v>645</v>
      </c>
      <c r="B17" s="122">
        <v>0</v>
      </c>
      <c r="C17" s="129"/>
      <c r="D17" s="129"/>
      <c r="E17" s="122">
        <v>0</v>
      </c>
      <c r="F17" s="122">
        <f t="shared" si="0"/>
        <v>0</v>
      </c>
      <c r="G17" s="122"/>
      <c r="H17" s="122"/>
      <c r="I17" s="122"/>
      <c r="J17" s="122"/>
      <c r="K17" s="122"/>
      <c r="L17" s="122"/>
      <c r="M17" s="122"/>
      <c r="N17" s="122"/>
      <c r="O17" s="122"/>
      <c r="P17" s="122"/>
      <c r="Q17" s="122"/>
      <c r="R17" s="122"/>
      <c r="S17" s="122"/>
      <c r="T17" s="122"/>
      <c r="U17" s="122"/>
      <c r="V17" s="122"/>
      <c r="W17" s="122">
        <f t="shared" si="1"/>
        <v>0</v>
      </c>
      <c r="X17" s="128"/>
      <c r="Y17" s="128"/>
      <c r="Z17" s="128"/>
      <c r="AA17" s="128"/>
      <c r="AB17" s="128"/>
      <c r="AC17" s="128"/>
      <c r="AD17" s="128"/>
      <c r="AE17" s="128"/>
      <c r="AF17" s="128"/>
      <c r="AG17" s="128"/>
      <c r="AH17" s="128"/>
      <c r="AI17" s="128"/>
      <c r="AJ17" s="128"/>
      <c r="AK17" s="125"/>
      <c r="AL17" s="125"/>
      <c r="AM17" s="125"/>
      <c r="AN17" s="125"/>
      <c r="AO17" s="125"/>
      <c r="AP17" s="125"/>
      <c r="AQ17" s="125"/>
      <c r="AR17" s="125"/>
      <c r="AS17" s="125"/>
      <c r="AT17" s="125"/>
      <c r="AU17" s="125"/>
      <c r="AV17" s="125"/>
      <c r="AW17" s="125"/>
      <c r="AX17" s="125"/>
    </row>
    <row r="18" spans="1:50" s="126" customFormat="1" ht="11.25">
      <c r="A18" s="127" t="s">
        <v>646</v>
      </c>
      <c r="B18" s="122">
        <v>0</v>
      </c>
      <c r="C18" s="129"/>
      <c r="D18" s="129"/>
      <c r="E18" s="122">
        <v>0</v>
      </c>
      <c r="F18" s="122">
        <f t="shared" si="0"/>
        <v>0</v>
      </c>
      <c r="G18" s="122"/>
      <c r="H18" s="122"/>
      <c r="I18" s="122"/>
      <c r="J18" s="122"/>
      <c r="K18" s="122"/>
      <c r="L18" s="122"/>
      <c r="M18" s="122"/>
      <c r="N18" s="122"/>
      <c r="O18" s="122"/>
      <c r="P18" s="122"/>
      <c r="Q18" s="122"/>
      <c r="R18" s="122"/>
      <c r="S18" s="122"/>
      <c r="T18" s="122"/>
      <c r="U18" s="122"/>
      <c r="V18" s="122"/>
      <c r="W18" s="122">
        <f t="shared" si="1"/>
        <v>0</v>
      </c>
      <c r="X18" s="128"/>
      <c r="Y18" s="128"/>
      <c r="Z18" s="128"/>
      <c r="AA18" s="128"/>
      <c r="AB18" s="128"/>
      <c r="AC18" s="128"/>
      <c r="AD18" s="128"/>
      <c r="AE18" s="128"/>
      <c r="AF18" s="128"/>
      <c r="AG18" s="128"/>
      <c r="AH18" s="128"/>
      <c r="AI18" s="128"/>
      <c r="AJ18" s="128"/>
      <c r="AK18" s="125"/>
      <c r="AL18" s="125"/>
      <c r="AM18" s="125"/>
      <c r="AN18" s="125"/>
      <c r="AO18" s="125"/>
      <c r="AP18" s="125"/>
      <c r="AQ18" s="125"/>
      <c r="AR18" s="125"/>
      <c r="AS18" s="125"/>
      <c r="AT18" s="125"/>
      <c r="AU18" s="125"/>
      <c r="AV18" s="125"/>
      <c r="AW18" s="125"/>
      <c r="AX18" s="125"/>
    </row>
    <row r="19" spans="1:50" s="126" customFormat="1" ht="11.25">
      <c r="A19" s="127" t="s">
        <v>696</v>
      </c>
      <c r="B19" s="122">
        <f>+BG!D36</f>
        <v>59024120</v>
      </c>
      <c r="C19" s="129"/>
      <c r="D19" s="129"/>
      <c r="E19" s="122">
        <v>0</v>
      </c>
      <c r="F19" s="122">
        <f t="shared" si="0"/>
        <v>59024120</v>
      </c>
      <c r="G19" s="122"/>
      <c r="H19" s="122"/>
      <c r="I19" s="122"/>
      <c r="J19" s="122"/>
      <c r="K19" s="122">
        <f>-F19</f>
        <v>-59024120</v>
      </c>
      <c r="L19" s="122"/>
      <c r="M19" s="122"/>
      <c r="N19" s="122"/>
      <c r="O19" s="122"/>
      <c r="P19" s="122"/>
      <c r="Q19" s="122"/>
      <c r="R19" s="122"/>
      <c r="S19" s="122"/>
      <c r="T19" s="122"/>
      <c r="U19" s="122"/>
      <c r="V19" s="122"/>
      <c r="W19" s="122">
        <f t="shared" si="1"/>
        <v>0</v>
      </c>
      <c r="X19" s="128"/>
      <c r="Y19" s="128"/>
      <c r="Z19" s="128"/>
      <c r="AA19" s="128"/>
      <c r="AB19" s="128"/>
      <c r="AC19" s="128"/>
      <c r="AD19" s="128"/>
      <c r="AE19" s="128"/>
      <c r="AF19" s="128"/>
      <c r="AG19" s="128"/>
      <c r="AH19" s="128"/>
      <c r="AI19" s="128"/>
      <c r="AJ19" s="128"/>
      <c r="AK19" s="125"/>
      <c r="AL19" s="125"/>
      <c r="AM19" s="125"/>
      <c r="AN19" s="125"/>
      <c r="AO19" s="125"/>
      <c r="AP19" s="125"/>
      <c r="AQ19" s="125"/>
      <c r="AR19" s="125"/>
      <c r="AS19" s="125"/>
      <c r="AT19" s="125"/>
      <c r="AU19" s="125"/>
      <c r="AV19" s="125"/>
      <c r="AW19" s="125"/>
      <c r="AX19" s="125"/>
    </row>
    <row r="20" spans="1:50" s="126" customFormat="1" ht="11.25">
      <c r="A20" s="130" t="s">
        <v>498</v>
      </c>
      <c r="B20" s="115">
        <f>SUM(B21:B28)</f>
        <v>1771258997</v>
      </c>
      <c r="C20" s="129"/>
      <c r="D20" s="129"/>
      <c r="E20" s="115">
        <f>SUM(E21:E28)</f>
        <v>0</v>
      </c>
      <c r="F20" s="115">
        <f t="shared" si="0"/>
        <v>1771258997</v>
      </c>
      <c r="G20" s="122"/>
      <c r="H20" s="122"/>
      <c r="I20" s="122"/>
      <c r="J20" s="122"/>
      <c r="K20" s="122"/>
      <c r="L20" s="122"/>
      <c r="M20" s="122"/>
      <c r="N20" s="122"/>
      <c r="O20" s="122"/>
      <c r="P20" s="122"/>
      <c r="Q20" s="122"/>
      <c r="R20" s="122"/>
      <c r="S20" s="122"/>
      <c r="T20" s="122"/>
      <c r="U20" s="122"/>
      <c r="V20" s="122"/>
      <c r="W20" s="122"/>
      <c r="X20" s="128"/>
      <c r="Y20" s="128"/>
      <c r="Z20" s="128"/>
      <c r="AA20" s="128"/>
      <c r="AB20" s="128"/>
      <c r="AC20" s="128"/>
      <c r="AD20" s="128"/>
      <c r="AE20" s="128"/>
      <c r="AF20" s="128"/>
      <c r="AG20" s="128"/>
      <c r="AH20" s="128"/>
      <c r="AI20" s="128"/>
      <c r="AJ20" s="128"/>
      <c r="AK20" s="125"/>
      <c r="AL20" s="125"/>
      <c r="AM20" s="125"/>
      <c r="AN20" s="125"/>
      <c r="AO20" s="125"/>
      <c r="AP20" s="125"/>
      <c r="AQ20" s="125"/>
      <c r="AR20" s="125"/>
      <c r="AS20" s="125"/>
      <c r="AT20" s="125"/>
      <c r="AU20" s="125"/>
      <c r="AV20" s="125"/>
      <c r="AW20" s="125"/>
      <c r="AX20" s="125"/>
    </row>
    <row r="21" spans="1:50" s="126" customFormat="1" ht="11.25">
      <c r="A21" s="127" t="s">
        <v>671</v>
      </c>
      <c r="B21" s="122">
        <f>+BG!D41</f>
        <v>750000000</v>
      </c>
      <c r="C21" s="129"/>
      <c r="D21" s="129">
        <v>0</v>
      </c>
      <c r="E21" s="131">
        <v>0</v>
      </c>
      <c r="F21" s="122">
        <f t="shared" si="0"/>
        <v>750000000</v>
      </c>
      <c r="G21" s="122"/>
      <c r="H21" s="122"/>
      <c r="I21" s="122"/>
      <c r="J21" s="122"/>
      <c r="K21" s="122"/>
      <c r="L21" s="122"/>
      <c r="M21" s="122"/>
      <c r="N21" s="122"/>
      <c r="O21" s="122"/>
      <c r="P21" s="122"/>
      <c r="Q21" s="122">
        <f>-F21</f>
        <v>-750000000</v>
      </c>
      <c r="R21" s="122"/>
      <c r="S21" s="122"/>
      <c r="T21" s="122"/>
      <c r="U21" s="122"/>
      <c r="V21" s="122"/>
      <c r="W21" s="122">
        <f t="shared" si="1"/>
        <v>0</v>
      </c>
      <c r="X21" s="128"/>
      <c r="Y21" s="128"/>
      <c r="Z21" s="128"/>
      <c r="AA21" s="128"/>
      <c r="AB21" s="128"/>
      <c r="AC21" s="128"/>
      <c r="AD21" s="128"/>
      <c r="AE21" s="128"/>
      <c r="AF21" s="128"/>
      <c r="AG21" s="128"/>
      <c r="AH21" s="128"/>
      <c r="AI21" s="128"/>
      <c r="AJ21" s="128"/>
      <c r="AK21" s="125"/>
      <c r="AL21" s="125"/>
      <c r="AM21" s="125"/>
      <c r="AN21" s="125"/>
      <c r="AO21" s="125"/>
      <c r="AP21" s="125"/>
      <c r="AQ21" s="125"/>
      <c r="AR21" s="125"/>
      <c r="AS21" s="125"/>
      <c r="AT21" s="125"/>
      <c r="AU21" s="125"/>
      <c r="AV21" s="125"/>
      <c r="AW21" s="125"/>
      <c r="AX21" s="125"/>
    </row>
    <row r="22" spans="1:50" s="126" customFormat="1" ht="11.25">
      <c r="A22" s="127" t="s">
        <v>647</v>
      </c>
      <c r="B22" s="122">
        <f>+BG!D44</f>
        <v>17063918</v>
      </c>
      <c r="C22" s="129"/>
      <c r="D22" s="129"/>
      <c r="E22" s="131">
        <v>0</v>
      </c>
      <c r="F22" s="122">
        <f t="shared" si="0"/>
        <v>17063918</v>
      </c>
      <c r="G22" s="122"/>
      <c r="H22" s="122"/>
      <c r="I22" s="122"/>
      <c r="J22" s="122"/>
      <c r="K22" s="122"/>
      <c r="L22" s="122"/>
      <c r="M22" s="122"/>
      <c r="N22" s="122"/>
      <c r="O22" s="122">
        <f>-F22</f>
        <v>-17063918</v>
      </c>
      <c r="P22" s="122"/>
      <c r="Q22" s="122"/>
      <c r="R22" s="122"/>
      <c r="S22" s="122"/>
      <c r="T22" s="122"/>
      <c r="U22" s="122"/>
      <c r="V22" s="122"/>
      <c r="W22" s="122">
        <f t="shared" si="1"/>
        <v>0</v>
      </c>
      <c r="X22" s="128"/>
      <c r="Y22" s="128"/>
      <c r="Z22" s="128"/>
      <c r="AA22" s="128"/>
      <c r="AB22" s="128"/>
      <c r="AC22" s="128"/>
      <c r="AD22" s="128"/>
      <c r="AE22" s="128"/>
      <c r="AF22" s="128"/>
      <c r="AG22" s="128"/>
      <c r="AH22" s="128"/>
      <c r="AI22" s="128"/>
      <c r="AJ22" s="128"/>
      <c r="AK22" s="125"/>
      <c r="AL22" s="125"/>
      <c r="AM22" s="125"/>
      <c r="AN22" s="125"/>
      <c r="AO22" s="125"/>
      <c r="AP22" s="125"/>
      <c r="AQ22" s="125"/>
      <c r="AR22" s="125"/>
      <c r="AS22" s="125"/>
      <c r="AT22" s="125"/>
      <c r="AU22" s="125"/>
      <c r="AV22" s="125"/>
      <c r="AW22" s="125"/>
      <c r="AX22" s="125"/>
    </row>
    <row r="23" spans="1:50" s="126" customFormat="1" ht="11.25">
      <c r="A23" s="127" t="s">
        <v>660</v>
      </c>
      <c r="B23" s="122">
        <f>+BG!D49</f>
        <v>751757809</v>
      </c>
      <c r="C23" s="129"/>
      <c r="D23" s="129"/>
      <c r="E23" s="131">
        <v>0</v>
      </c>
      <c r="F23" s="122">
        <f t="shared" si="0"/>
        <v>751757809</v>
      </c>
      <c r="G23" s="122"/>
      <c r="H23" s="122"/>
      <c r="I23" s="122"/>
      <c r="J23" s="122"/>
      <c r="K23" s="122"/>
      <c r="L23" s="122"/>
      <c r="M23" s="122"/>
      <c r="N23" s="122"/>
      <c r="O23" s="122">
        <f>-F23</f>
        <v>-751757809</v>
      </c>
      <c r="P23" s="122"/>
      <c r="Q23" s="122"/>
      <c r="R23" s="122"/>
      <c r="S23" s="122"/>
      <c r="T23" s="122"/>
      <c r="U23" s="122"/>
      <c r="V23" s="122"/>
      <c r="W23" s="122">
        <f t="shared" si="1"/>
        <v>0</v>
      </c>
      <c r="X23" s="128"/>
      <c r="Y23" s="128"/>
      <c r="Z23" s="128"/>
      <c r="AA23" s="128"/>
      <c r="AB23" s="128"/>
      <c r="AC23" s="128"/>
      <c r="AD23" s="128"/>
      <c r="AE23" s="128"/>
      <c r="AF23" s="128"/>
      <c r="AG23" s="128"/>
      <c r="AH23" s="128"/>
      <c r="AI23" s="128"/>
      <c r="AJ23" s="128"/>
      <c r="AK23" s="125"/>
      <c r="AL23" s="125"/>
      <c r="AM23" s="125"/>
      <c r="AN23" s="125"/>
      <c r="AO23" s="125"/>
      <c r="AP23" s="125"/>
      <c r="AQ23" s="125"/>
      <c r="AR23" s="125"/>
      <c r="AS23" s="125"/>
      <c r="AT23" s="125"/>
      <c r="AU23" s="125"/>
      <c r="AV23" s="125"/>
      <c r="AW23" s="125"/>
      <c r="AX23" s="125"/>
    </row>
    <row r="24" spans="1:50" s="126" customFormat="1" ht="11.25">
      <c r="A24" s="127" t="s">
        <v>667</v>
      </c>
      <c r="B24" s="122">
        <v>0</v>
      </c>
      <c r="C24" s="129"/>
      <c r="D24" s="129"/>
      <c r="E24" s="131">
        <v>0</v>
      </c>
      <c r="F24" s="122">
        <f t="shared" si="0"/>
        <v>0</v>
      </c>
      <c r="G24" s="122"/>
      <c r="H24" s="122"/>
      <c r="I24" s="122"/>
      <c r="J24" s="122"/>
      <c r="K24" s="122"/>
      <c r="L24" s="122"/>
      <c r="M24" s="122"/>
      <c r="N24" s="122"/>
      <c r="O24" s="122"/>
      <c r="P24" s="122">
        <f>-F24</f>
        <v>0</v>
      </c>
      <c r="Q24" s="122"/>
      <c r="R24" s="122"/>
      <c r="S24" s="122"/>
      <c r="T24" s="122"/>
      <c r="U24" s="122"/>
      <c r="V24" s="122"/>
      <c r="W24" s="122">
        <f t="shared" si="1"/>
        <v>0</v>
      </c>
      <c r="X24" s="128"/>
      <c r="Y24" s="128"/>
      <c r="Z24" s="128"/>
      <c r="AA24" s="128"/>
      <c r="AB24" s="128"/>
      <c r="AC24" s="128"/>
      <c r="AD24" s="128"/>
      <c r="AE24" s="128"/>
      <c r="AF24" s="128"/>
      <c r="AG24" s="128"/>
      <c r="AH24" s="128"/>
      <c r="AI24" s="128"/>
      <c r="AJ24" s="128"/>
      <c r="AK24" s="125"/>
      <c r="AL24" s="125"/>
      <c r="AM24" s="125"/>
      <c r="AN24" s="125"/>
      <c r="AO24" s="125"/>
      <c r="AP24" s="125"/>
      <c r="AQ24" s="125"/>
      <c r="AR24" s="125"/>
      <c r="AS24" s="125"/>
      <c r="AT24" s="125"/>
      <c r="AU24" s="125"/>
      <c r="AV24" s="125"/>
      <c r="AW24" s="125"/>
      <c r="AX24" s="125"/>
    </row>
    <row r="25" spans="1:50" s="126" customFormat="1" ht="11.25">
      <c r="A25" s="127" t="s">
        <v>287</v>
      </c>
      <c r="B25" s="122">
        <f>+BG!D57</f>
        <v>57764419</v>
      </c>
      <c r="C25" s="129">
        <v>0</v>
      </c>
      <c r="D25" s="129"/>
      <c r="E25" s="131">
        <v>0</v>
      </c>
      <c r="F25" s="122">
        <f t="shared" si="0"/>
        <v>57764419</v>
      </c>
      <c r="G25" s="122"/>
      <c r="H25" s="122"/>
      <c r="I25" s="122"/>
      <c r="J25" s="122"/>
      <c r="K25" s="122">
        <f>-F25</f>
        <v>-57764419</v>
      </c>
      <c r="L25" s="122"/>
      <c r="M25" s="122"/>
      <c r="N25" s="122"/>
      <c r="O25" s="122"/>
      <c r="P25" s="122"/>
      <c r="Q25" s="122"/>
      <c r="R25" s="122"/>
      <c r="S25" s="122"/>
      <c r="T25" s="122"/>
      <c r="U25" s="122"/>
      <c r="V25" s="122"/>
      <c r="W25" s="122">
        <f t="shared" si="1"/>
        <v>0</v>
      </c>
      <c r="X25" s="128"/>
      <c r="Y25" s="128"/>
      <c r="Z25" s="128"/>
      <c r="AA25" s="128"/>
      <c r="AB25" s="128"/>
      <c r="AC25" s="128"/>
      <c r="AD25" s="128"/>
      <c r="AE25" s="128"/>
      <c r="AF25" s="128"/>
      <c r="AG25" s="128"/>
      <c r="AH25" s="128"/>
      <c r="AI25" s="128"/>
      <c r="AJ25" s="128"/>
      <c r="AK25" s="125"/>
      <c r="AL25" s="125"/>
      <c r="AM25" s="125"/>
      <c r="AN25" s="125"/>
      <c r="AO25" s="125"/>
      <c r="AP25" s="125"/>
      <c r="AQ25" s="125"/>
      <c r="AR25" s="125"/>
      <c r="AS25" s="125"/>
      <c r="AT25" s="125"/>
      <c r="AU25" s="125"/>
      <c r="AV25" s="125"/>
      <c r="AW25" s="125"/>
      <c r="AX25" s="125"/>
    </row>
    <row r="26" spans="1:50" s="126" customFormat="1" ht="11.25">
      <c r="A26" s="127" t="s">
        <v>670</v>
      </c>
      <c r="B26" s="122">
        <f>+BG!D58</f>
        <v>-30629975</v>
      </c>
      <c r="C26" s="325">
        <f>+D58</f>
        <v>1808967</v>
      </c>
      <c r="D26" s="129">
        <v>0</v>
      </c>
      <c r="E26" s="131">
        <v>0</v>
      </c>
      <c r="F26" s="122">
        <f t="shared" si="0"/>
        <v>-28821008</v>
      </c>
      <c r="G26" s="122"/>
      <c r="H26" s="122"/>
      <c r="I26" s="122"/>
      <c r="J26" s="122"/>
      <c r="K26" s="122">
        <v>28821008</v>
      </c>
      <c r="L26" s="122"/>
      <c r="M26" s="122"/>
      <c r="N26" s="122"/>
      <c r="O26" s="122"/>
      <c r="P26" s="122"/>
      <c r="Q26" s="122"/>
      <c r="R26" s="122"/>
      <c r="S26" s="122"/>
      <c r="T26" s="122"/>
      <c r="U26" s="122"/>
      <c r="V26" s="122"/>
      <c r="W26" s="122">
        <f t="shared" si="1"/>
        <v>0</v>
      </c>
      <c r="X26" s="128"/>
      <c r="Y26" s="128"/>
      <c r="Z26" s="128"/>
      <c r="AA26" s="128"/>
      <c r="AB26" s="128"/>
      <c r="AC26" s="128"/>
      <c r="AD26" s="128"/>
      <c r="AE26" s="128"/>
      <c r="AF26" s="128"/>
      <c r="AG26" s="128"/>
      <c r="AH26" s="128"/>
      <c r="AI26" s="128"/>
      <c r="AJ26" s="128"/>
      <c r="AK26" s="125"/>
      <c r="AL26" s="125"/>
      <c r="AM26" s="125"/>
      <c r="AN26" s="125"/>
      <c r="AO26" s="125"/>
      <c r="AP26" s="125"/>
      <c r="AQ26" s="125"/>
      <c r="AR26" s="125"/>
      <c r="AS26" s="125"/>
      <c r="AT26" s="125"/>
      <c r="AU26" s="125"/>
      <c r="AV26" s="125"/>
      <c r="AW26" s="125"/>
      <c r="AX26" s="125"/>
    </row>
    <row r="27" spans="1:50" s="126" customFormat="1" ht="11.25">
      <c r="A27" s="127" t="s">
        <v>704</v>
      </c>
      <c r="B27" s="122">
        <f>+BG!D59</f>
        <v>225302826</v>
      </c>
      <c r="C27" s="129"/>
      <c r="D27" s="129"/>
      <c r="E27" s="131">
        <v>0</v>
      </c>
      <c r="F27" s="122">
        <f t="shared" si="0"/>
        <v>225302826</v>
      </c>
      <c r="G27" s="122"/>
      <c r="H27" s="122"/>
      <c r="I27" s="122"/>
      <c r="J27" s="122"/>
      <c r="K27" s="122">
        <f>-F27</f>
        <v>-225302826</v>
      </c>
      <c r="L27" s="122"/>
      <c r="M27" s="122"/>
      <c r="N27" s="122"/>
      <c r="O27" s="122"/>
      <c r="P27" s="122"/>
      <c r="Q27" s="122"/>
      <c r="R27" s="122"/>
      <c r="S27" s="122"/>
      <c r="T27" s="122"/>
      <c r="U27" s="122"/>
      <c r="V27" s="122"/>
      <c r="W27" s="122">
        <f t="shared" ref="W27" si="2">SUM(F27:V27)</f>
        <v>0</v>
      </c>
      <c r="X27" s="128"/>
      <c r="Y27" s="128"/>
      <c r="Z27" s="128"/>
      <c r="AA27" s="128"/>
      <c r="AB27" s="128"/>
      <c r="AC27" s="128"/>
      <c r="AD27" s="128"/>
      <c r="AE27" s="128"/>
      <c r="AF27" s="128"/>
      <c r="AG27" s="128"/>
      <c r="AH27" s="128"/>
      <c r="AI27" s="128"/>
      <c r="AJ27" s="128"/>
      <c r="AK27" s="125"/>
      <c r="AL27" s="125"/>
      <c r="AM27" s="125"/>
      <c r="AN27" s="125"/>
      <c r="AO27" s="125"/>
      <c r="AP27" s="125"/>
      <c r="AQ27" s="125"/>
      <c r="AR27" s="125"/>
      <c r="AS27" s="125"/>
      <c r="AT27" s="125"/>
      <c r="AU27" s="125"/>
      <c r="AV27" s="125"/>
      <c r="AW27" s="125"/>
      <c r="AX27" s="125"/>
    </row>
    <row r="28" spans="1:50" s="126" customFormat="1" ht="11.25">
      <c r="A28" s="127" t="s">
        <v>397</v>
      </c>
      <c r="B28" s="122">
        <v>0</v>
      </c>
      <c r="C28" s="129"/>
      <c r="D28" s="129"/>
      <c r="E28" s="131">
        <v>0</v>
      </c>
      <c r="F28" s="122">
        <f t="shared" si="0"/>
        <v>0</v>
      </c>
      <c r="G28" s="122"/>
      <c r="H28" s="122"/>
      <c r="I28" s="122"/>
      <c r="J28" s="122"/>
      <c r="K28" s="122">
        <f>-F28</f>
        <v>0</v>
      </c>
      <c r="L28" s="122"/>
      <c r="M28" s="122"/>
      <c r="N28" s="122"/>
      <c r="O28" s="122"/>
      <c r="P28" s="122"/>
      <c r="Q28" s="122"/>
      <c r="R28" s="122"/>
      <c r="S28" s="122"/>
      <c r="T28" s="122"/>
      <c r="U28" s="122"/>
      <c r="V28" s="122"/>
      <c r="W28" s="122">
        <f t="shared" si="1"/>
        <v>0</v>
      </c>
      <c r="X28" s="128"/>
      <c r="Y28" s="128"/>
      <c r="Z28" s="128"/>
      <c r="AA28" s="128"/>
      <c r="AB28" s="128"/>
      <c r="AC28" s="128"/>
      <c r="AD28" s="128"/>
      <c r="AE28" s="128"/>
      <c r="AF28" s="128"/>
      <c r="AG28" s="128"/>
      <c r="AH28" s="128"/>
      <c r="AI28" s="128"/>
      <c r="AJ28" s="128"/>
      <c r="AK28" s="125"/>
      <c r="AL28" s="125"/>
      <c r="AM28" s="125"/>
      <c r="AN28" s="125"/>
      <c r="AO28" s="125"/>
      <c r="AP28" s="125"/>
      <c r="AQ28" s="125"/>
      <c r="AR28" s="125"/>
      <c r="AS28" s="125"/>
      <c r="AT28" s="125"/>
      <c r="AU28" s="125"/>
      <c r="AV28" s="125"/>
      <c r="AW28" s="125"/>
      <c r="AX28" s="125"/>
    </row>
    <row r="29" spans="1:50" s="126" customFormat="1" ht="12" customHeight="1">
      <c r="A29" s="120" t="s">
        <v>36</v>
      </c>
      <c r="B29" s="115">
        <f>SUM(B30:B42)</f>
        <v>-17532160589</v>
      </c>
      <c r="C29" s="129"/>
      <c r="D29" s="129"/>
      <c r="E29" s="131">
        <v>0</v>
      </c>
      <c r="F29" s="115">
        <f t="shared" si="0"/>
        <v>-17532160589</v>
      </c>
      <c r="G29" s="122"/>
      <c r="H29" s="122"/>
      <c r="I29" s="122"/>
      <c r="J29" s="122"/>
      <c r="K29" s="122"/>
      <c r="L29" s="122"/>
      <c r="M29" s="122"/>
      <c r="N29" s="122"/>
      <c r="O29" s="122"/>
      <c r="P29" s="122"/>
      <c r="Q29" s="122"/>
      <c r="R29" s="122"/>
      <c r="S29" s="122"/>
      <c r="T29" s="122"/>
      <c r="U29" s="122"/>
      <c r="V29" s="122"/>
      <c r="W29" s="122">
        <v>0</v>
      </c>
      <c r="X29" s="128"/>
      <c r="Y29" s="128"/>
      <c r="Z29" s="128"/>
      <c r="AA29" s="128"/>
      <c r="AB29" s="128"/>
      <c r="AC29" s="128"/>
      <c r="AD29" s="128"/>
      <c r="AE29" s="128"/>
      <c r="AF29" s="128"/>
      <c r="AG29" s="128"/>
      <c r="AH29" s="128"/>
      <c r="AI29" s="128"/>
      <c r="AJ29" s="128"/>
      <c r="AK29" s="125"/>
      <c r="AL29" s="125"/>
      <c r="AM29" s="125"/>
      <c r="AN29" s="125"/>
      <c r="AO29" s="125"/>
      <c r="AP29" s="125"/>
      <c r="AQ29" s="125"/>
      <c r="AR29" s="125"/>
      <c r="AS29" s="125"/>
      <c r="AT29" s="125"/>
      <c r="AU29" s="125"/>
      <c r="AV29" s="125"/>
      <c r="AW29" s="125"/>
      <c r="AX29" s="125"/>
    </row>
    <row r="30" spans="1:50" s="126" customFormat="1" ht="11.25">
      <c r="A30" s="127" t="s">
        <v>661</v>
      </c>
      <c r="B30" s="131">
        <f>-BG!D63-BG!D68-BG!D69</f>
        <v>-16230743539</v>
      </c>
      <c r="C30" s="129"/>
      <c r="D30" s="129"/>
      <c r="E30" s="131">
        <v>0</v>
      </c>
      <c r="F30" s="122">
        <f t="shared" si="0"/>
        <v>-16230743539</v>
      </c>
      <c r="G30" s="122"/>
      <c r="H30" s="122"/>
      <c r="I30" s="122"/>
      <c r="J30" s="122"/>
      <c r="K30" s="122"/>
      <c r="L30" s="122"/>
      <c r="M30" s="122">
        <f>-F30</f>
        <v>16230743539</v>
      </c>
      <c r="N30" s="122"/>
      <c r="O30" s="122"/>
      <c r="P30" s="122"/>
      <c r="Q30" s="122"/>
      <c r="R30" s="122"/>
      <c r="S30" s="122"/>
      <c r="T30" s="122"/>
      <c r="U30" s="122"/>
      <c r="V30" s="122"/>
      <c r="W30" s="122">
        <f t="shared" si="1"/>
        <v>0</v>
      </c>
      <c r="X30" s="128"/>
      <c r="Y30" s="128"/>
      <c r="Z30" s="128"/>
      <c r="AA30" s="128"/>
      <c r="AB30" s="128"/>
      <c r="AC30" s="128"/>
      <c r="AD30" s="128"/>
      <c r="AE30" s="128"/>
      <c r="AF30" s="128"/>
      <c r="AG30" s="128"/>
      <c r="AH30" s="128"/>
      <c r="AI30" s="128"/>
      <c r="AJ30" s="128"/>
      <c r="AK30" s="125"/>
      <c r="AL30" s="125"/>
      <c r="AM30" s="125"/>
      <c r="AN30" s="125"/>
      <c r="AO30" s="125"/>
      <c r="AP30" s="125"/>
      <c r="AQ30" s="125"/>
      <c r="AR30" s="125"/>
      <c r="AS30" s="125"/>
      <c r="AT30" s="125"/>
      <c r="AU30" s="125"/>
      <c r="AV30" s="125"/>
      <c r="AW30" s="125"/>
      <c r="AX30" s="125"/>
    </row>
    <row r="31" spans="1:50" s="126" customFormat="1" ht="11.25">
      <c r="A31" s="127" t="s">
        <v>662</v>
      </c>
      <c r="B31" s="131">
        <f>-BG!D66-BG!D67-BG!D70-BG!D71</f>
        <v>-796509951</v>
      </c>
      <c r="C31" s="326">
        <v>796509951</v>
      </c>
      <c r="D31" s="326">
        <v>0</v>
      </c>
      <c r="E31" s="131">
        <v>0</v>
      </c>
      <c r="F31" s="122">
        <f t="shared" si="0"/>
        <v>0</v>
      </c>
      <c r="G31" s="122"/>
      <c r="H31" s="122"/>
      <c r="I31" s="122"/>
      <c r="J31" s="122"/>
      <c r="K31" s="122"/>
      <c r="L31" s="122"/>
      <c r="M31" s="122"/>
      <c r="N31" s="122"/>
      <c r="O31" s="122"/>
      <c r="P31" s="122"/>
      <c r="Q31" s="122"/>
      <c r="R31" s="122"/>
      <c r="S31" s="122"/>
      <c r="T31" s="122"/>
      <c r="U31" s="122"/>
      <c r="V31" s="122"/>
      <c r="W31" s="122">
        <f t="shared" si="1"/>
        <v>0</v>
      </c>
      <c r="X31" s="128"/>
      <c r="Y31" s="128"/>
      <c r="Z31" s="128"/>
      <c r="AA31" s="128"/>
      <c r="AB31" s="128"/>
      <c r="AC31" s="128"/>
      <c r="AD31" s="128"/>
      <c r="AE31" s="128"/>
      <c r="AF31" s="128"/>
      <c r="AG31" s="128"/>
      <c r="AH31" s="128"/>
      <c r="AI31" s="128"/>
      <c r="AJ31" s="128"/>
      <c r="AK31" s="125"/>
      <c r="AL31" s="125"/>
      <c r="AM31" s="125"/>
      <c r="AN31" s="125"/>
      <c r="AO31" s="125"/>
      <c r="AP31" s="125"/>
      <c r="AQ31" s="125"/>
      <c r="AR31" s="125"/>
      <c r="AS31" s="125"/>
      <c r="AT31" s="125"/>
      <c r="AU31" s="125"/>
      <c r="AV31" s="125"/>
      <c r="AW31" s="125"/>
      <c r="AX31" s="125"/>
    </row>
    <row r="32" spans="1:50" s="126" customFormat="1" ht="11.25">
      <c r="A32" s="127" t="s">
        <v>663</v>
      </c>
      <c r="B32" s="131">
        <f>-BG!D72</f>
        <v>-51476068</v>
      </c>
      <c r="C32" s="129"/>
      <c r="D32" s="129"/>
      <c r="E32" s="131">
        <v>0</v>
      </c>
      <c r="F32" s="122">
        <f t="shared" si="0"/>
        <v>-51476068</v>
      </c>
      <c r="G32" s="122"/>
      <c r="H32" s="122">
        <f>-F32</f>
        <v>51476068</v>
      </c>
      <c r="I32" s="122"/>
      <c r="J32" s="122"/>
      <c r="K32" s="122"/>
      <c r="L32" s="122"/>
      <c r="M32" s="122"/>
      <c r="N32" s="122"/>
      <c r="O32" s="122"/>
      <c r="P32" s="122"/>
      <c r="Q32" s="122"/>
      <c r="R32" s="122"/>
      <c r="S32" s="122"/>
      <c r="T32" s="122"/>
      <c r="U32" s="122"/>
      <c r="V32" s="122"/>
      <c r="W32" s="122">
        <f t="shared" si="1"/>
        <v>0</v>
      </c>
      <c r="X32" s="128"/>
      <c r="Y32" s="128"/>
      <c r="Z32" s="128"/>
      <c r="AA32" s="128"/>
      <c r="AB32" s="128"/>
      <c r="AC32" s="128"/>
      <c r="AD32" s="128"/>
      <c r="AE32" s="128"/>
      <c r="AF32" s="128"/>
      <c r="AG32" s="128"/>
      <c r="AH32" s="128"/>
      <c r="AI32" s="128"/>
      <c r="AJ32" s="128"/>
      <c r="AK32" s="125"/>
      <c r="AL32" s="125"/>
      <c r="AM32" s="125"/>
      <c r="AN32" s="125"/>
      <c r="AO32" s="125"/>
      <c r="AP32" s="125"/>
      <c r="AQ32" s="125"/>
      <c r="AR32" s="125"/>
      <c r="AS32" s="125"/>
      <c r="AT32" s="125"/>
      <c r="AU32" s="125"/>
      <c r="AV32" s="125"/>
      <c r="AW32" s="125"/>
      <c r="AX32" s="125"/>
    </row>
    <row r="33" spans="1:50" s="126" customFormat="1" ht="11.25">
      <c r="A33" s="127" t="s">
        <v>86</v>
      </c>
      <c r="B33" s="239">
        <v>0</v>
      </c>
      <c r="C33" s="129"/>
      <c r="D33" s="129"/>
      <c r="E33" s="131">
        <v>0</v>
      </c>
      <c r="F33" s="122">
        <f t="shared" si="0"/>
        <v>0</v>
      </c>
      <c r="G33" s="122"/>
      <c r="H33" s="146"/>
      <c r="I33" s="122"/>
      <c r="J33" s="122"/>
      <c r="K33" s="122"/>
      <c r="L33" s="122"/>
      <c r="M33" s="122"/>
      <c r="N33" s="122"/>
      <c r="O33" s="122"/>
      <c r="P33" s="122"/>
      <c r="Q33" s="122"/>
      <c r="R33" s="122"/>
      <c r="S33" s="122">
        <f>-F33</f>
        <v>0</v>
      </c>
      <c r="T33" s="122"/>
      <c r="U33" s="122"/>
      <c r="V33" s="122"/>
      <c r="W33" s="122">
        <f t="shared" si="1"/>
        <v>0</v>
      </c>
      <c r="X33" s="128"/>
      <c r="Y33" s="128"/>
      <c r="Z33" s="128"/>
      <c r="AA33" s="128"/>
      <c r="AB33" s="128"/>
      <c r="AC33" s="128"/>
      <c r="AD33" s="128"/>
      <c r="AE33" s="128"/>
      <c r="AF33" s="128"/>
      <c r="AG33" s="128"/>
      <c r="AH33" s="128"/>
      <c r="AI33" s="128"/>
      <c r="AJ33" s="128"/>
      <c r="AK33" s="125"/>
      <c r="AL33" s="125"/>
      <c r="AM33" s="125"/>
      <c r="AN33" s="125"/>
      <c r="AO33" s="125"/>
      <c r="AP33" s="125"/>
      <c r="AQ33" s="125"/>
      <c r="AR33" s="125"/>
      <c r="AS33" s="125"/>
      <c r="AT33" s="125"/>
      <c r="AU33" s="125"/>
      <c r="AV33" s="125"/>
      <c r="AW33" s="125"/>
      <c r="AX33" s="125"/>
    </row>
    <row r="34" spans="1:50" s="126" customFormat="1" ht="11.25">
      <c r="A34" s="127" t="s">
        <v>705</v>
      </c>
      <c r="B34" s="131">
        <f>-BG!D76</f>
        <v>-96802558</v>
      </c>
      <c r="C34" s="129">
        <f>+D62</f>
        <v>0</v>
      </c>
      <c r="D34" s="129"/>
      <c r="E34" s="131">
        <v>0</v>
      </c>
      <c r="F34" s="122">
        <f t="shared" si="0"/>
        <v>-96802558</v>
      </c>
      <c r="G34" s="122"/>
      <c r="H34" s="122"/>
      <c r="I34" s="122"/>
      <c r="J34" s="122"/>
      <c r="K34" s="122"/>
      <c r="L34" s="122">
        <f>-F34</f>
        <v>96802558</v>
      </c>
      <c r="M34" s="122"/>
      <c r="N34" s="122"/>
      <c r="O34" s="122"/>
      <c r="P34" s="122"/>
      <c r="Q34" s="122"/>
      <c r="R34" s="122"/>
      <c r="T34" s="122"/>
      <c r="U34" s="122"/>
      <c r="V34" s="122"/>
      <c r="W34" s="122">
        <f t="shared" si="1"/>
        <v>0</v>
      </c>
      <c r="X34" s="128"/>
      <c r="Y34" s="128"/>
      <c r="Z34" s="128"/>
      <c r="AA34" s="128"/>
      <c r="AB34" s="128"/>
      <c r="AC34" s="128"/>
      <c r="AD34" s="128"/>
      <c r="AE34" s="128"/>
      <c r="AF34" s="128"/>
      <c r="AG34" s="128"/>
      <c r="AH34" s="128"/>
      <c r="AI34" s="128"/>
      <c r="AJ34" s="128"/>
      <c r="AK34" s="125"/>
      <c r="AL34" s="125"/>
      <c r="AM34" s="125"/>
      <c r="AN34" s="125"/>
      <c r="AO34" s="125"/>
      <c r="AP34" s="125"/>
      <c r="AQ34" s="125"/>
      <c r="AR34" s="125"/>
      <c r="AS34" s="125"/>
      <c r="AT34" s="125"/>
      <c r="AU34" s="125"/>
      <c r="AV34" s="125"/>
      <c r="AW34" s="125"/>
      <c r="AX34" s="125"/>
    </row>
    <row r="35" spans="1:50" s="126" customFormat="1" ht="11.25">
      <c r="A35" s="127" t="s">
        <v>303</v>
      </c>
      <c r="B35" s="131">
        <v>0</v>
      </c>
      <c r="C35" s="129">
        <v>0</v>
      </c>
      <c r="D35" s="129">
        <v>0</v>
      </c>
      <c r="E35" s="131">
        <v>0</v>
      </c>
      <c r="F35" s="122">
        <f t="shared" si="0"/>
        <v>0</v>
      </c>
      <c r="G35" s="122"/>
      <c r="H35" s="122"/>
      <c r="I35" s="122"/>
      <c r="J35" s="122"/>
      <c r="K35" s="122"/>
      <c r="L35" s="122"/>
      <c r="M35" s="122"/>
      <c r="N35" s="122"/>
      <c r="O35" s="122"/>
      <c r="P35" s="122"/>
      <c r="Q35" s="122"/>
      <c r="R35" s="122"/>
      <c r="S35" s="122"/>
      <c r="T35" s="122"/>
      <c r="U35" s="122"/>
      <c r="V35" s="122"/>
      <c r="W35" s="122">
        <f t="shared" si="1"/>
        <v>0</v>
      </c>
      <c r="X35" s="128"/>
      <c r="Y35" s="128"/>
      <c r="Z35" s="128"/>
      <c r="AA35" s="128"/>
      <c r="AB35" s="128"/>
      <c r="AC35" s="128"/>
      <c r="AD35" s="128"/>
      <c r="AE35" s="128"/>
      <c r="AF35" s="128"/>
      <c r="AG35" s="128"/>
      <c r="AH35" s="128"/>
      <c r="AI35" s="128"/>
      <c r="AJ35" s="128"/>
      <c r="AK35" s="125"/>
      <c r="AL35" s="125"/>
      <c r="AM35" s="125"/>
      <c r="AN35" s="125"/>
      <c r="AO35" s="125"/>
      <c r="AP35" s="125"/>
      <c r="AQ35" s="125"/>
      <c r="AR35" s="125"/>
      <c r="AS35" s="125"/>
      <c r="AT35" s="125"/>
      <c r="AU35" s="125"/>
      <c r="AV35" s="125"/>
      <c r="AW35" s="125"/>
      <c r="AX35" s="125"/>
    </row>
    <row r="36" spans="1:50" s="126" customFormat="1" ht="11.25">
      <c r="A36" s="127" t="s">
        <v>307</v>
      </c>
      <c r="B36" s="131">
        <f>-BG!D77</f>
        <v>-32844791</v>
      </c>
      <c r="C36" s="329">
        <v>0</v>
      </c>
      <c r="D36" s="129"/>
      <c r="E36" s="131">
        <v>0</v>
      </c>
      <c r="F36" s="122">
        <f t="shared" si="0"/>
        <v>-32844791</v>
      </c>
      <c r="G36" s="122"/>
      <c r="H36" s="122"/>
      <c r="I36" s="122"/>
      <c r="J36" s="122">
        <f>-F36</f>
        <v>32844791</v>
      </c>
      <c r="K36" s="122"/>
      <c r="L36" s="122"/>
      <c r="M36" s="122"/>
      <c r="N36" s="122"/>
      <c r="O36" s="122"/>
      <c r="P36" s="122"/>
      <c r="Q36" s="122"/>
      <c r="R36" s="122"/>
      <c r="S36" s="122"/>
      <c r="T36" s="122"/>
      <c r="U36" s="122"/>
      <c r="V36" s="122"/>
      <c r="W36" s="122">
        <f t="shared" si="1"/>
        <v>0</v>
      </c>
      <c r="X36" s="128"/>
      <c r="Y36" s="128"/>
      <c r="Z36" s="128"/>
      <c r="AA36" s="128"/>
      <c r="AB36" s="128"/>
      <c r="AC36" s="128"/>
      <c r="AD36" s="128"/>
      <c r="AE36" s="128"/>
      <c r="AF36" s="128"/>
      <c r="AG36" s="128"/>
      <c r="AH36" s="128"/>
      <c r="AI36" s="128"/>
      <c r="AJ36" s="128"/>
      <c r="AK36" s="125"/>
      <c r="AL36" s="125"/>
      <c r="AM36" s="125"/>
      <c r="AN36" s="125"/>
      <c r="AO36" s="125"/>
      <c r="AP36" s="125"/>
      <c r="AQ36" s="125"/>
      <c r="AR36" s="125"/>
      <c r="AS36" s="125"/>
      <c r="AT36" s="125"/>
      <c r="AU36" s="125"/>
      <c r="AV36" s="125"/>
      <c r="AW36" s="125"/>
      <c r="AX36" s="125"/>
    </row>
    <row r="37" spans="1:50" s="126" customFormat="1" ht="11.25">
      <c r="A37" s="127" t="s">
        <v>756</v>
      </c>
      <c r="B37" s="131">
        <f>-BG!D65</f>
        <v>-4760</v>
      </c>
      <c r="C37" s="129"/>
      <c r="D37" s="129"/>
      <c r="E37" s="131">
        <v>0</v>
      </c>
      <c r="F37" s="122">
        <f t="shared" si="0"/>
        <v>-4760</v>
      </c>
      <c r="G37" s="122">
        <f>-F37</f>
        <v>4760</v>
      </c>
      <c r="H37" s="122"/>
      <c r="I37" s="122"/>
      <c r="J37" s="122"/>
      <c r="K37" s="122"/>
      <c r="L37" s="122"/>
      <c r="M37" s="122"/>
      <c r="N37" s="122"/>
      <c r="O37" s="122"/>
      <c r="P37" s="122"/>
      <c r="Q37" s="122"/>
      <c r="R37" s="122"/>
      <c r="S37" s="122"/>
      <c r="T37" s="122"/>
      <c r="U37" s="122"/>
      <c r="V37" s="122"/>
      <c r="W37" s="122">
        <f t="shared" si="1"/>
        <v>0</v>
      </c>
      <c r="X37" s="128"/>
      <c r="Y37" s="128"/>
      <c r="Z37" s="128"/>
      <c r="AA37" s="128"/>
      <c r="AB37" s="128"/>
      <c r="AC37" s="128"/>
      <c r="AD37" s="128"/>
      <c r="AE37" s="128"/>
      <c r="AF37" s="128"/>
      <c r="AG37" s="128"/>
      <c r="AH37" s="128"/>
      <c r="AI37" s="128"/>
      <c r="AJ37" s="128"/>
      <c r="AK37" s="125"/>
      <c r="AL37" s="125"/>
      <c r="AM37" s="125"/>
      <c r="AN37" s="125"/>
      <c r="AO37" s="125"/>
      <c r="AP37" s="125"/>
      <c r="AQ37" s="125"/>
      <c r="AR37" s="125"/>
      <c r="AS37" s="125"/>
      <c r="AT37" s="125"/>
      <c r="AU37" s="125"/>
      <c r="AV37" s="125"/>
      <c r="AW37" s="125"/>
      <c r="AX37" s="125"/>
    </row>
    <row r="38" spans="1:50" s="126" customFormat="1" ht="11.25">
      <c r="A38" s="127" t="s">
        <v>648</v>
      </c>
      <c r="B38" s="131">
        <v>0</v>
      </c>
      <c r="C38" s="129"/>
      <c r="D38" s="129"/>
      <c r="E38" s="131">
        <v>0</v>
      </c>
      <c r="F38" s="122">
        <f t="shared" si="0"/>
        <v>0</v>
      </c>
      <c r="G38" s="122"/>
      <c r="H38" s="122"/>
      <c r="I38" s="122"/>
      <c r="J38" s="122"/>
      <c r="K38" s="122"/>
      <c r="L38" s="122"/>
      <c r="M38" s="122"/>
      <c r="N38" s="122"/>
      <c r="O38" s="122"/>
      <c r="P38" s="122"/>
      <c r="Q38" s="122"/>
      <c r="R38" s="122"/>
      <c r="S38" s="122"/>
      <c r="T38" s="122"/>
      <c r="U38" s="122"/>
      <c r="V38" s="122"/>
      <c r="W38" s="122">
        <f t="shared" si="1"/>
        <v>0</v>
      </c>
      <c r="X38" s="128"/>
      <c r="Y38" s="128"/>
      <c r="Z38" s="128"/>
      <c r="AA38" s="128"/>
      <c r="AB38" s="128"/>
      <c r="AC38" s="128"/>
      <c r="AD38" s="128"/>
      <c r="AE38" s="128"/>
      <c r="AF38" s="128"/>
      <c r="AG38" s="128"/>
      <c r="AH38" s="128"/>
      <c r="AI38" s="128"/>
      <c r="AJ38" s="128"/>
      <c r="AK38" s="125"/>
      <c r="AL38" s="125"/>
      <c r="AM38" s="125"/>
      <c r="AN38" s="125"/>
      <c r="AO38" s="125"/>
      <c r="AP38" s="125"/>
      <c r="AQ38" s="125"/>
      <c r="AR38" s="125"/>
      <c r="AS38" s="125"/>
      <c r="AT38" s="125"/>
      <c r="AU38" s="125"/>
      <c r="AV38" s="125"/>
      <c r="AW38" s="125"/>
      <c r="AX38" s="125"/>
    </row>
    <row r="39" spans="1:50" s="126" customFormat="1" ht="11.25">
      <c r="A39" s="127" t="s">
        <v>755</v>
      </c>
      <c r="B39" s="131">
        <v>0</v>
      </c>
      <c r="C39" s="129"/>
      <c r="D39" s="129"/>
      <c r="E39" s="131">
        <v>0</v>
      </c>
      <c r="F39" s="122">
        <f t="shared" si="0"/>
        <v>0</v>
      </c>
      <c r="G39" s="122"/>
      <c r="H39" s="122"/>
      <c r="I39" s="122"/>
      <c r="J39" s="122"/>
      <c r="K39" s="122"/>
      <c r="L39" s="122"/>
      <c r="M39" s="122">
        <f>-F39</f>
        <v>0</v>
      </c>
      <c r="N39" s="122"/>
      <c r="O39" s="122"/>
      <c r="P39" s="122"/>
      <c r="Q39" s="122"/>
      <c r="R39" s="122"/>
      <c r="S39" s="122"/>
      <c r="T39" s="122"/>
      <c r="U39" s="122"/>
      <c r="V39" s="122"/>
      <c r="W39" s="122">
        <f t="shared" si="1"/>
        <v>0</v>
      </c>
      <c r="X39" s="128"/>
      <c r="Y39" s="128"/>
      <c r="Z39" s="128"/>
      <c r="AA39" s="128"/>
      <c r="AB39" s="128"/>
      <c r="AC39" s="128"/>
      <c r="AD39" s="128"/>
      <c r="AE39" s="128"/>
      <c r="AF39" s="128"/>
      <c r="AG39" s="128"/>
      <c r="AH39" s="128"/>
      <c r="AI39" s="128"/>
      <c r="AJ39" s="128"/>
      <c r="AK39" s="125"/>
      <c r="AL39" s="125"/>
      <c r="AM39" s="125"/>
      <c r="AN39" s="125"/>
      <c r="AO39" s="125"/>
      <c r="AP39" s="125"/>
      <c r="AQ39" s="125"/>
      <c r="AR39" s="125"/>
      <c r="AS39" s="125"/>
      <c r="AT39" s="125"/>
      <c r="AU39" s="125"/>
      <c r="AV39" s="125"/>
      <c r="AW39" s="125"/>
      <c r="AX39" s="125"/>
    </row>
    <row r="40" spans="1:50" s="126" customFormat="1" ht="11.25">
      <c r="A40" s="127" t="s">
        <v>313</v>
      </c>
      <c r="B40" s="131">
        <f>-BG!D78</f>
        <v>-32860972</v>
      </c>
      <c r="C40" s="129"/>
      <c r="D40" s="129"/>
      <c r="E40" s="131">
        <v>0</v>
      </c>
      <c r="F40" s="122">
        <f t="shared" si="0"/>
        <v>-32860972</v>
      </c>
      <c r="G40" s="122"/>
      <c r="H40" s="122"/>
      <c r="I40" s="122"/>
      <c r="J40" s="122">
        <f>-F40</f>
        <v>32860972</v>
      </c>
      <c r="K40" s="122"/>
      <c r="L40" s="122"/>
      <c r="M40" s="122"/>
      <c r="N40" s="122"/>
      <c r="O40" s="122"/>
      <c r="P40" s="122"/>
      <c r="Q40" s="122"/>
      <c r="R40" s="122"/>
      <c r="S40" s="122"/>
      <c r="T40" s="122"/>
      <c r="U40" s="122"/>
      <c r="V40" s="122"/>
      <c r="W40" s="122">
        <f t="shared" si="1"/>
        <v>0</v>
      </c>
      <c r="X40" s="128"/>
      <c r="Y40" s="128"/>
      <c r="Z40" s="128"/>
      <c r="AA40" s="128"/>
      <c r="AB40" s="128"/>
      <c r="AC40" s="128"/>
      <c r="AD40" s="128"/>
      <c r="AE40" s="128"/>
      <c r="AF40" s="128"/>
      <c r="AG40" s="128"/>
      <c r="AH40" s="128"/>
      <c r="AI40" s="128"/>
      <c r="AJ40" s="128"/>
      <c r="AK40" s="125"/>
      <c r="AL40" s="125"/>
      <c r="AM40" s="125"/>
      <c r="AN40" s="125"/>
      <c r="AO40" s="125"/>
      <c r="AP40" s="125"/>
      <c r="AQ40" s="125"/>
      <c r="AR40" s="125"/>
      <c r="AS40" s="125"/>
      <c r="AT40" s="125"/>
      <c r="AU40" s="125"/>
      <c r="AV40" s="125"/>
      <c r="AW40" s="125"/>
      <c r="AX40" s="125"/>
    </row>
    <row r="41" spans="1:50" s="126" customFormat="1" ht="11.25">
      <c r="A41" s="127" t="s">
        <v>439</v>
      </c>
      <c r="B41" s="131">
        <f>-BG!D79</f>
        <v>-290917950</v>
      </c>
      <c r="C41" s="129"/>
      <c r="D41" s="129"/>
      <c r="E41" s="131">
        <v>0</v>
      </c>
      <c r="F41" s="122">
        <f t="shared" si="0"/>
        <v>-290917950</v>
      </c>
      <c r="G41" s="122"/>
      <c r="H41" s="122">
        <f>-F41</f>
        <v>290917950</v>
      </c>
      <c r="I41" s="122"/>
      <c r="J41" s="122"/>
      <c r="K41" s="122"/>
      <c r="L41" s="122"/>
      <c r="M41" s="122"/>
      <c r="N41" s="122"/>
      <c r="O41" s="122"/>
      <c r="P41" s="122"/>
      <c r="Q41" s="122"/>
      <c r="R41" s="122"/>
      <c r="S41" s="122"/>
      <c r="T41" s="122"/>
      <c r="U41" s="122"/>
      <c r="V41" s="122"/>
      <c r="W41" s="122">
        <f t="shared" si="1"/>
        <v>0</v>
      </c>
      <c r="X41" s="128"/>
      <c r="Y41" s="128"/>
      <c r="Z41" s="128"/>
      <c r="AA41" s="128"/>
      <c r="AB41" s="128"/>
      <c r="AC41" s="128"/>
      <c r="AD41" s="128"/>
      <c r="AE41" s="128"/>
      <c r="AF41" s="128"/>
      <c r="AG41" s="128"/>
      <c r="AH41" s="128"/>
      <c r="AI41" s="128"/>
      <c r="AJ41" s="128"/>
      <c r="AK41" s="125"/>
      <c r="AL41" s="125"/>
      <c r="AM41" s="125"/>
      <c r="AN41" s="125"/>
      <c r="AO41" s="125"/>
      <c r="AP41" s="125"/>
      <c r="AQ41" s="125"/>
      <c r="AR41" s="125"/>
      <c r="AS41" s="125"/>
      <c r="AT41" s="125"/>
      <c r="AU41" s="125"/>
      <c r="AV41" s="125"/>
      <c r="AW41" s="125"/>
      <c r="AX41" s="125"/>
    </row>
    <row r="42" spans="1:50" s="126" customFormat="1" ht="11.25">
      <c r="A42" s="127"/>
      <c r="B42" s="131"/>
      <c r="C42" s="129"/>
      <c r="D42" s="129"/>
      <c r="E42" s="131">
        <v>0</v>
      </c>
      <c r="F42" s="122">
        <f t="shared" si="0"/>
        <v>0</v>
      </c>
      <c r="G42" s="122"/>
      <c r="H42" s="122"/>
      <c r="I42" s="122"/>
      <c r="J42" s="122"/>
      <c r="K42" s="122"/>
      <c r="L42" s="122"/>
      <c r="M42" s="122"/>
      <c r="N42" s="122"/>
      <c r="O42" s="122"/>
      <c r="P42" s="122"/>
      <c r="Q42" s="122"/>
      <c r="R42" s="122"/>
      <c r="S42" s="122"/>
      <c r="T42" s="122"/>
      <c r="U42" s="122"/>
      <c r="V42" s="122"/>
      <c r="W42" s="122">
        <f t="shared" si="1"/>
        <v>0</v>
      </c>
      <c r="X42" s="128"/>
      <c r="Y42" s="128"/>
      <c r="Z42" s="128"/>
      <c r="AA42" s="128"/>
      <c r="AB42" s="128"/>
      <c r="AC42" s="128"/>
      <c r="AD42" s="128"/>
      <c r="AE42" s="128"/>
      <c r="AF42" s="128"/>
      <c r="AG42" s="128"/>
      <c r="AH42" s="128"/>
      <c r="AI42" s="128"/>
      <c r="AJ42" s="128"/>
      <c r="AK42" s="125"/>
      <c r="AL42" s="125"/>
      <c r="AM42" s="125"/>
      <c r="AN42" s="125"/>
      <c r="AO42" s="125"/>
      <c r="AP42" s="125"/>
      <c r="AQ42" s="125"/>
      <c r="AR42" s="125"/>
      <c r="AS42" s="125"/>
      <c r="AT42" s="125"/>
      <c r="AU42" s="125"/>
      <c r="AV42" s="125"/>
      <c r="AW42" s="125"/>
      <c r="AX42" s="125"/>
    </row>
    <row r="43" spans="1:50" s="126" customFormat="1" ht="11.25">
      <c r="A43" s="120" t="s">
        <v>437</v>
      </c>
      <c r="B43" s="240">
        <f>SUM(B44:B49)</f>
        <v>-6083771452</v>
      </c>
      <c r="C43" s="129"/>
      <c r="D43" s="129"/>
      <c r="E43" s="131">
        <v>0</v>
      </c>
      <c r="F43" s="115">
        <f t="shared" si="0"/>
        <v>-6083771452</v>
      </c>
      <c r="G43" s="122"/>
      <c r="H43" s="122"/>
      <c r="I43" s="122"/>
      <c r="J43" s="122"/>
      <c r="K43" s="122"/>
      <c r="L43" s="122"/>
      <c r="M43" s="122"/>
      <c r="N43" s="122"/>
      <c r="O43" s="122"/>
      <c r="P43" s="122"/>
      <c r="Q43" s="122"/>
      <c r="R43" s="122"/>
      <c r="S43" s="122"/>
      <c r="T43" s="122"/>
      <c r="U43" s="122"/>
      <c r="V43" s="122"/>
      <c r="W43" s="122">
        <v>0</v>
      </c>
      <c r="X43" s="128"/>
      <c r="Y43" s="128"/>
      <c r="Z43" s="128"/>
      <c r="AA43" s="128"/>
      <c r="AB43" s="128"/>
      <c r="AC43" s="128"/>
      <c r="AD43" s="128"/>
      <c r="AE43" s="128"/>
      <c r="AF43" s="128"/>
      <c r="AG43" s="128"/>
      <c r="AH43" s="128"/>
      <c r="AI43" s="128"/>
      <c r="AJ43" s="128"/>
      <c r="AK43" s="125"/>
      <c r="AL43" s="125"/>
      <c r="AM43" s="125"/>
      <c r="AN43" s="125"/>
      <c r="AO43" s="125"/>
      <c r="AP43" s="125"/>
      <c r="AQ43" s="125"/>
      <c r="AR43" s="125"/>
      <c r="AS43" s="125"/>
      <c r="AT43" s="125"/>
      <c r="AU43" s="125"/>
      <c r="AV43" s="125"/>
      <c r="AW43" s="125"/>
      <c r="AX43" s="125"/>
    </row>
    <row r="44" spans="1:50" s="126" customFormat="1" ht="11.25">
      <c r="A44" s="127" t="s">
        <v>463</v>
      </c>
      <c r="B44" s="131">
        <f>-BG!D100</f>
        <v>-5000000000</v>
      </c>
      <c r="C44" s="129"/>
      <c r="D44" s="129"/>
      <c r="E44" s="131">
        <v>0</v>
      </c>
      <c r="F44" s="122">
        <f t="shared" si="0"/>
        <v>-5000000000</v>
      </c>
      <c r="G44" s="122"/>
      <c r="H44" s="122"/>
      <c r="I44" s="122"/>
      <c r="J44" s="122"/>
      <c r="K44" s="122"/>
      <c r="L44" s="122"/>
      <c r="M44" s="122"/>
      <c r="N44" s="122"/>
      <c r="O44" s="122"/>
      <c r="P44" s="122"/>
      <c r="Q44" s="122"/>
      <c r="R44" s="122">
        <f>-F44</f>
        <v>5000000000</v>
      </c>
      <c r="S44" s="122"/>
      <c r="T44" s="122"/>
      <c r="U44" s="122"/>
      <c r="V44" s="122"/>
      <c r="W44" s="122">
        <f t="shared" si="1"/>
        <v>0</v>
      </c>
      <c r="X44" s="128"/>
      <c r="Y44" s="128"/>
      <c r="Z44" s="128"/>
      <c r="AA44" s="128"/>
      <c r="AB44" s="128"/>
      <c r="AC44" s="128"/>
      <c r="AD44" s="128"/>
      <c r="AE44" s="128"/>
      <c r="AF44" s="128"/>
      <c r="AG44" s="128"/>
      <c r="AH44" s="128"/>
      <c r="AI44" s="128"/>
      <c r="AJ44" s="128"/>
      <c r="AK44" s="125"/>
      <c r="AL44" s="125"/>
      <c r="AM44" s="125"/>
      <c r="AN44" s="125"/>
      <c r="AO44" s="125"/>
      <c r="AP44" s="125"/>
      <c r="AQ44" s="125"/>
      <c r="AR44" s="125"/>
      <c r="AS44" s="125"/>
      <c r="AT44" s="125"/>
      <c r="AU44" s="125"/>
      <c r="AV44" s="125"/>
      <c r="AW44" s="125"/>
      <c r="AX44" s="125"/>
    </row>
    <row r="45" spans="1:50" s="126" customFormat="1" ht="11.25">
      <c r="A45" s="127" t="s">
        <v>649</v>
      </c>
      <c r="B45" s="131">
        <v>0</v>
      </c>
      <c r="C45" s="129"/>
      <c r="D45" s="129"/>
      <c r="E45" s="131">
        <v>0</v>
      </c>
      <c r="F45" s="122">
        <f t="shared" si="0"/>
        <v>0</v>
      </c>
      <c r="G45" s="122"/>
      <c r="H45" s="122"/>
      <c r="I45" s="122"/>
      <c r="J45" s="122"/>
      <c r="K45" s="122"/>
      <c r="L45" s="122"/>
      <c r="M45" s="122"/>
      <c r="N45" s="122"/>
      <c r="O45" s="122"/>
      <c r="P45" s="122"/>
      <c r="Q45" s="122"/>
      <c r="R45" s="122"/>
      <c r="S45" s="122"/>
      <c r="T45" s="122"/>
      <c r="U45" s="122"/>
      <c r="V45" s="122"/>
      <c r="W45" s="122">
        <f t="shared" si="1"/>
        <v>0</v>
      </c>
      <c r="X45" s="128"/>
      <c r="Y45" s="128"/>
      <c r="Z45" s="128"/>
      <c r="AA45" s="128"/>
      <c r="AB45" s="128"/>
      <c r="AC45" s="128"/>
      <c r="AD45" s="128"/>
      <c r="AE45" s="128"/>
      <c r="AF45" s="128"/>
      <c r="AG45" s="128"/>
      <c r="AH45" s="128"/>
      <c r="AI45" s="128"/>
      <c r="AJ45" s="128"/>
      <c r="AK45" s="125"/>
      <c r="AL45" s="125"/>
      <c r="AM45" s="125"/>
      <c r="AN45" s="125"/>
      <c r="AO45" s="125"/>
      <c r="AP45" s="125"/>
      <c r="AQ45" s="125"/>
      <c r="AR45" s="125"/>
      <c r="AS45" s="125"/>
      <c r="AT45" s="125"/>
      <c r="AU45" s="125"/>
      <c r="AV45" s="125"/>
      <c r="AW45" s="125"/>
      <c r="AX45" s="125"/>
    </row>
    <row r="46" spans="1:50" s="126" customFormat="1" ht="11.25">
      <c r="A46" s="127" t="s">
        <v>650</v>
      </c>
      <c r="B46" s="131">
        <v>0</v>
      </c>
      <c r="C46" s="129"/>
      <c r="D46" s="129"/>
      <c r="E46" s="131">
        <v>0</v>
      </c>
      <c r="F46" s="122">
        <f t="shared" si="0"/>
        <v>0</v>
      </c>
      <c r="G46" s="122"/>
      <c r="I46" s="122"/>
      <c r="J46" s="127"/>
      <c r="L46" s="122"/>
      <c r="M46" s="122"/>
      <c r="N46" s="122"/>
      <c r="O46" s="122"/>
      <c r="P46" s="122"/>
      <c r="Q46" s="122"/>
      <c r="R46" s="122"/>
      <c r="S46" s="122"/>
      <c r="T46" s="122"/>
      <c r="U46" s="122"/>
      <c r="V46" s="122"/>
      <c r="W46" s="122">
        <f t="shared" si="1"/>
        <v>0</v>
      </c>
      <c r="X46" s="128"/>
      <c r="Y46" s="128"/>
      <c r="Z46" s="128"/>
      <c r="AA46" s="128"/>
      <c r="AB46" s="128"/>
      <c r="AC46" s="128"/>
      <c r="AD46" s="128"/>
      <c r="AE46" s="128"/>
      <c r="AF46" s="128"/>
      <c r="AG46" s="128"/>
      <c r="AH46" s="128"/>
      <c r="AI46" s="128"/>
      <c r="AJ46" s="128"/>
      <c r="AK46" s="125"/>
      <c r="AL46" s="125"/>
      <c r="AM46" s="125"/>
      <c r="AN46" s="125"/>
      <c r="AO46" s="125"/>
      <c r="AP46" s="125"/>
      <c r="AQ46" s="125"/>
      <c r="AR46" s="125"/>
      <c r="AS46" s="125"/>
      <c r="AT46" s="125"/>
      <c r="AU46" s="125"/>
      <c r="AV46" s="125"/>
      <c r="AW46" s="125"/>
      <c r="AX46" s="125"/>
    </row>
    <row r="47" spans="1:50" s="126" customFormat="1" ht="11.25">
      <c r="A47" s="127" t="s">
        <v>651</v>
      </c>
      <c r="B47" s="131">
        <v>0</v>
      </c>
      <c r="C47" s="129"/>
      <c r="D47" s="129"/>
      <c r="E47" s="131">
        <v>0</v>
      </c>
      <c r="F47" s="122">
        <f t="shared" si="0"/>
        <v>0</v>
      </c>
      <c r="G47" s="122"/>
      <c r="H47" s="122"/>
      <c r="I47" s="122"/>
      <c r="J47" s="122"/>
      <c r="K47" s="122"/>
      <c r="L47" s="122"/>
      <c r="M47" s="122"/>
      <c r="N47" s="122"/>
      <c r="O47" s="122"/>
      <c r="P47" s="122"/>
      <c r="Q47" s="122"/>
      <c r="R47" s="122"/>
      <c r="S47" s="122"/>
      <c r="T47" s="122"/>
      <c r="U47" s="122"/>
      <c r="V47" s="122"/>
      <c r="W47" s="122">
        <f t="shared" si="1"/>
        <v>0</v>
      </c>
      <c r="X47" s="128"/>
      <c r="Y47" s="128"/>
      <c r="Z47" s="128"/>
      <c r="AA47" s="128"/>
      <c r="AB47" s="128"/>
      <c r="AC47" s="128"/>
      <c r="AD47" s="128"/>
      <c r="AE47" s="128"/>
      <c r="AF47" s="128"/>
      <c r="AG47" s="128"/>
      <c r="AH47" s="128"/>
      <c r="AI47" s="128"/>
      <c r="AJ47" s="128"/>
      <c r="AK47" s="125"/>
      <c r="AL47" s="125"/>
      <c r="AM47" s="125"/>
      <c r="AN47" s="125"/>
      <c r="AO47" s="125"/>
      <c r="AP47" s="125"/>
      <c r="AQ47" s="125"/>
      <c r="AR47" s="125"/>
      <c r="AS47" s="125"/>
      <c r="AT47" s="125"/>
      <c r="AU47" s="125"/>
      <c r="AV47" s="125"/>
      <c r="AW47" s="125"/>
      <c r="AX47" s="125"/>
    </row>
    <row r="48" spans="1:50" s="126" customFormat="1" ht="11.25">
      <c r="A48" s="127" t="s">
        <v>61</v>
      </c>
      <c r="B48" s="131">
        <f>-BG!D104</f>
        <v>-449542972</v>
      </c>
      <c r="C48" s="332">
        <f>+D67</f>
        <v>449542972</v>
      </c>
      <c r="D48" s="328">
        <f>+C67</f>
        <v>0</v>
      </c>
      <c r="E48" s="131">
        <v>0</v>
      </c>
      <c r="F48" s="122">
        <f t="shared" si="0"/>
        <v>0</v>
      </c>
      <c r="G48" s="122"/>
      <c r="H48" s="122"/>
      <c r="I48" s="122"/>
      <c r="J48" s="122"/>
      <c r="K48" s="122"/>
      <c r="L48" s="122"/>
      <c r="M48" s="122"/>
      <c r="N48" s="122"/>
      <c r="O48" s="122"/>
      <c r="P48" s="122"/>
      <c r="Q48" s="122"/>
      <c r="R48" s="122"/>
      <c r="S48" s="122"/>
      <c r="T48" s="122"/>
      <c r="U48" s="122"/>
      <c r="V48" s="122"/>
      <c r="W48" s="122">
        <f t="shared" si="1"/>
        <v>0</v>
      </c>
      <c r="X48" s="128"/>
      <c r="Y48" s="128"/>
      <c r="Z48" s="128"/>
      <c r="AA48" s="128"/>
      <c r="AB48" s="128"/>
      <c r="AC48" s="128"/>
      <c r="AD48" s="128"/>
      <c r="AE48" s="128"/>
      <c r="AF48" s="128"/>
      <c r="AG48" s="128"/>
      <c r="AH48" s="128"/>
      <c r="AI48" s="128"/>
      <c r="AJ48" s="128"/>
      <c r="AK48" s="125"/>
      <c r="AL48" s="125"/>
      <c r="AM48" s="125"/>
      <c r="AN48" s="125"/>
      <c r="AO48" s="125"/>
      <c r="AP48" s="125"/>
      <c r="AQ48" s="125"/>
      <c r="AR48" s="125"/>
      <c r="AS48" s="125"/>
      <c r="AT48" s="125"/>
      <c r="AU48" s="125"/>
      <c r="AV48" s="125"/>
      <c r="AW48" s="125"/>
      <c r="AX48" s="125"/>
    </row>
    <row r="49" spans="1:50" s="126" customFormat="1" ht="11.25">
      <c r="A49" s="127" t="s">
        <v>652</v>
      </c>
      <c r="B49" s="132">
        <f>-BG!D103</f>
        <v>-634228480</v>
      </c>
      <c r="C49" s="129">
        <v>0</v>
      </c>
      <c r="D49" s="129"/>
      <c r="E49" s="131">
        <v>0</v>
      </c>
      <c r="F49" s="122">
        <f t="shared" si="0"/>
        <v>-634228480</v>
      </c>
      <c r="G49" s="122"/>
      <c r="H49" s="122">
        <f>-F49</f>
        <v>634228480</v>
      </c>
      <c r="I49" s="122"/>
      <c r="J49" s="122"/>
      <c r="K49" s="122"/>
      <c r="L49" s="122"/>
      <c r="M49" s="122"/>
      <c r="N49" s="122"/>
      <c r="O49" s="122"/>
      <c r="P49" s="122"/>
      <c r="Q49" s="122"/>
      <c r="R49" s="122"/>
      <c r="S49" s="122"/>
      <c r="T49" s="122"/>
      <c r="U49" s="122"/>
      <c r="V49" s="122"/>
      <c r="W49" s="122">
        <f>SUM(F49:V49)</f>
        <v>0</v>
      </c>
      <c r="X49" s="128"/>
      <c r="Y49" s="128"/>
      <c r="Z49" s="128"/>
      <c r="AA49" s="128"/>
      <c r="AB49" s="128"/>
      <c r="AC49" s="128"/>
      <c r="AD49" s="128"/>
      <c r="AE49" s="128"/>
      <c r="AF49" s="128"/>
      <c r="AG49" s="128"/>
      <c r="AH49" s="128"/>
      <c r="AI49" s="128"/>
      <c r="AJ49" s="128"/>
      <c r="AK49" s="125"/>
      <c r="AL49" s="125"/>
      <c r="AM49" s="125"/>
      <c r="AN49" s="125"/>
      <c r="AO49" s="125"/>
      <c r="AP49" s="125"/>
      <c r="AQ49" s="125"/>
      <c r="AR49" s="125"/>
      <c r="AS49" s="125"/>
      <c r="AT49" s="125"/>
      <c r="AU49" s="125"/>
      <c r="AV49" s="125"/>
      <c r="AW49" s="125"/>
      <c r="AX49" s="125"/>
    </row>
    <row r="50" spans="1:50" s="126" customFormat="1" ht="7.15" customHeight="1">
      <c r="A50" s="127"/>
      <c r="B50" s="132"/>
      <c r="C50" s="129"/>
      <c r="D50" s="129"/>
      <c r="E50" s="131">
        <v>0</v>
      </c>
      <c r="F50" s="122">
        <f t="shared" si="0"/>
        <v>0</v>
      </c>
      <c r="G50" s="122"/>
      <c r="H50" s="122"/>
      <c r="I50" s="122"/>
      <c r="J50" s="122"/>
      <c r="K50" s="122"/>
      <c r="L50" s="122"/>
      <c r="M50" s="122"/>
      <c r="N50" s="122"/>
      <c r="O50" s="122"/>
      <c r="P50" s="122"/>
      <c r="Q50" s="122"/>
      <c r="R50" s="122"/>
      <c r="S50" s="122"/>
      <c r="T50" s="122"/>
      <c r="U50" s="122"/>
      <c r="V50" s="122"/>
      <c r="W50" s="122">
        <f t="shared" si="1"/>
        <v>0</v>
      </c>
      <c r="X50" s="128"/>
      <c r="Y50" s="128"/>
      <c r="Z50" s="128"/>
      <c r="AA50" s="128"/>
      <c r="AB50" s="128"/>
      <c r="AC50" s="128"/>
      <c r="AD50" s="128"/>
      <c r="AE50" s="128"/>
      <c r="AF50" s="128"/>
      <c r="AG50" s="128"/>
      <c r="AH50" s="128"/>
      <c r="AI50" s="128"/>
      <c r="AJ50" s="128"/>
      <c r="AK50" s="125"/>
      <c r="AL50" s="125"/>
      <c r="AM50" s="125"/>
      <c r="AN50" s="125"/>
      <c r="AO50" s="125"/>
      <c r="AP50" s="125"/>
      <c r="AQ50" s="125"/>
      <c r="AR50" s="125"/>
      <c r="AS50" s="125"/>
      <c r="AT50" s="125"/>
      <c r="AU50" s="125"/>
      <c r="AV50" s="125"/>
      <c r="AW50" s="125"/>
      <c r="AX50" s="125"/>
    </row>
    <row r="51" spans="1:50" s="126" customFormat="1" ht="11.25">
      <c r="A51" s="130" t="s">
        <v>653</v>
      </c>
      <c r="B51" s="132"/>
      <c r="C51" s="129"/>
      <c r="D51" s="129"/>
      <c r="E51" s="122">
        <v>0</v>
      </c>
      <c r="F51" s="122">
        <f t="shared" si="0"/>
        <v>0</v>
      </c>
      <c r="G51" s="122"/>
      <c r="H51" s="122"/>
      <c r="I51" s="122"/>
      <c r="J51" s="122"/>
      <c r="K51" s="122"/>
      <c r="L51" s="122"/>
      <c r="M51" s="122"/>
      <c r="N51" s="122"/>
      <c r="O51" s="122"/>
      <c r="P51" s="122"/>
      <c r="Q51" s="122"/>
      <c r="R51" s="122"/>
      <c r="S51" s="122"/>
      <c r="T51" s="122"/>
      <c r="U51" s="122"/>
      <c r="V51" s="122"/>
      <c r="W51" s="122">
        <f t="shared" si="1"/>
        <v>0</v>
      </c>
      <c r="X51" s="128"/>
      <c r="Y51" s="128"/>
      <c r="Z51" s="128"/>
      <c r="AA51" s="128"/>
      <c r="AB51" s="128"/>
      <c r="AC51" s="128"/>
      <c r="AD51" s="128"/>
      <c r="AE51" s="128"/>
      <c r="AF51" s="128"/>
      <c r="AG51" s="128"/>
      <c r="AH51" s="128"/>
      <c r="AI51" s="128"/>
      <c r="AJ51" s="128"/>
      <c r="AK51" s="125"/>
      <c r="AL51" s="125"/>
      <c r="AM51" s="125"/>
      <c r="AN51" s="125"/>
      <c r="AO51" s="125"/>
      <c r="AP51" s="125"/>
      <c r="AQ51" s="125"/>
      <c r="AR51" s="125"/>
      <c r="AS51" s="125"/>
      <c r="AT51" s="125"/>
      <c r="AU51" s="125"/>
      <c r="AV51" s="125"/>
      <c r="AW51" s="125"/>
      <c r="AX51" s="125"/>
    </row>
    <row r="52" spans="1:50" s="126" customFormat="1" ht="11.25">
      <c r="A52" s="127" t="s">
        <v>461</v>
      </c>
      <c r="B52" s="132">
        <f>-BG!D106</f>
        <v>-1860872371</v>
      </c>
      <c r="C52" s="129"/>
      <c r="D52" s="129"/>
      <c r="E52" s="122">
        <v>0</v>
      </c>
      <c r="F52" s="122">
        <f t="shared" si="0"/>
        <v>-1860872371</v>
      </c>
      <c r="G52" s="122">
        <f>-F52</f>
        <v>1860872371</v>
      </c>
      <c r="H52" s="122"/>
      <c r="I52" s="122"/>
      <c r="J52" s="122"/>
      <c r="K52" s="122"/>
      <c r="L52" s="122"/>
      <c r="M52" s="122"/>
      <c r="N52" s="122"/>
      <c r="O52" s="122"/>
      <c r="P52" s="122"/>
      <c r="Q52" s="122"/>
      <c r="R52" s="122"/>
      <c r="S52" s="122"/>
      <c r="T52" s="122"/>
      <c r="U52" s="122"/>
      <c r="V52" s="122"/>
      <c r="W52" s="122">
        <f t="shared" si="1"/>
        <v>0</v>
      </c>
      <c r="X52" s="128"/>
      <c r="Y52" s="128"/>
      <c r="Z52" s="128"/>
      <c r="AA52" s="128"/>
      <c r="AB52" s="128"/>
      <c r="AC52" s="128"/>
      <c r="AD52" s="128"/>
      <c r="AE52" s="128"/>
      <c r="AF52" s="128"/>
      <c r="AG52" s="128"/>
      <c r="AH52" s="128"/>
      <c r="AI52" s="128"/>
      <c r="AJ52" s="128"/>
      <c r="AK52" s="125"/>
      <c r="AL52" s="125"/>
      <c r="AM52" s="125"/>
      <c r="AN52" s="125"/>
      <c r="AO52" s="125"/>
      <c r="AP52" s="125"/>
      <c r="AQ52" s="125"/>
      <c r="AR52" s="125"/>
      <c r="AS52" s="125"/>
      <c r="AT52" s="125"/>
      <c r="AU52" s="125"/>
      <c r="AV52" s="125"/>
      <c r="AW52" s="125"/>
      <c r="AX52" s="125"/>
    </row>
    <row r="53" spans="1:50" s="126" customFormat="1" ht="11.25">
      <c r="A53" s="127" t="s">
        <v>331</v>
      </c>
      <c r="B53" s="132">
        <f>-BG!D122-BG!D125</f>
        <v>-166459269</v>
      </c>
      <c r="C53" s="129"/>
      <c r="D53" s="129"/>
      <c r="E53" s="122">
        <v>0</v>
      </c>
      <c r="F53" s="122">
        <f t="shared" si="0"/>
        <v>-166459269</v>
      </c>
      <c r="G53" s="122"/>
      <c r="H53" s="122"/>
      <c r="I53" s="122"/>
      <c r="J53" s="122"/>
      <c r="K53" s="122"/>
      <c r="L53" s="122"/>
      <c r="M53" s="122"/>
      <c r="N53" s="122"/>
      <c r="O53" s="122"/>
      <c r="P53" s="122"/>
      <c r="Q53" s="122">
        <f>-F53</f>
        <v>166459269</v>
      </c>
      <c r="R53" s="122"/>
      <c r="S53" s="122"/>
      <c r="T53" s="122"/>
      <c r="U53" s="122"/>
      <c r="V53" s="122"/>
      <c r="W53" s="122">
        <f t="shared" si="1"/>
        <v>0</v>
      </c>
      <c r="X53" s="128"/>
      <c r="Y53" s="128"/>
      <c r="Z53" s="128"/>
      <c r="AA53" s="128"/>
      <c r="AB53" s="128"/>
      <c r="AC53" s="128"/>
      <c r="AD53" s="128"/>
      <c r="AE53" s="128"/>
      <c r="AF53" s="128"/>
      <c r="AG53" s="128"/>
      <c r="AH53" s="128"/>
      <c r="AI53" s="128"/>
      <c r="AJ53" s="128"/>
      <c r="AK53" s="125"/>
      <c r="AL53" s="125"/>
      <c r="AM53" s="125"/>
      <c r="AN53" s="125"/>
      <c r="AO53" s="125"/>
      <c r="AP53" s="125"/>
      <c r="AQ53" s="125"/>
      <c r="AR53" s="125"/>
      <c r="AS53" s="125"/>
      <c r="AT53" s="125"/>
      <c r="AU53" s="125"/>
      <c r="AV53" s="125"/>
      <c r="AW53" s="125"/>
      <c r="AX53" s="125"/>
    </row>
    <row r="54" spans="1:50" s="126" customFormat="1" ht="11.25">
      <c r="A54" s="127" t="s">
        <v>757</v>
      </c>
      <c r="B54" s="132">
        <f>+BG!D129</f>
        <v>233158277</v>
      </c>
      <c r="C54" s="129"/>
      <c r="D54" s="129"/>
      <c r="E54" s="122">
        <v>0</v>
      </c>
      <c r="F54" s="122">
        <f t="shared" si="0"/>
        <v>233158277</v>
      </c>
      <c r="G54" s="122"/>
      <c r="H54" s="122">
        <f>-F54</f>
        <v>-233158277</v>
      </c>
      <c r="I54" s="122"/>
      <c r="J54" s="122"/>
      <c r="K54" s="122"/>
      <c r="L54" s="122"/>
      <c r="M54" s="122"/>
      <c r="N54" s="122"/>
      <c r="O54" s="122"/>
      <c r="P54" s="122"/>
      <c r="Q54" s="122"/>
      <c r="R54" s="122"/>
      <c r="S54" s="122"/>
      <c r="T54" s="122"/>
      <c r="U54" s="122"/>
      <c r="V54" s="122"/>
      <c r="W54" s="122">
        <f t="shared" si="1"/>
        <v>0</v>
      </c>
      <c r="X54" s="128"/>
      <c r="Y54" s="128"/>
      <c r="Z54" s="128"/>
      <c r="AA54" s="128"/>
      <c r="AB54" s="128"/>
      <c r="AC54" s="128"/>
      <c r="AD54" s="128"/>
      <c r="AE54" s="128"/>
      <c r="AF54" s="128"/>
      <c r="AG54" s="128"/>
      <c r="AH54" s="128"/>
      <c r="AI54" s="128"/>
      <c r="AJ54" s="128"/>
      <c r="AK54" s="125"/>
      <c r="AL54" s="125"/>
      <c r="AM54" s="125"/>
      <c r="AN54" s="125"/>
      <c r="AO54" s="125"/>
      <c r="AP54" s="125"/>
      <c r="AQ54" s="125"/>
      <c r="AR54" s="125"/>
      <c r="AS54" s="125"/>
      <c r="AT54" s="125"/>
      <c r="AU54" s="125"/>
      <c r="AV54" s="125"/>
      <c r="AW54" s="125"/>
      <c r="AX54" s="125"/>
    </row>
    <row r="55" spans="1:50" s="126" customFormat="1" ht="11.25">
      <c r="A55" s="127" t="s">
        <v>654</v>
      </c>
      <c r="B55" s="132">
        <f>+BG!D136</f>
        <v>53061833</v>
      </c>
      <c r="C55" s="129"/>
      <c r="D55" s="129"/>
      <c r="E55" s="122">
        <v>0</v>
      </c>
      <c r="F55" s="122">
        <f t="shared" si="0"/>
        <v>53061833</v>
      </c>
      <c r="G55" s="122"/>
      <c r="H55" s="122">
        <f>-F55</f>
        <v>-53061833</v>
      </c>
      <c r="I55" s="122"/>
      <c r="J55" s="122"/>
      <c r="K55" s="122"/>
      <c r="L55" s="122"/>
      <c r="M55" s="122"/>
      <c r="N55" s="122"/>
      <c r="O55" s="122"/>
      <c r="P55" s="122"/>
      <c r="Q55" s="122"/>
      <c r="R55" s="122"/>
      <c r="S55" s="122"/>
      <c r="T55" s="122"/>
      <c r="U55" s="122"/>
      <c r="V55" s="122"/>
      <c r="W55" s="122">
        <f t="shared" si="1"/>
        <v>0</v>
      </c>
      <c r="X55" s="128"/>
      <c r="Y55" s="128"/>
      <c r="Z55" s="128"/>
      <c r="AA55" s="128"/>
      <c r="AB55" s="128"/>
      <c r="AC55" s="128"/>
      <c r="AD55" s="128"/>
      <c r="AE55" s="128"/>
      <c r="AF55" s="128"/>
      <c r="AG55" s="128"/>
      <c r="AH55" s="128"/>
      <c r="AI55" s="128"/>
      <c r="AJ55" s="128"/>
      <c r="AK55" s="125"/>
      <c r="AL55" s="125"/>
      <c r="AM55" s="125"/>
      <c r="AN55" s="125"/>
      <c r="AO55" s="125"/>
      <c r="AP55" s="125"/>
      <c r="AQ55" s="125"/>
      <c r="AR55" s="125"/>
      <c r="AS55" s="125"/>
      <c r="AT55" s="125"/>
      <c r="AU55" s="125"/>
      <c r="AV55" s="125"/>
      <c r="AW55" s="125"/>
      <c r="AX55" s="125"/>
    </row>
    <row r="56" spans="1:50" s="126" customFormat="1" ht="11.25">
      <c r="A56" s="127" t="s">
        <v>666</v>
      </c>
      <c r="B56" s="132">
        <f>+BG!D143</f>
        <v>289016667</v>
      </c>
      <c r="C56" s="129"/>
      <c r="D56" s="129"/>
      <c r="E56" s="122">
        <v>0</v>
      </c>
      <c r="F56" s="122">
        <f t="shared" si="0"/>
        <v>289016667</v>
      </c>
      <c r="G56" s="122"/>
      <c r="H56" s="122"/>
      <c r="I56" s="122"/>
      <c r="J56" s="122">
        <f>-F56</f>
        <v>-289016667</v>
      </c>
      <c r="K56" s="122"/>
      <c r="L56" s="122"/>
      <c r="M56" s="122"/>
      <c r="N56" s="122"/>
      <c r="O56" s="122"/>
      <c r="P56" s="122"/>
      <c r="Q56" s="122"/>
      <c r="R56" s="122"/>
      <c r="S56" s="122"/>
      <c r="T56" s="122"/>
      <c r="U56" s="122"/>
      <c r="V56" s="122"/>
      <c r="W56" s="122">
        <f t="shared" si="1"/>
        <v>0</v>
      </c>
      <c r="X56" s="128"/>
      <c r="Y56" s="128"/>
      <c r="Z56" s="128"/>
      <c r="AA56" s="128"/>
      <c r="AB56" s="128"/>
      <c r="AC56" s="128"/>
      <c r="AD56" s="128"/>
      <c r="AE56" s="128"/>
      <c r="AF56" s="128"/>
      <c r="AG56" s="128"/>
      <c r="AH56" s="128"/>
      <c r="AI56" s="128"/>
      <c r="AJ56" s="128"/>
      <c r="AK56" s="125"/>
      <c r="AL56" s="125"/>
      <c r="AM56" s="125"/>
      <c r="AN56" s="125"/>
      <c r="AO56" s="125"/>
      <c r="AP56" s="125"/>
      <c r="AQ56" s="125"/>
      <c r="AR56" s="125"/>
      <c r="AS56" s="125"/>
      <c r="AT56" s="125"/>
      <c r="AU56" s="125"/>
      <c r="AV56" s="125"/>
      <c r="AW56" s="125"/>
      <c r="AX56" s="125"/>
    </row>
    <row r="57" spans="1:50" s="126" customFormat="1" ht="11.25">
      <c r="A57" s="127" t="s">
        <v>655</v>
      </c>
      <c r="B57" s="132">
        <f>+BG!D141-'CA EF'!B56-'CA EF'!B58</f>
        <v>783330926</v>
      </c>
      <c r="C57" s="129"/>
      <c r="D57" s="129"/>
      <c r="E57" s="122">
        <v>0</v>
      </c>
      <c r="F57" s="122">
        <f t="shared" si="0"/>
        <v>783330926</v>
      </c>
      <c r="G57" s="122"/>
      <c r="H57" s="122">
        <f>-F57</f>
        <v>-783330926</v>
      </c>
      <c r="I57" s="122"/>
      <c r="J57" s="122"/>
      <c r="K57" s="146"/>
      <c r="L57" s="122"/>
      <c r="M57" s="122"/>
      <c r="N57" s="122"/>
      <c r="O57" s="122"/>
      <c r="P57" s="122"/>
      <c r="Q57" s="122"/>
      <c r="R57" s="122"/>
      <c r="S57" s="122"/>
      <c r="T57" s="122"/>
      <c r="U57" s="122"/>
      <c r="V57" s="122"/>
      <c r="W57" s="122">
        <f t="shared" si="1"/>
        <v>0</v>
      </c>
      <c r="X57" s="128"/>
      <c r="Y57" s="128"/>
      <c r="Z57" s="128"/>
      <c r="AA57" s="128"/>
      <c r="AB57" s="128"/>
      <c r="AC57" s="128"/>
      <c r="AD57" s="128"/>
      <c r="AE57" s="128"/>
      <c r="AF57" s="128"/>
      <c r="AG57" s="128"/>
      <c r="AH57" s="128"/>
      <c r="AI57" s="128"/>
      <c r="AJ57" s="128"/>
      <c r="AK57" s="125"/>
      <c r="AL57" s="125"/>
      <c r="AM57" s="125"/>
      <c r="AN57" s="125"/>
      <c r="AO57" s="125"/>
      <c r="AP57" s="125"/>
      <c r="AQ57" s="125"/>
      <c r="AR57" s="125"/>
      <c r="AS57" s="125"/>
      <c r="AT57" s="125"/>
      <c r="AU57" s="125"/>
      <c r="AV57" s="125"/>
      <c r="AW57" s="125"/>
      <c r="AX57" s="125"/>
    </row>
    <row r="58" spans="1:50" s="126" customFormat="1" ht="11.25">
      <c r="A58" s="127" t="s">
        <v>669</v>
      </c>
      <c r="B58" s="132">
        <f>+BG!D166</f>
        <v>1808967</v>
      </c>
      <c r="C58" s="330">
        <v>0</v>
      </c>
      <c r="D58" s="325">
        <v>1808967</v>
      </c>
      <c r="E58" s="122">
        <v>0</v>
      </c>
      <c r="F58" s="122">
        <f t="shared" si="0"/>
        <v>0</v>
      </c>
      <c r="G58" s="122"/>
      <c r="H58" s="122"/>
      <c r="I58" s="122"/>
      <c r="J58" s="122"/>
      <c r="K58" s="122"/>
      <c r="L58" s="122"/>
      <c r="M58" s="122"/>
      <c r="N58" s="122"/>
      <c r="O58" s="122">
        <v>0</v>
      </c>
      <c r="P58" s="122"/>
      <c r="Q58" s="122"/>
      <c r="R58" s="122"/>
      <c r="S58" s="122"/>
      <c r="T58" s="122"/>
      <c r="U58" s="122"/>
      <c r="V58" s="122"/>
      <c r="W58" s="122">
        <f t="shared" si="1"/>
        <v>0</v>
      </c>
      <c r="X58" s="128"/>
      <c r="Y58" s="128"/>
      <c r="Z58" s="128"/>
      <c r="AA58" s="128"/>
      <c r="AB58" s="128"/>
      <c r="AC58" s="128"/>
      <c r="AD58" s="128"/>
      <c r="AE58" s="128"/>
      <c r="AF58" s="128"/>
      <c r="AG58" s="128"/>
      <c r="AH58" s="128"/>
      <c r="AI58" s="128"/>
      <c r="AJ58" s="128"/>
      <c r="AK58" s="125"/>
      <c r="AL58" s="125"/>
      <c r="AM58" s="125"/>
      <c r="AN58" s="125"/>
      <c r="AO58" s="125"/>
      <c r="AP58" s="125"/>
      <c r="AQ58" s="125"/>
      <c r="AR58" s="125"/>
      <c r="AS58" s="125"/>
      <c r="AT58" s="125"/>
      <c r="AU58" s="125"/>
      <c r="AV58" s="125"/>
      <c r="AW58" s="125"/>
      <c r="AX58" s="125"/>
    </row>
    <row r="59" spans="1:50" s="126" customFormat="1" ht="11.25">
      <c r="A59" s="127" t="s">
        <v>758</v>
      </c>
      <c r="B59" s="132">
        <f>+BG!D177</f>
        <v>169372459</v>
      </c>
      <c r="C59" s="129"/>
      <c r="D59" s="129"/>
      <c r="E59" s="122">
        <v>0</v>
      </c>
      <c r="F59" s="122">
        <f t="shared" si="0"/>
        <v>169372459</v>
      </c>
      <c r="G59" s="122"/>
      <c r="H59" s="122"/>
      <c r="I59" s="122"/>
      <c r="J59" s="122"/>
      <c r="K59" s="127"/>
      <c r="L59" s="122"/>
      <c r="M59" s="122"/>
      <c r="N59" s="122"/>
      <c r="O59" s="122"/>
      <c r="P59" s="122"/>
      <c r="Q59" s="122"/>
      <c r="R59" s="122"/>
      <c r="S59" s="122"/>
      <c r="T59" s="122"/>
      <c r="U59" s="122"/>
      <c r="V59" s="122">
        <f>-F59</f>
        <v>-169372459</v>
      </c>
      <c r="W59" s="122">
        <f t="shared" si="1"/>
        <v>0</v>
      </c>
      <c r="X59" s="128"/>
      <c r="Y59" s="128"/>
      <c r="Z59" s="128"/>
      <c r="AA59" s="128"/>
      <c r="AB59" s="128"/>
      <c r="AC59" s="128"/>
      <c r="AD59" s="128"/>
      <c r="AE59" s="128"/>
      <c r="AF59" s="128"/>
      <c r="AG59" s="128"/>
      <c r="AH59" s="128"/>
      <c r="AI59" s="128"/>
      <c r="AJ59" s="128"/>
      <c r="AK59" s="125"/>
      <c r="AL59" s="125"/>
      <c r="AM59" s="125"/>
      <c r="AN59" s="125"/>
      <c r="AO59" s="125"/>
      <c r="AP59" s="125"/>
      <c r="AQ59" s="125"/>
      <c r="AR59" s="125"/>
      <c r="AS59" s="125"/>
      <c r="AT59" s="125"/>
      <c r="AU59" s="125"/>
      <c r="AV59" s="125"/>
      <c r="AW59" s="125"/>
      <c r="AX59" s="125"/>
    </row>
    <row r="60" spans="1:50" s="126" customFormat="1" ht="11.25">
      <c r="A60" s="127" t="s">
        <v>408</v>
      </c>
      <c r="B60" s="132">
        <f>+BG!D175</f>
        <v>21121490</v>
      </c>
      <c r="C60" s="129"/>
      <c r="D60" s="129"/>
      <c r="E60" s="122">
        <v>0</v>
      </c>
      <c r="F60" s="122">
        <f t="shared" si="0"/>
        <v>21121490</v>
      </c>
      <c r="G60" s="122"/>
      <c r="H60" s="122"/>
      <c r="I60" s="122"/>
      <c r="J60" s="122"/>
      <c r="K60" s="127"/>
      <c r="L60" s="122"/>
      <c r="M60" s="122"/>
      <c r="N60" s="122"/>
      <c r="O60" s="122"/>
      <c r="P60" s="122"/>
      <c r="Q60" s="122"/>
      <c r="R60" s="122"/>
      <c r="S60" s="122"/>
      <c r="T60" s="122"/>
      <c r="U60" s="122">
        <f>-F60</f>
        <v>-21121490</v>
      </c>
      <c r="V60" s="122"/>
      <c r="W60" s="122">
        <f t="shared" si="1"/>
        <v>0</v>
      </c>
      <c r="X60" s="128"/>
      <c r="Y60" s="128"/>
      <c r="Z60" s="128"/>
      <c r="AA60" s="128"/>
      <c r="AB60" s="128"/>
      <c r="AC60" s="128"/>
      <c r="AD60" s="128"/>
      <c r="AE60" s="128"/>
      <c r="AF60" s="128"/>
      <c r="AG60" s="128"/>
      <c r="AH60" s="128"/>
      <c r="AI60" s="128"/>
      <c r="AJ60" s="128"/>
      <c r="AK60" s="125"/>
      <c r="AL60" s="125"/>
      <c r="AM60" s="125"/>
      <c r="AN60" s="125"/>
      <c r="AO60" s="125"/>
      <c r="AP60" s="125"/>
      <c r="AQ60" s="125"/>
      <c r="AR60" s="125"/>
      <c r="AS60" s="125"/>
      <c r="AT60" s="125"/>
      <c r="AU60" s="125"/>
      <c r="AV60" s="125"/>
      <c r="AW60" s="125"/>
      <c r="AX60" s="125"/>
    </row>
    <row r="61" spans="1:50" s="126" customFormat="1" ht="11.25">
      <c r="A61" s="127" t="s">
        <v>93</v>
      </c>
      <c r="B61" s="132">
        <f>+BG!D176</f>
        <v>2874119</v>
      </c>
      <c r="C61" s="129"/>
      <c r="D61" s="129"/>
      <c r="E61" s="122">
        <v>0</v>
      </c>
      <c r="F61" s="122">
        <f t="shared" ref="F61" si="3">B61+C61-D61-E61</f>
        <v>2874119</v>
      </c>
      <c r="G61" s="122"/>
      <c r="H61" s="122"/>
      <c r="I61" s="122"/>
      <c r="J61" s="122"/>
      <c r="K61" s="122">
        <f>-F61</f>
        <v>-2874119</v>
      </c>
      <c r="L61" s="122"/>
      <c r="M61" s="122"/>
      <c r="N61" s="122"/>
      <c r="O61" s="122"/>
      <c r="P61" s="122"/>
      <c r="Q61" s="122"/>
      <c r="R61" s="122"/>
      <c r="S61" s="122"/>
      <c r="T61" s="122"/>
      <c r="U61" s="122"/>
      <c r="V61" s="122"/>
      <c r="W61" s="122">
        <f t="shared" ref="W61" si="4">SUM(F61:V61)</f>
        <v>0</v>
      </c>
      <c r="X61" s="128"/>
      <c r="Y61" s="128"/>
      <c r="Z61" s="128"/>
      <c r="AA61" s="128"/>
      <c r="AB61" s="128"/>
      <c r="AC61" s="128"/>
      <c r="AD61" s="128"/>
      <c r="AE61" s="128"/>
      <c r="AF61" s="128"/>
      <c r="AG61" s="128"/>
      <c r="AH61" s="128"/>
      <c r="AI61" s="128"/>
      <c r="AJ61" s="128"/>
      <c r="AK61" s="125"/>
      <c r="AL61" s="125"/>
      <c r="AM61" s="125"/>
      <c r="AN61" s="125"/>
      <c r="AO61" s="125"/>
      <c r="AP61" s="125"/>
      <c r="AQ61" s="125"/>
      <c r="AR61" s="125"/>
      <c r="AS61" s="125"/>
      <c r="AT61" s="125"/>
      <c r="AU61" s="125"/>
      <c r="AV61" s="125"/>
      <c r="AW61" s="125"/>
      <c r="AX61" s="125"/>
    </row>
    <row r="62" spans="1:50" s="126" customFormat="1" ht="11.25">
      <c r="A62" s="127" t="s">
        <v>656</v>
      </c>
      <c r="B62" s="132">
        <v>0</v>
      </c>
      <c r="C62" s="129"/>
      <c r="D62" s="129">
        <f>+B62</f>
        <v>0</v>
      </c>
      <c r="E62" s="122">
        <v>0</v>
      </c>
      <c r="F62" s="122">
        <f t="shared" si="0"/>
        <v>0</v>
      </c>
      <c r="G62" s="122"/>
      <c r="H62" s="122"/>
      <c r="I62" s="122"/>
      <c r="J62" s="122"/>
      <c r="K62" s="127"/>
      <c r="L62" s="122">
        <f>-F62</f>
        <v>0</v>
      </c>
      <c r="M62" s="122"/>
      <c r="N62" s="122"/>
      <c r="O62" s="122"/>
      <c r="P62" s="122"/>
      <c r="Q62" s="122"/>
      <c r="R62" s="122"/>
      <c r="S62" s="122"/>
      <c r="T62" s="122"/>
      <c r="U62" s="122"/>
      <c r="V62" s="122"/>
      <c r="W62" s="122">
        <f t="shared" si="1"/>
        <v>0</v>
      </c>
      <c r="X62" s="128"/>
      <c r="Y62" s="128"/>
      <c r="Z62" s="128"/>
      <c r="AA62" s="128"/>
      <c r="AB62" s="128"/>
      <c r="AC62" s="128"/>
      <c r="AD62" s="128"/>
      <c r="AE62" s="128"/>
      <c r="AF62" s="128"/>
      <c r="AG62" s="128"/>
      <c r="AH62" s="128"/>
      <c r="AI62" s="128"/>
      <c r="AJ62" s="128"/>
      <c r="AK62" s="125"/>
      <c r="AL62" s="125"/>
      <c r="AM62" s="125"/>
      <c r="AN62" s="125"/>
      <c r="AO62" s="125"/>
      <c r="AP62" s="125"/>
      <c r="AQ62" s="125"/>
      <c r="AR62" s="125"/>
      <c r="AS62" s="125"/>
      <c r="AT62" s="125"/>
      <c r="AU62" s="125"/>
      <c r="AV62" s="125"/>
      <c r="AW62" s="125"/>
      <c r="AX62" s="125"/>
    </row>
    <row r="63" spans="1:50" s="126" customFormat="1" ht="11.25">
      <c r="A63" s="127" t="s">
        <v>657</v>
      </c>
      <c r="B63" s="132">
        <v>0</v>
      </c>
      <c r="C63" s="129"/>
      <c r="D63" s="129"/>
      <c r="E63" s="122">
        <v>0</v>
      </c>
      <c r="F63" s="122">
        <f t="shared" si="0"/>
        <v>0</v>
      </c>
      <c r="G63" s="122"/>
      <c r="H63" s="122"/>
      <c r="I63" s="122"/>
      <c r="J63" s="122"/>
      <c r="K63" s="122"/>
      <c r="L63" s="122">
        <f>-F63</f>
        <v>0</v>
      </c>
      <c r="M63" s="122"/>
      <c r="N63" s="122"/>
      <c r="O63" s="122"/>
      <c r="P63" s="122"/>
      <c r="Q63" s="122"/>
      <c r="R63" s="122"/>
      <c r="S63" s="122"/>
      <c r="T63" s="122"/>
      <c r="U63" s="122"/>
      <c r="V63" s="122"/>
      <c r="W63" s="122">
        <f t="shared" si="1"/>
        <v>0</v>
      </c>
      <c r="X63" s="128"/>
      <c r="Y63" s="128"/>
      <c r="Z63" s="128"/>
      <c r="AA63" s="128"/>
      <c r="AB63" s="128"/>
      <c r="AC63" s="128"/>
      <c r="AD63" s="128"/>
      <c r="AE63" s="128"/>
      <c r="AF63" s="128"/>
      <c r="AG63" s="128"/>
      <c r="AH63" s="128"/>
      <c r="AI63" s="128"/>
      <c r="AJ63" s="128"/>
      <c r="AK63" s="125"/>
      <c r="AL63" s="125"/>
      <c r="AM63" s="125"/>
      <c r="AN63" s="125"/>
      <c r="AO63" s="125"/>
      <c r="AP63" s="125"/>
      <c r="AQ63" s="125"/>
      <c r="AR63" s="125"/>
      <c r="AS63" s="125"/>
      <c r="AT63" s="125"/>
      <c r="AU63" s="125"/>
      <c r="AV63" s="125"/>
      <c r="AW63" s="125"/>
      <c r="AX63" s="125"/>
    </row>
    <row r="64" spans="1:50" s="126" customFormat="1" ht="11.25">
      <c r="A64" s="127" t="s">
        <v>658</v>
      </c>
      <c r="B64" s="132">
        <v>0</v>
      </c>
      <c r="C64" s="129"/>
      <c r="D64" s="129"/>
      <c r="E64" s="122">
        <v>0</v>
      </c>
      <c r="F64" s="122">
        <f t="shared" si="0"/>
        <v>0</v>
      </c>
      <c r="G64" s="122"/>
      <c r="H64" s="122"/>
      <c r="I64" s="122"/>
      <c r="J64" s="122"/>
      <c r="K64" s="122"/>
      <c r="L64" s="161">
        <f>-F64</f>
        <v>0</v>
      </c>
      <c r="M64" s="122"/>
      <c r="N64" s="122"/>
      <c r="O64" s="122"/>
      <c r="P64" s="122"/>
      <c r="Q64" s="122"/>
      <c r="R64" s="122"/>
      <c r="S64" s="122"/>
      <c r="T64" s="122"/>
      <c r="U64" s="122"/>
      <c r="V64" s="122"/>
      <c r="W64" s="122">
        <f t="shared" si="1"/>
        <v>0</v>
      </c>
      <c r="X64" s="128"/>
      <c r="Y64" s="128"/>
      <c r="Z64" s="128"/>
      <c r="AA64" s="128"/>
      <c r="AB64" s="128"/>
      <c r="AC64" s="128"/>
      <c r="AD64" s="128"/>
      <c r="AE64" s="128"/>
      <c r="AF64" s="128"/>
      <c r="AG64" s="128"/>
      <c r="AH64" s="128"/>
      <c r="AI64" s="128"/>
      <c r="AJ64" s="128"/>
      <c r="AK64" s="125"/>
      <c r="AL64" s="125"/>
      <c r="AM64" s="125"/>
      <c r="AN64" s="125"/>
      <c r="AO64" s="125"/>
      <c r="AP64" s="125"/>
      <c r="AQ64" s="125"/>
      <c r="AR64" s="125"/>
      <c r="AS64" s="125"/>
      <c r="AT64" s="125"/>
      <c r="AU64" s="125"/>
      <c r="AV64" s="125"/>
      <c r="AW64" s="125"/>
      <c r="AX64" s="125"/>
    </row>
    <row r="65" spans="1:50" s="126" customFormat="1" ht="11.25">
      <c r="A65" s="127" t="s">
        <v>668</v>
      </c>
      <c r="B65" s="132">
        <f>+BG!D178</f>
        <v>24043930</v>
      </c>
      <c r="C65" s="129"/>
      <c r="D65" s="129"/>
      <c r="E65" s="122">
        <v>0</v>
      </c>
      <c r="F65" s="122">
        <f t="shared" si="0"/>
        <v>24043930</v>
      </c>
      <c r="G65" s="122"/>
      <c r="H65" s="122"/>
      <c r="I65" s="122"/>
      <c r="J65" s="122"/>
      <c r="K65" s="122">
        <f>-F65</f>
        <v>-24043930</v>
      </c>
      <c r="L65" s="122"/>
      <c r="M65" s="122"/>
      <c r="N65" s="122"/>
      <c r="O65" s="122"/>
      <c r="P65" s="122"/>
      <c r="Q65" s="122"/>
      <c r="R65" s="122"/>
      <c r="S65" s="122"/>
      <c r="T65" s="122"/>
      <c r="U65" s="122"/>
      <c r="V65" s="122"/>
      <c r="W65" s="122">
        <f t="shared" si="1"/>
        <v>0</v>
      </c>
      <c r="X65" s="128"/>
      <c r="Y65" s="128"/>
      <c r="Z65" s="128"/>
      <c r="AA65" s="128"/>
      <c r="AB65" s="128"/>
      <c r="AC65" s="128"/>
      <c r="AD65" s="128"/>
      <c r="AE65" s="128"/>
      <c r="AF65" s="128"/>
      <c r="AG65" s="128"/>
      <c r="AH65" s="128"/>
      <c r="AI65" s="128"/>
      <c r="AJ65" s="128"/>
      <c r="AK65" s="125"/>
      <c r="AL65" s="125"/>
      <c r="AM65" s="125"/>
      <c r="AN65" s="125"/>
      <c r="AO65" s="125"/>
      <c r="AP65" s="125"/>
      <c r="AQ65" s="125"/>
      <c r="AR65" s="125"/>
      <c r="AS65" s="125"/>
      <c r="AT65" s="125"/>
      <c r="AU65" s="125"/>
      <c r="AV65" s="125"/>
      <c r="AW65" s="125"/>
      <c r="AX65" s="125"/>
    </row>
    <row r="66" spans="1:50" s="126" customFormat="1" ht="11.25">
      <c r="A66" s="127" t="s">
        <v>575</v>
      </c>
      <c r="B66" s="132">
        <v>0</v>
      </c>
      <c r="C66" s="329">
        <v>0</v>
      </c>
      <c r="D66" s="329">
        <v>0</v>
      </c>
      <c r="E66" s="122">
        <v>0</v>
      </c>
      <c r="F66" s="122">
        <f t="shared" si="0"/>
        <v>0</v>
      </c>
      <c r="G66" s="122"/>
      <c r="H66" s="122"/>
      <c r="I66" s="122"/>
      <c r="J66" s="122"/>
      <c r="K66" s="122"/>
      <c r="L66" s="122">
        <f>-F66</f>
        <v>0</v>
      </c>
      <c r="M66" s="122"/>
      <c r="N66" s="122"/>
      <c r="O66" s="122"/>
      <c r="P66" s="122"/>
      <c r="Q66" s="122"/>
      <c r="R66" s="122"/>
      <c r="S66" s="122"/>
      <c r="T66" s="122"/>
      <c r="U66" s="122"/>
      <c r="V66" s="122"/>
      <c r="W66" s="122">
        <f t="shared" si="1"/>
        <v>0</v>
      </c>
      <c r="X66" s="128"/>
      <c r="Y66" s="128"/>
      <c r="Z66" s="128"/>
      <c r="AA66" s="128"/>
      <c r="AB66" s="128"/>
      <c r="AC66" s="128"/>
      <c r="AD66" s="128"/>
      <c r="AE66" s="128"/>
      <c r="AF66" s="128"/>
      <c r="AG66" s="128"/>
      <c r="AH66" s="128"/>
      <c r="AI66" s="128"/>
      <c r="AJ66" s="128"/>
      <c r="AK66" s="125"/>
      <c r="AL66" s="125"/>
      <c r="AM66" s="125"/>
      <c r="AN66" s="125"/>
      <c r="AO66" s="125"/>
      <c r="AP66" s="125"/>
      <c r="AQ66" s="125"/>
      <c r="AR66" s="125"/>
      <c r="AS66" s="125"/>
      <c r="AT66" s="125"/>
      <c r="AU66" s="125"/>
      <c r="AV66" s="125"/>
      <c r="AW66" s="125"/>
      <c r="AX66" s="125"/>
    </row>
    <row r="67" spans="1:50" s="126" customFormat="1" ht="11.25">
      <c r="A67" s="130" t="s">
        <v>61</v>
      </c>
      <c r="B67" s="132">
        <f>+BG!D182</f>
        <v>449542972</v>
      </c>
      <c r="C67" s="328">
        <v>0</v>
      </c>
      <c r="D67" s="332">
        <v>449542972</v>
      </c>
      <c r="E67" s="122">
        <v>0</v>
      </c>
      <c r="F67" s="122">
        <f t="shared" si="0"/>
        <v>0</v>
      </c>
      <c r="G67" s="122"/>
      <c r="H67" s="122"/>
      <c r="I67" s="122"/>
      <c r="J67" s="122"/>
      <c r="K67" s="122"/>
      <c r="L67" s="122"/>
      <c r="M67" s="122"/>
      <c r="N67" s="122"/>
      <c r="O67" s="122"/>
      <c r="P67" s="122"/>
      <c r="Q67" s="122"/>
      <c r="R67" s="122"/>
      <c r="S67" s="122"/>
      <c r="T67" s="122"/>
      <c r="U67" s="122"/>
      <c r="V67" s="122"/>
      <c r="W67" s="122">
        <f t="shared" si="1"/>
        <v>0</v>
      </c>
      <c r="X67" s="128"/>
      <c r="Y67" s="128"/>
      <c r="Z67" s="128"/>
      <c r="AA67" s="128"/>
      <c r="AB67" s="128"/>
      <c r="AC67" s="128"/>
      <c r="AD67" s="128"/>
      <c r="AE67" s="128"/>
      <c r="AF67" s="128"/>
      <c r="AG67" s="128"/>
      <c r="AH67" s="128"/>
      <c r="AI67" s="128"/>
      <c r="AJ67" s="128"/>
      <c r="AK67" s="125"/>
      <c r="AL67" s="125"/>
      <c r="AM67" s="125"/>
      <c r="AN67" s="125"/>
      <c r="AO67" s="125"/>
      <c r="AP67" s="125"/>
      <c r="AQ67" s="125"/>
      <c r="AR67" s="125"/>
      <c r="AS67" s="125"/>
      <c r="AT67" s="125"/>
      <c r="AU67" s="125"/>
      <c r="AV67" s="125"/>
      <c r="AW67" s="125"/>
      <c r="AX67" s="125"/>
    </row>
    <row r="68" spans="1:50" s="134" customFormat="1" ht="11.25">
      <c r="A68" s="127"/>
      <c r="B68" s="127"/>
      <c r="C68" s="129"/>
      <c r="D68" s="129"/>
      <c r="E68" s="122"/>
      <c r="F68" s="122">
        <f t="shared" si="0"/>
        <v>0</v>
      </c>
      <c r="G68" s="122"/>
      <c r="H68" s="122"/>
      <c r="I68" s="122"/>
      <c r="J68" s="122"/>
      <c r="K68" s="122"/>
      <c r="L68" s="122"/>
      <c r="M68" s="122"/>
      <c r="N68" s="122"/>
      <c r="O68" s="122"/>
      <c r="P68" s="122"/>
      <c r="Q68" s="122"/>
      <c r="R68" s="122"/>
      <c r="S68" s="122"/>
      <c r="T68" s="122"/>
      <c r="U68" s="122"/>
      <c r="V68" s="122"/>
      <c r="W68" s="122">
        <f t="shared" si="1"/>
        <v>0</v>
      </c>
      <c r="X68" s="128"/>
      <c r="Y68" s="128"/>
      <c r="Z68" s="128"/>
      <c r="AA68" s="128"/>
      <c r="AB68" s="128"/>
      <c r="AC68" s="128"/>
      <c r="AD68" s="128"/>
      <c r="AE68" s="128"/>
      <c r="AF68" s="128"/>
      <c r="AG68" s="128"/>
      <c r="AH68" s="128"/>
      <c r="AI68" s="128"/>
      <c r="AJ68" s="128"/>
      <c r="AK68" s="133"/>
      <c r="AL68" s="133"/>
      <c r="AM68" s="133"/>
      <c r="AN68" s="133"/>
      <c r="AO68" s="133"/>
      <c r="AP68" s="133"/>
      <c r="AQ68" s="133"/>
      <c r="AR68" s="133"/>
      <c r="AS68" s="133"/>
      <c r="AT68" s="133"/>
      <c r="AU68" s="133"/>
      <c r="AV68" s="133"/>
      <c r="AW68" s="133"/>
      <c r="AX68" s="133"/>
    </row>
    <row r="69" spans="1:50" s="134" customFormat="1" ht="12" thickBot="1">
      <c r="A69" s="135" t="s">
        <v>90</v>
      </c>
      <c r="B69" s="136">
        <f>SUM(B5:B67)</f>
        <v>0</v>
      </c>
      <c r="C69" s="137">
        <f>SUM(C6:C68)</f>
        <v>1247861890</v>
      </c>
      <c r="D69" s="137">
        <f>SUM(D6:D68)</f>
        <v>1247861890</v>
      </c>
      <c r="E69" s="136">
        <f>SUM(E5:E67)</f>
        <v>0</v>
      </c>
      <c r="F69" s="136">
        <f>SUM(F5:F67)</f>
        <v>-21844673044</v>
      </c>
      <c r="G69" s="137">
        <f>SUM(G6:G68)</f>
        <v>1840832850</v>
      </c>
      <c r="H69" s="137">
        <f>SUM(H6:H68)</f>
        <v>-93260538</v>
      </c>
      <c r="I69" s="137">
        <f t="shared" ref="I69:V69" si="5">SUM(I6:I68)</f>
        <v>0</v>
      </c>
      <c r="J69" s="137">
        <f t="shared" si="5"/>
        <v>-223310904</v>
      </c>
      <c r="K69" s="137">
        <f t="shared" si="5"/>
        <v>-340188406</v>
      </c>
      <c r="L69" s="137">
        <f>SUM(L6:L68)</f>
        <v>-35087436</v>
      </c>
      <c r="M69" s="137">
        <f t="shared" si="5"/>
        <v>-713265585</v>
      </c>
      <c r="N69" s="137">
        <f t="shared" si="5"/>
        <v>0</v>
      </c>
      <c r="O69" s="137">
        <f t="shared" si="5"/>
        <v>-768821727</v>
      </c>
      <c r="P69" s="137">
        <f t="shared" si="5"/>
        <v>0</v>
      </c>
      <c r="Q69" s="137">
        <f t="shared" si="5"/>
        <v>-583540731</v>
      </c>
      <c r="R69" s="137">
        <f t="shared" si="5"/>
        <v>5000000000</v>
      </c>
      <c r="S69" s="137">
        <f t="shared" si="5"/>
        <v>0</v>
      </c>
      <c r="T69" s="137">
        <f t="shared" si="5"/>
        <v>0</v>
      </c>
      <c r="U69" s="137">
        <f t="shared" si="5"/>
        <v>-21121490</v>
      </c>
      <c r="V69" s="137">
        <f t="shared" si="5"/>
        <v>-169372459</v>
      </c>
      <c r="W69" s="137">
        <f>SUM(W6:W68)</f>
        <v>3892863574</v>
      </c>
      <c r="X69" s="128"/>
      <c r="Y69" s="128"/>
      <c r="Z69" s="128"/>
      <c r="AA69" s="128"/>
      <c r="AB69" s="128"/>
      <c r="AC69" s="128"/>
      <c r="AD69" s="128"/>
      <c r="AE69" s="128"/>
      <c r="AF69" s="128"/>
      <c r="AG69" s="128"/>
      <c r="AH69" s="128"/>
      <c r="AI69" s="128"/>
      <c r="AJ69" s="128"/>
      <c r="AK69" s="133"/>
      <c r="AL69" s="133"/>
      <c r="AM69" s="133"/>
      <c r="AN69" s="133"/>
      <c r="AO69" s="133"/>
      <c r="AP69" s="133"/>
      <c r="AQ69" s="133"/>
      <c r="AR69" s="133"/>
      <c r="AS69" s="133"/>
      <c r="AT69" s="133"/>
      <c r="AU69" s="133"/>
      <c r="AV69" s="133"/>
      <c r="AW69" s="133"/>
      <c r="AX69" s="133"/>
    </row>
    <row r="70" spans="1:50" ht="15.75" thickTop="1">
      <c r="B70" s="138">
        <f>B69/2</f>
        <v>0</v>
      </c>
      <c r="D70" s="105">
        <f>C69-D69</f>
        <v>0</v>
      </c>
      <c r="G70" s="148"/>
      <c r="H70" s="148"/>
      <c r="I70" s="148"/>
      <c r="J70" s="148"/>
      <c r="K70" s="148"/>
      <c r="L70" s="148">
        <f>SUM(G69:L69)</f>
        <v>1148985566</v>
      </c>
      <c r="M70" s="148"/>
      <c r="N70" s="148"/>
      <c r="O70" s="148"/>
      <c r="P70" s="148"/>
      <c r="Q70" s="148">
        <f>SUM(M69:Q69)</f>
        <v>-2065628043</v>
      </c>
      <c r="R70" s="148"/>
      <c r="S70" s="148"/>
      <c r="T70" s="148"/>
      <c r="U70" s="148">
        <f>+SUM(R69:U69)</f>
        <v>4978878510</v>
      </c>
      <c r="V70" s="148">
        <f>V69</f>
        <v>-169372459</v>
      </c>
      <c r="W70" s="148">
        <f>SUM(F70:V70)</f>
        <v>3892863574</v>
      </c>
      <c r="X70" s="128"/>
      <c r="Y70" s="128"/>
      <c r="Z70" s="128"/>
      <c r="AA70" s="128"/>
      <c r="AB70" s="128"/>
      <c r="AC70" s="128"/>
      <c r="AD70" s="128"/>
      <c r="AE70" s="128"/>
      <c r="AF70" s="128"/>
      <c r="AG70" s="128"/>
      <c r="AH70" s="128"/>
      <c r="AI70" s="128"/>
      <c r="AJ70" s="128"/>
    </row>
    <row r="71" spans="1:50">
      <c r="A71" s="149"/>
      <c r="B71" s="149"/>
      <c r="C71" s="149"/>
      <c r="D71" s="150"/>
      <c r="E71" s="149"/>
      <c r="F71" s="149"/>
      <c r="G71" s="151"/>
      <c r="H71" s="151"/>
      <c r="I71" s="151"/>
      <c r="J71" s="151"/>
      <c r="K71" s="151"/>
      <c r="L71" s="151"/>
      <c r="M71" s="151"/>
      <c r="N71" s="151"/>
      <c r="O71" s="151"/>
      <c r="P71" s="151"/>
      <c r="Q71" s="151"/>
      <c r="R71" s="151"/>
      <c r="S71" s="151"/>
      <c r="T71" s="151"/>
      <c r="U71" s="151"/>
      <c r="V71" s="151"/>
      <c r="W71" s="151">
        <f>SUM(F71:V71)</f>
        <v>0</v>
      </c>
      <c r="X71" s="331">
        <f>+'Balance General'!C9</f>
        <v>3892863574</v>
      </c>
      <c r="Y71" s="128"/>
      <c r="Z71" s="128"/>
      <c r="AA71" s="128"/>
      <c r="AB71" s="128"/>
      <c r="AC71" s="128"/>
      <c r="AD71" s="128"/>
      <c r="AE71" s="128"/>
      <c r="AF71" s="128"/>
      <c r="AG71" s="128"/>
      <c r="AH71" s="128"/>
      <c r="AI71" s="128"/>
      <c r="AJ71" s="128"/>
    </row>
    <row r="72" spans="1:50">
      <c r="A72" s="107"/>
      <c r="B72" s="107"/>
      <c r="C72" s="107"/>
      <c r="D72" s="107"/>
      <c r="E72" s="107"/>
      <c r="F72" s="107"/>
      <c r="G72" s="107"/>
      <c r="H72" s="107"/>
      <c r="I72" s="107"/>
      <c r="J72" s="107"/>
      <c r="K72" s="107"/>
      <c r="L72" s="107"/>
      <c r="M72" s="107"/>
      <c r="N72" s="107"/>
      <c r="O72" s="107"/>
      <c r="P72" s="107"/>
      <c r="Q72" s="107"/>
      <c r="R72" s="107"/>
      <c r="S72" s="107"/>
      <c r="T72" s="107"/>
      <c r="U72" s="107"/>
      <c r="V72" s="107"/>
      <c r="W72" s="139"/>
      <c r="X72" s="331">
        <f>+W70-X71</f>
        <v>0</v>
      </c>
    </row>
    <row r="73" spans="1:50">
      <c r="C73" s="140"/>
      <c r="E73" s="105"/>
      <c r="F73" s="141"/>
      <c r="G73" s="142"/>
      <c r="H73" s="142"/>
      <c r="I73" s="142"/>
      <c r="J73" s="142"/>
      <c r="K73" s="142"/>
      <c r="L73" s="142"/>
      <c r="M73" s="142"/>
      <c r="N73" s="142"/>
      <c r="O73" s="142"/>
      <c r="P73" s="142"/>
      <c r="Q73" s="142"/>
      <c r="R73" s="142"/>
      <c r="S73" s="142"/>
      <c r="T73" s="142"/>
      <c r="U73" s="142"/>
      <c r="V73" s="142"/>
    </row>
    <row r="74" spans="1:50">
      <c r="G74" s="143"/>
      <c r="H74" s="143"/>
      <c r="I74" s="143"/>
      <c r="J74" s="143"/>
      <c r="K74" s="143"/>
      <c r="L74" s="143"/>
      <c r="M74" s="143"/>
      <c r="N74" s="143"/>
      <c r="O74" s="143"/>
      <c r="P74" s="143"/>
      <c r="Q74" s="143"/>
      <c r="R74" s="143"/>
      <c r="S74" s="143"/>
      <c r="T74" s="143"/>
      <c r="U74" s="143"/>
      <c r="V74" s="143"/>
      <c r="W74" s="105"/>
    </row>
  </sheetData>
  <customSheetViews>
    <customSheetView guid="{B9F63820-5C32-455A-BC9D-0BE84D6B0867}" scale="113" state="hidden">
      <pane xSplit="6" ySplit="3" topLeftCell="G47" activePane="bottomRight" state="frozen"/>
      <selection pane="bottomRight" activeCell="A58" sqref="A58"/>
      <pageMargins left="0.7" right="0.7" top="0.75" bottom="0.75" header="0.3" footer="0.3"/>
      <pageSetup orientation="portrait" r:id="rId1"/>
    </customSheetView>
    <customSheetView guid="{7015FC6D-0680-4B00-AA0E-B83DA1D0B666}" scale="113">
      <pane xSplit="6" ySplit="3" topLeftCell="G47" activePane="bottomRight" state="frozen"/>
      <selection pane="bottomRight" activeCell="A58" sqref="A58"/>
      <pageMargins left="0.7" right="0.7" top="0.75" bottom="0.75" header="0.3" footer="0.3"/>
      <pageSetup orientation="portrait" r:id="rId2"/>
    </customSheetView>
    <customSheetView guid="{5FCC9217-B3E9-4B91-A943-5F21728EBEE9}" scale="113">
      <pane xSplit="6" ySplit="3" topLeftCell="G47" activePane="bottomRight" state="frozen"/>
      <selection pane="bottomRight" activeCell="A58" sqref="A58"/>
      <pageMargins left="0.7" right="0.7" top="0.75" bottom="0.75" header="0.3" footer="0.3"/>
      <pageSetup orientation="portrait" r:id="rId3"/>
    </customSheetView>
    <customSheetView guid="{F3648BCD-1CED-4BBB-AE63-37BDB925883F}" scale="113" state="hidden">
      <pane xSplit="6" ySplit="3" topLeftCell="G47" activePane="bottomRight" state="frozen"/>
      <selection pane="bottomRight" activeCell="A58" sqref="A58"/>
      <pageMargins left="0.7" right="0.7" top="0.75" bottom="0.75" header="0.3" footer="0.3"/>
      <pageSetup orientation="portrait" r:id="rId4"/>
    </customSheetView>
  </customSheetViews>
  <mergeCells count="8">
    <mergeCell ref="A1:W1"/>
    <mergeCell ref="A2:A3"/>
    <mergeCell ref="C2:D2"/>
    <mergeCell ref="G2:L2"/>
    <mergeCell ref="M2:O2"/>
    <mergeCell ref="R2:U2"/>
    <mergeCell ref="V2:V3"/>
    <mergeCell ref="W2:W3"/>
  </mergeCells>
  <pageMargins left="0.7" right="0.7" top="0.75" bottom="0.75" header="0.3" footer="0.3"/>
  <pageSetup orientation="portrait" r:id="rId5"/>
  <ignoredErrors>
    <ignoredError sqref="W61" formula="1"/>
    <ignoredError sqref="E20"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6699"/>
  </sheetPr>
  <dimension ref="A1:O64"/>
  <sheetViews>
    <sheetView showGridLines="0" zoomScale="80" zoomScaleNormal="80" zoomScaleSheetLayoutView="80" workbookViewId="0">
      <pane ySplit="7" topLeftCell="A11" activePane="bottomLeft" state="frozen"/>
      <selection pane="bottomLeft" activeCell="A8" sqref="A8"/>
    </sheetView>
  </sheetViews>
  <sheetFormatPr baseColWidth="10" defaultColWidth="11.42578125" defaultRowHeight="15.75"/>
  <cols>
    <col min="1" max="1" width="25.42578125" style="3" customWidth="1"/>
    <col min="2" max="2" width="14.5703125" style="2" customWidth="1"/>
    <col min="3" max="3" width="15.5703125" style="2" customWidth="1"/>
    <col min="4" max="4" width="16.140625" style="2" customWidth="1"/>
    <col min="5" max="5" width="15" style="2" customWidth="1"/>
    <col min="6" max="6" width="15.140625" style="2" customWidth="1"/>
    <col min="7" max="7" width="15.5703125" style="2" customWidth="1"/>
    <col min="8" max="8" width="17.28515625" style="2" customWidth="1"/>
    <col min="9" max="9" width="16.28515625" style="2" customWidth="1"/>
    <col min="10" max="10" width="16.42578125" style="2" bestFit="1" customWidth="1"/>
    <col min="11" max="11" width="18.5703125" style="2" bestFit="1" customWidth="1"/>
    <col min="12" max="12" width="14.28515625" style="2" bestFit="1" customWidth="1"/>
    <col min="13" max="13" width="15.140625" style="2" bestFit="1" customWidth="1"/>
    <col min="14" max="14" width="15.42578125" style="2" bestFit="1" customWidth="1"/>
    <col min="15" max="15" width="21.85546875" style="2" bestFit="1" customWidth="1"/>
    <col min="16" max="16384" width="11.42578125" style="2"/>
  </cols>
  <sheetData>
    <row r="1" spans="1:15" s="57" customFormat="1">
      <c r="A1" s="689" t="s">
        <v>156</v>
      </c>
      <c r="B1" s="689"/>
      <c r="C1" s="689"/>
      <c r="D1" s="689"/>
      <c r="E1" s="689"/>
      <c r="F1" s="689"/>
      <c r="G1" s="689"/>
      <c r="H1" s="689"/>
      <c r="I1" s="689"/>
      <c r="J1" s="689"/>
      <c r="K1" s="689"/>
    </row>
    <row r="2" spans="1:15" s="57" customFormat="1">
      <c r="A2" s="711" t="s">
        <v>157</v>
      </c>
      <c r="B2" s="711"/>
      <c r="C2" s="711"/>
      <c r="D2" s="711"/>
      <c r="E2" s="711"/>
      <c r="F2" s="711"/>
      <c r="G2" s="711"/>
      <c r="H2" s="711"/>
      <c r="I2" s="711"/>
      <c r="J2" s="711"/>
      <c r="K2" s="711"/>
    </row>
    <row r="3" spans="1:15" s="57" customFormat="1">
      <c r="A3" s="682" t="s">
        <v>848</v>
      </c>
      <c r="B3" s="682"/>
      <c r="C3" s="682"/>
      <c r="D3" s="682"/>
      <c r="E3" s="682"/>
      <c r="F3" s="682"/>
      <c r="G3" s="682"/>
      <c r="H3" s="682"/>
      <c r="I3" s="682"/>
      <c r="J3" s="682"/>
      <c r="K3" s="682"/>
    </row>
    <row r="4" spans="1:15" s="57" customFormat="1">
      <c r="A4" s="682" t="s">
        <v>707</v>
      </c>
      <c r="B4" s="682"/>
      <c r="C4" s="682"/>
      <c r="D4" s="682"/>
      <c r="E4" s="682"/>
      <c r="F4" s="682"/>
      <c r="G4" s="682"/>
      <c r="H4" s="682"/>
      <c r="I4" s="682"/>
      <c r="J4" s="682"/>
      <c r="K4" s="682"/>
    </row>
    <row r="5" spans="1:15" s="57" customFormat="1" ht="16.5" thickBot="1">
      <c r="A5" s="59"/>
      <c r="B5" s="60"/>
      <c r="C5" s="60"/>
      <c r="D5" s="60"/>
      <c r="E5" s="60"/>
      <c r="F5" s="60"/>
      <c r="G5" s="60"/>
      <c r="H5" s="60"/>
      <c r="I5" s="60"/>
      <c r="J5" s="60"/>
      <c r="K5" s="60"/>
    </row>
    <row r="6" spans="1:15" s="31" customFormat="1" ht="31.5" customHeight="1">
      <c r="A6" s="714" t="s">
        <v>60</v>
      </c>
      <c r="B6" s="712" t="s">
        <v>11</v>
      </c>
      <c r="C6" s="712"/>
      <c r="D6" s="712"/>
      <c r="E6" s="712" t="s">
        <v>12</v>
      </c>
      <c r="F6" s="712"/>
      <c r="G6" s="712"/>
      <c r="H6" s="712" t="s">
        <v>151</v>
      </c>
      <c r="I6" s="712"/>
      <c r="J6" s="713" t="s">
        <v>25</v>
      </c>
      <c r="K6" s="713"/>
    </row>
    <row r="7" spans="1:15" s="31" customFormat="1" ht="30" customHeight="1">
      <c r="A7" s="715"/>
      <c r="B7" s="250" t="s">
        <v>145</v>
      </c>
      <c r="C7" s="250" t="s">
        <v>146</v>
      </c>
      <c r="D7" s="250" t="s">
        <v>147</v>
      </c>
      <c r="E7" s="250" t="s">
        <v>148</v>
      </c>
      <c r="F7" s="250" t="s">
        <v>149</v>
      </c>
      <c r="G7" s="250" t="s">
        <v>150</v>
      </c>
      <c r="H7" s="250" t="s">
        <v>152</v>
      </c>
      <c r="I7" s="250" t="s">
        <v>153</v>
      </c>
      <c r="J7" s="251">
        <v>43921</v>
      </c>
      <c r="K7" s="251">
        <v>43830</v>
      </c>
    </row>
    <row r="8" spans="1:15" s="31" customFormat="1" ht="35.1" customHeight="1">
      <c r="A8" s="252" t="s">
        <v>760</v>
      </c>
      <c r="B8" s="253">
        <v>0</v>
      </c>
      <c r="C8" s="253">
        <v>0</v>
      </c>
      <c r="D8" s="253">
        <v>5000000000</v>
      </c>
      <c r="E8" s="253">
        <v>0</v>
      </c>
      <c r="F8" s="253">
        <v>0</v>
      </c>
      <c r="G8" s="253">
        <v>0</v>
      </c>
      <c r="H8" s="253">
        <v>-16169966</v>
      </c>
      <c r="I8" s="253">
        <v>650398446</v>
      </c>
      <c r="J8" s="267"/>
      <c r="K8" s="264"/>
    </row>
    <row r="9" spans="1:15" s="31" customFormat="1" ht="35.1" customHeight="1">
      <c r="A9" s="254" t="s">
        <v>154</v>
      </c>
      <c r="B9" s="255">
        <v>0</v>
      </c>
      <c r="C9" s="255">
        <v>0</v>
      </c>
      <c r="D9" s="255">
        <v>0</v>
      </c>
      <c r="E9" s="255">
        <v>0</v>
      </c>
      <c r="F9" s="255">
        <v>0</v>
      </c>
      <c r="G9" s="255">
        <v>0</v>
      </c>
      <c r="H9" s="255">
        <v>650398446</v>
      </c>
      <c r="I9" s="255">
        <v>-650398446</v>
      </c>
      <c r="J9" s="268"/>
      <c r="K9" s="265"/>
    </row>
    <row r="10" spans="1:15" s="58" customFormat="1" ht="35.1" customHeight="1">
      <c r="A10" s="256" t="s">
        <v>155</v>
      </c>
      <c r="B10" s="257">
        <v>0</v>
      </c>
      <c r="C10" s="257">
        <v>0</v>
      </c>
      <c r="D10" s="257">
        <v>0</v>
      </c>
      <c r="E10" s="257">
        <v>0</v>
      </c>
      <c r="F10" s="257">
        <v>0</v>
      </c>
      <c r="G10" s="257">
        <v>0</v>
      </c>
      <c r="H10" s="257">
        <v>0</v>
      </c>
      <c r="I10" s="257">
        <v>0</v>
      </c>
      <c r="J10" s="268"/>
      <c r="K10" s="265"/>
    </row>
    <row r="11" spans="1:15" s="58" customFormat="1" ht="35.1" customHeight="1">
      <c r="A11" s="258" t="s">
        <v>61</v>
      </c>
      <c r="B11" s="257">
        <v>0</v>
      </c>
      <c r="C11" s="257">
        <v>0</v>
      </c>
      <c r="D11" s="257">
        <v>0</v>
      </c>
      <c r="E11" s="257">
        <v>0</v>
      </c>
      <c r="F11" s="257">
        <v>0</v>
      </c>
      <c r="G11" s="257">
        <v>0</v>
      </c>
      <c r="H11" s="257">
        <v>0</v>
      </c>
      <c r="I11" s="259">
        <v>449542972</v>
      </c>
      <c r="J11" s="269"/>
      <c r="K11" s="266"/>
    </row>
    <row r="12" spans="1:15" s="58" customFormat="1" ht="35.1" customHeight="1">
      <c r="A12" s="260" t="s">
        <v>846</v>
      </c>
      <c r="B12" s="261">
        <f>SUM(B8:B11)</f>
        <v>0</v>
      </c>
      <c r="C12" s="261">
        <f t="shared" ref="C12" si="0">SUM(C8:C11)</f>
        <v>0</v>
      </c>
      <c r="D12" s="261">
        <f t="shared" ref="D12:G12" si="1">SUM(D8:D11)</f>
        <v>5000000000</v>
      </c>
      <c r="E12" s="261">
        <f t="shared" si="1"/>
        <v>0</v>
      </c>
      <c r="F12" s="261">
        <f t="shared" si="1"/>
        <v>0</v>
      </c>
      <c r="G12" s="261">
        <f t="shared" si="1"/>
        <v>0</v>
      </c>
      <c r="H12" s="261">
        <f>SUM(H8:H11)</f>
        <v>634228480</v>
      </c>
      <c r="I12" s="261">
        <f>SUM(I8:I11)</f>
        <v>449542972</v>
      </c>
      <c r="J12" s="261">
        <f>+SUM(B12:I12)</f>
        <v>6083771452</v>
      </c>
      <c r="K12" s="261">
        <v>0</v>
      </c>
      <c r="L12" s="270">
        <f>+J12-'Balance General'!F59</f>
        <v>0</v>
      </c>
    </row>
    <row r="13" spans="1:15" s="58" customFormat="1" ht="35.1" customHeight="1" thickBot="1">
      <c r="A13" s="262" t="s">
        <v>849</v>
      </c>
      <c r="B13" s="263">
        <v>0</v>
      </c>
      <c r="C13" s="263">
        <v>0</v>
      </c>
      <c r="D13" s="263">
        <v>5000000000</v>
      </c>
      <c r="E13" s="263">
        <v>0</v>
      </c>
      <c r="F13" s="263">
        <v>0</v>
      </c>
      <c r="G13" s="263">
        <v>0</v>
      </c>
      <c r="H13" s="263">
        <v>0</v>
      </c>
      <c r="I13" s="263">
        <v>-16169966</v>
      </c>
      <c r="J13" s="263">
        <v>0</v>
      </c>
      <c r="K13" s="263">
        <f>+SUM(B13:J13)</f>
        <v>4983830034</v>
      </c>
      <c r="L13" s="270"/>
      <c r="M13" s="270"/>
    </row>
    <row r="14" spans="1:15">
      <c r="O14" s="53"/>
    </row>
    <row r="15" spans="1:15">
      <c r="A15" s="680" t="s">
        <v>529</v>
      </c>
      <c r="B15" s="680"/>
      <c r="C15" s="680"/>
      <c r="D15" s="680"/>
      <c r="E15" s="680"/>
      <c r="F15" s="680"/>
      <c r="G15" s="680"/>
      <c r="H15" s="680"/>
      <c r="I15" s="680"/>
      <c r="J15" s="680"/>
      <c r="K15" s="680"/>
      <c r="O15" s="53"/>
    </row>
    <row r="16" spans="1:15">
      <c r="O16" s="53"/>
    </row>
    <row r="17" spans="2:15">
      <c r="O17" s="53"/>
    </row>
    <row r="18" spans="2:15">
      <c r="O18" s="53"/>
    </row>
    <row r="19" spans="2:15">
      <c r="O19" s="53"/>
    </row>
    <row r="20" spans="2:15">
      <c r="B20" s="163" t="s">
        <v>712</v>
      </c>
      <c r="D20" s="678" t="s">
        <v>711</v>
      </c>
      <c r="E20" s="678"/>
      <c r="G20" s="167" t="s">
        <v>511</v>
      </c>
      <c r="J20" s="162" t="s">
        <v>708</v>
      </c>
      <c r="N20" s="53"/>
    </row>
    <row r="21" spans="2:15">
      <c r="B21" s="164" t="s">
        <v>129</v>
      </c>
      <c r="D21" s="679" t="s">
        <v>710</v>
      </c>
      <c r="E21" s="679"/>
      <c r="G21" s="164" t="s">
        <v>719</v>
      </c>
      <c r="J21" s="164" t="s">
        <v>709</v>
      </c>
      <c r="N21" s="53"/>
    </row>
    <row r="64" spans="3:3">
      <c r="C64" s="2">
        <f>'Patrimonio Neto'!F1</f>
        <v>0</v>
      </c>
    </row>
  </sheetData>
  <customSheetViews>
    <customSheetView guid="{B9F63820-5C32-455A-BC9D-0BE84D6B0867}" scale="80" showGridLines="0" state="hidden">
      <pane ySplit="7" topLeftCell="A8" activePane="bottomLeft" state="frozen"/>
      <selection pane="bottomLeft" sqref="A1:K15"/>
      <pageMargins left="0.75" right="0.75" top="1" bottom="1" header="0.5" footer="0.5"/>
      <pageSetup scale="47" orientation="portrait" r:id="rId1"/>
      <headerFooter alignWithMargins="0"/>
    </customSheetView>
    <customSheetView guid="{7015FC6D-0680-4B00-AA0E-B83DA1D0B666}" scale="80" showPageBreaks="1" showGridLines="0" printArea="1">
      <pane ySplit="7" topLeftCell="A8" activePane="bottomLeft" state="frozen"/>
      <selection pane="bottomLeft" activeCell="I11" sqref="I9:I11"/>
      <pageMargins left="0.75" right="0.75" top="1" bottom="1" header="0.5" footer="0.5"/>
      <pageSetup scale="47" orientation="portrait" r:id="rId2"/>
      <headerFooter alignWithMargins="0"/>
    </customSheetView>
    <customSheetView guid="{5FCC9217-B3E9-4B91-A943-5F21728EBEE9}" scale="80" showPageBreaks="1" showGridLines="0" printArea="1">
      <pane ySplit="7" topLeftCell="A47" activePane="bottomLeft" state="frozen"/>
      <selection pane="bottomLeft" activeCell="K71" sqref="K71"/>
      <pageMargins left="0.75" right="0.75" top="1" bottom="1" header="0.5" footer="0.5"/>
      <pageSetup scale="47" orientation="portrait" r:id="rId3"/>
      <headerFooter alignWithMargins="0"/>
    </customSheetView>
    <customSheetView guid="{F3648BCD-1CED-4BBB-AE63-37BDB925883F}" scale="80" showGridLines="0">
      <pane ySplit="7" topLeftCell="A8" activePane="bottomLeft" state="frozen"/>
      <selection pane="bottomLeft" activeCell="N12" sqref="N12"/>
      <pageMargins left="0.75" right="0.75" top="1" bottom="1" header="0.5" footer="0.5"/>
      <pageSetup scale="47" orientation="portrait" r:id="rId4"/>
      <headerFooter alignWithMargins="0"/>
    </customSheetView>
  </customSheetViews>
  <mergeCells count="12">
    <mergeCell ref="D20:E20"/>
    <mergeCell ref="D21:E21"/>
    <mergeCell ref="A1:K1"/>
    <mergeCell ref="A2:K2"/>
    <mergeCell ref="A3:K3"/>
    <mergeCell ref="A4:K4"/>
    <mergeCell ref="B6:D6"/>
    <mergeCell ref="E6:G6"/>
    <mergeCell ref="H6:I6"/>
    <mergeCell ref="J6:K6"/>
    <mergeCell ref="A6:A7"/>
    <mergeCell ref="A15:K15"/>
  </mergeCells>
  <pageMargins left="0.75" right="0.75" top="1" bottom="1" header="0.5" footer="0.5"/>
  <pageSetup scale="47" orientation="portrait" r:id="rId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5A15F-1F51-465A-8547-B054741836B9}">
  <sheetPr>
    <tabColor rgb="FF006699"/>
  </sheetPr>
  <dimension ref="A1:L316"/>
  <sheetViews>
    <sheetView showGridLines="0" view="pageBreakPreview" zoomScale="80" zoomScaleNormal="90" zoomScaleSheetLayoutView="80" workbookViewId="0">
      <selection activeCell="B51" sqref="B51:K52"/>
    </sheetView>
  </sheetViews>
  <sheetFormatPr baseColWidth="10" defaultColWidth="11.42578125" defaultRowHeight="15"/>
  <cols>
    <col min="1" max="1" width="3.5703125" style="97" customWidth="1"/>
    <col min="2" max="3" width="11.42578125" style="97"/>
    <col min="4" max="4" width="13.5703125" style="97" bestFit="1" customWidth="1"/>
    <col min="5" max="5" width="11.42578125" style="97"/>
    <col min="6" max="6" width="20.42578125" style="97" bestFit="1" customWidth="1"/>
    <col min="7" max="10" width="11.42578125" style="97"/>
    <col min="11" max="11" width="12.5703125" style="97" customWidth="1"/>
    <col min="12" max="12" width="4.42578125" style="97" customWidth="1"/>
    <col min="13" max="16384" width="11.42578125" style="97"/>
  </cols>
  <sheetData>
    <row r="1" spans="1:12" ht="15.75">
      <c r="A1" s="155"/>
      <c r="B1" s="717" t="s">
        <v>847</v>
      </c>
      <c r="C1" s="717"/>
      <c r="D1" s="717"/>
      <c r="E1" s="717"/>
      <c r="F1" s="717"/>
      <c r="G1" s="717"/>
      <c r="H1" s="717"/>
      <c r="I1" s="717"/>
      <c r="J1" s="717"/>
      <c r="K1" s="717"/>
      <c r="L1" s="100"/>
    </row>
    <row r="2" spans="1:12" ht="15.75">
      <c r="A2" s="152"/>
      <c r="B2" s="2"/>
      <c r="C2" s="2"/>
      <c r="D2" s="2"/>
      <c r="E2" s="2"/>
      <c r="F2" s="2"/>
      <c r="G2" s="2"/>
      <c r="H2" s="2"/>
      <c r="I2" s="2"/>
      <c r="J2" s="2"/>
      <c r="K2" s="2"/>
      <c r="L2" s="101"/>
    </row>
    <row r="3" spans="1:12" ht="15.75">
      <c r="A3" s="152"/>
      <c r="B3" s="334" t="s">
        <v>851</v>
      </c>
      <c r="C3" s="2"/>
      <c r="D3" s="2"/>
      <c r="E3" s="2"/>
      <c r="F3" s="2"/>
      <c r="G3" s="2"/>
      <c r="H3" s="2"/>
      <c r="I3" s="2"/>
      <c r="J3" s="2"/>
      <c r="K3" s="2"/>
      <c r="L3" s="101"/>
    </row>
    <row r="4" spans="1:12" s="99" customFormat="1" ht="45" customHeight="1">
      <c r="A4" s="156"/>
      <c r="B4" s="718" t="s">
        <v>852</v>
      </c>
      <c r="C4" s="718"/>
      <c r="D4" s="718"/>
      <c r="E4" s="718"/>
      <c r="F4" s="718"/>
      <c r="G4" s="718"/>
      <c r="H4" s="718"/>
      <c r="I4" s="718"/>
      <c r="J4" s="718"/>
      <c r="K4" s="718"/>
      <c r="L4" s="157"/>
    </row>
    <row r="5" spans="1:12" ht="42.4" customHeight="1">
      <c r="A5" s="152"/>
      <c r="B5" s="719" t="s">
        <v>1140</v>
      </c>
      <c r="C5" s="719"/>
      <c r="D5" s="719"/>
      <c r="E5" s="719"/>
      <c r="F5" s="719"/>
      <c r="G5" s="719"/>
      <c r="H5" s="719"/>
      <c r="I5" s="719"/>
      <c r="J5" s="719"/>
      <c r="K5" s="719"/>
      <c r="L5" s="101"/>
    </row>
    <row r="6" spans="1:12">
      <c r="A6" s="152"/>
      <c r="B6" s="335"/>
      <c r="C6" s="335"/>
      <c r="D6" s="335"/>
      <c r="E6" s="335"/>
      <c r="F6" s="335"/>
      <c r="G6" s="335"/>
      <c r="H6" s="335"/>
      <c r="I6" s="335"/>
      <c r="J6" s="335"/>
      <c r="K6" s="335"/>
      <c r="L6" s="101"/>
    </row>
    <row r="7" spans="1:12" ht="15.75">
      <c r="A7" s="152"/>
      <c r="B7" s="334" t="s">
        <v>853</v>
      </c>
      <c r="C7" s="2"/>
      <c r="D7" s="2"/>
      <c r="E7" s="2"/>
      <c r="F7" s="2"/>
      <c r="G7" s="2"/>
      <c r="H7" s="2"/>
      <c r="I7" s="2"/>
      <c r="J7" s="2"/>
      <c r="K7" s="2"/>
      <c r="L7" s="101"/>
    </row>
    <row r="8" spans="1:12">
      <c r="A8" s="152"/>
      <c r="L8" s="101"/>
    </row>
    <row r="9" spans="1:12">
      <c r="A9" s="152"/>
      <c r="B9" s="336" t="s">
        <v>763</v>
      </c>
      <c r="L9" s="101"/>
    </row>
    <row r="10" spans="1:12">
      <c r="A10" s="152"/>
      <c r="L10" s="101"/>
    </row>
    <row r="11" spans="1:12" ht="81" customHeight="1">
      <c r="A11" s="152"/>
      <c r="B11" s="718" t="s">
        <v>854</v>
      </c>
      <c r="C11" s="718"/>
      <c r="D11" s="718"/>
      <c r="E11" s="718"/>
      <c r="F11" s="718"/>
      <c r="G11" s="718"/>
      <c r="H11" s="718"/>
      <c r="I11" s="718"/>
      <c r="J11" s="718"/>
      <c r="K11" s="718"/>
      <c r="L11" s="101"/>
    </row>
    <row r="12" spans="1:12">
      <c r="A12" s="152"/>
      <c r="L12" s="101"/>
    </row>
    <row r="13" spans="1:12" ht="30" customHeight="1">
      <c r="A13" s="152"/>
      <c r="B13" s="716" t="s">
        <v>855</v>
      </c>
      <c r="C13" s="716"/>
      <c r="D13" s="716"/>
      <c r="E13" s="716"/>
      <c r="F13" s="716"/>
      <c r="G13" s="716"/>
      <c r="H13" s="716"/>
      <c r="I13" s="716"/>
      <c r="J13" s="716"/>
      <c r="K13" s="716"/>
      <c r="L13" s="101"/>
    </row>
    <row r="14" spans="1:12">
      <c r="A14" s="152"/>
      <c r="L14" s="101"/>
    </row>
    <row r="15" spans="1:12">
      <c r="A15" s="152"/>
      <c r="B15" s="97" t="s">
        <v>856</v>
      </c>
      <c r="L15" s="101"/>
    </row>
    <row r="16" spans="1:12">
      <c r="A16" s="152"/>
      <c r="B16" s="97" t="s">
        <v>509</v>
      </c>
      <c r="L16" s="101"/>
    </row>
    <row r="17" spans="1:12" ht="30" customHeight="1">
      <c r="A17" s="152"/>
      <c r="B17" s="716" t="s">
        <v>857</v>
      </c>
      <c r="C17" s="716"/>
      <c r="D17" s="716"/>
      <c r="E17" s="716"/>
      <c r="F17" s="716"/>
      <c r="G17" s="716"/>
      <c r="H17" s="716"/>
      <c r="I17" s="716"/>
      <c r="J17" s="716"/>
      <c r="K17" s="716"/>
      <c r="L17" s="101"/>
    </row>
    <row r="18" spans="1:12">
      <c r="A18" s="152"/>
      <c r="B18" s="97" t="s">
        <v>858</v>
      </c>
      <c r="L18" s="101"/>
    </row>
    <row r="19" spans="1:12">
      <c r="A19" s="152"/>
      <c r="B19" s="97" t="s">
        <v>859</v>
      </c>
      <c r="L19" s="101"/>
    </row>
    <row r="20" spans="1:12">
      <c r="A20" s="152"/>
      <c r="B20" s="97" t="s">
        <v>510</v>
      </c>
      <c r="L20" s="101"/>
    </row>
    <row r="21" spans="1:12">
      <c r="A21" s="152"/>
      <c r="B21" s="97" t="s">
        <v>860</v>
      </c>
      <c r="L21" s="101"/>
    </row>
    <row r="22" spans="1:12" ht="30" customHeight="1">
      <c r="A22" s="152"/>
      <c r="B22" s="716" t="s">
        <v>861</v>
      </c>
      <c r="C22" s="716"/>
      <c r="D22" s="716"/>
      <c r="E22" s="716"/>
      <c r="F22" s="716"/>
      <c r="G22" s="716"/>
      <c r="H22" s="716"/>
      <c r="I22" s="716"/>
      <c r="J22" s="716"/>
      <c r="K22" s="716"/>
      <c r="L22" s="101"/>
    </row>
    <row r="23" spans="1:12" s="98" customFormat="1" ht="30" customHeight="1">
      <c r="A23" s="158"/>
      <c r="B23" s="716" t="s">
        <v>862</v>
      </c>
      <c r="C23" s="716"/>
      <c r="D23" s="716"/>
      <c r="E23" s="716"/>
      <c r="F23" s="716"/>
      <c r="G23" s="716"/>
      <c r="H23" s="716"/>
      <c r="I23" s="716"/>
      <c r="J23" s="716"/>
      <c r="K23" s="716"/>
      <c r="L23" s="159"/>
    </row>
    <row r="24" spans="1:12">
      <c r="A24" s="152"/>
      <c r="B24" s="97" t="s">
        <v>863</v>
      </c>
      <c r="L24" s="101"/>
    </row>
    <row r="25" spans="1:12" ht="45" customHeight="1">
      <c r="A25" s="152"/>
      <c r="B25" s="716" t="s">
        <v>864</v>
      </c>
      <c r="C25" s="716"/>
      <c r="D25" s="716"/>
      <c r="E25" s="716"/>
      <c r="F25" s="716"/>
      <c r="G25" s="716"/>
      <c r="H25" s="716"/>
      <c r="I25" s="716"/>
      <c r="J25" s="716"/>
      <c r="K25" s="716"/>
      <c r="L25" s="101"/>
    </row>
    <row r="26" spans="1:12" ht="12.75" customHeight="1">
      <c r="A26" s="152"/>
      <c r="L26" s="101"/>
    </row>
    <row r="27" spans="1:12">
      <c r="A27" s="152"/>
      <c r="B27" s="337" t="s">
        <v>865</v>
      </c>
      <c r="L27" s="101"/>
    </row>
    <row r="28" spans="1:12" s="99" customFormat="1" ht="53.25" customHeight="1">
      <c r="A28" s="156"/>
      <c r="B28" s="716" t="s">
        <v>866</v>
      </c>
      <c r="C28" s="716"/>
      <c r="D28" s="716"/>
      <c r="E28" s="716"/>
      <c r="F28" s="716"/>
      <c r="G28" s="716"/>
      <c r="H28" s="716"/>
      <c r="I28" s="716"/>
      <c r="J28" s="716"/>
      <c r="K28" s="716"/>
      <c r="L28" s="157"/>
    </row>
    <row r="29" spans="1:12">
      <c r="A29" s="152"/>
      <c r="L29" s="101"/>
    </row>
    <row r="30" spans="1:12" ht="15.75">
      <c r="A30" s="152"/>
      <c r="B30" s="334" t="s">
        <v>867</v>
      </c>
      <c r="L30" s="101"/>
    </row>
    <row r="31" spans="1:12">
      <c r="A31" s="152"/>
      <c r="L31" s="101"/>
    </row>
    <row r="32" spans="1:12">
      <c r="A32" s="152"/>
      <c r="B32" s="336" t="s">
        <v>868</v>
      </c>
      <c r="L32" s="101"/>
    </row>
    <row r="33" spans="1:12" ht="30" customHeight="1">
      <c r="A33" s="152"/>
      <c r="B33" s="716" t="s">
        <v>869</v>
      </c>
      <c r="C33" s="716"/>
      <c r="D33" s="716"/>
      <c r="E33" s="716"/>
      <c r="F33" s="716"/>
      <c r="G33" s="716"/>
      <c r="H33" s="716"/>
      <c r="I33" s="716"/>
      <c r="J33" s="716"/>
      <c r="K33" s="716"/>
      <c r="L33" s="101"/>
    </row>
    <row r="34" spans="1:12">
      <c r="A34" s="152"/>
      <c r="B34" s="97" t="s">
        <v>870</v>
      </c>
      <c r="L34" s="101"/>
    </row>
    <row r="35" spans="1:12">
      <c r="A35" s="152"/>
      <c r="L35" s="101"/>
    </row>
    <row r="36" spans="1:12">
      <c r="A36" s="152"/>
      <c r="B36" s="336" t="s">
        <v>871</v>
      </c>
      <c r="L36" s="101"/>
    </row>
    <row r="37" spans="1:12" ht="82.5" customHeight="1">
      <c r="A37" s="152"/>
      <c r="B37" s="716" t="s">
        <v>872</v>
      </c>
      <c r="C37" s="716"/>
      <c r="D37" s="716"/>
      <c r="E37" s="716"/>
      <c r="F37" s="716"/>
      <c r="G37" s="716"/>
      <c r="H37" s="716"/>
      <c r="I37" s="716"/>
      <c r="J37" s="716"/>
      <c r="K37" s="716"/>
      <c r="L37" s="101"/>
    </row>
    <row r="38" spans="1:12" ht="33.4" customHeight="1">
      <c r="A38" s="152"/>
      <c r="B38" s="718" t="s">
        <v>873</v>
      </c>
      <c r="C38" s="718"/>
      <c r="D38" s="718"/>
      <c r="E38" s="718"/>
      <c r="F38" s="718"/>
      <c r="G38" s="718"/>
      <c r="H38" s="718"/>
      <c r="I38" s="718"/>
      <c r="J38" s="718"/>
      <c r="K38" s="718"/>
      <c r="L38" s="101"/>
    </row>
    <row r="39" spans="1:12">
      <c r="A39" s="152"/>
      <c r="B39" s="335"/>
      <c r="C39" s="335"/>
      <c r="D39" s="335"/>
      <c r="E39" s="335"/>
      <c r="F39" s="335"/>
      <c r="G39" s="335"/>
      <c r="H39" s="335"/>
      <c r="I39" s="335"/>
      <c r="J39" s="335"/>
      <c r="K39" s="335"/>
      <c r="L39" s="101"/>
    </row>
    <row r="40" spans="1:12">
      <c r="A40" s="152"/>
      <c r="B40" s="338" t="s">
        <v>874</v>
      </c>
      <c r="C40" s="335"/>
      <c r="D40" s="335"/>
      <c r="E40" s="335"/>
      <c r="F40" s="335"/>
      <c r="G40" s="335"/>
      <c r="H40" s="335"/>
      <c r="I40" s="335"/>
      <c r="J40" s="335"/>
      <c r="K40" s="335"/>
      <c r="L40" s="101"/>
    </row>
    <row r="41" spans="1:12" ht="42.4" customHeight="1">
      <c r="A41" s="152"/>
      <c r="B41" s="720" t="s">
        <v>1121</v>
      </c>
      <c r="C41" s="720"/>
      <c r="D41" s="720"/>
      <c r="E41" s="720"/>
      <c r="F41" s="720"/>
      <c r="G41" s="720"/>
      <c r="H41" s="720"/>
      <c r="I41" s="720"/>
      <c r="J41" s="720"/>
      <c r="K41" s="720"/>
      <c r="L41" s="101"/>
    </row>
    <row r="42" spans="1:12" ht="43.5" customHeight="1">
      <c r="A42" s="152"/>
      <c r="B42" s="718" t="s">
        <v>875</v>
      </c>
      <c r="C42" s="718"/>
      <c r="D42" s="718"/>
      <c r="E42" s="718"/>
      <c r="F42" s="718"/>
      <c r="G42" s="718"/>
      <c r="H42" s="718"/>
      <c r="I42" s="718"/>
      <c r="J42" s="718"/>
      <c r="K42" s="718"/>
      <c r="L42" s="101"/>
    </row>
    <row r="43" spans="1:12">
      <c r="A43" s="152"/>
      <c r="B43" s="335"/>
      <c r="C43" s="335"/>
      <c r="D43" s="335"/>
      <c r="E43" s="335"/>
      <c r="F43" s="335"/>
      <c r="G43" s="335"/>
      <c r="H43" s="335"/>
      <c r="I43" s="335"/>
      <c r="J43" s="335"/>
      <c r="K43" s="335"/>
      <c r="L43" s="101"/>
    </row>
    <row r="44" spans="1:12">
      <c r="A44" s="152"/>
      <c r="B44" s="338" t="s">
        <v>876</v>
      </c>
      <c r="C44" s="335"/>
      <c r="D44" s="335"/>
      <c r="E44" s="335"/>
      <c r="F44" s="335"/>
      <c r="G44" s="335"/>
      <c r="H44" s="335"/>
      <c r="I44" s="335"/>
      <c r="J44" s="335"/>
      <c r="K44" s="335"/>
      <c r="L44" s="101"/>
    </row>
    <row r="45" spans="1:12" ht="61.15" customHeight="1">
      <c r="A45" s="152"/>
      <c r="B45" s="718" t="s">
        <v>877</v>
      </c>
      <c r="C45" s="718"/>
      <c r="D45" s="718"/>
      <c r="E45" s="718"/>
      <c r="F45" s="718"/>
      <c r="G45" s="718"/>
      <c r="H45" s="718"/>
      <c r="I45" s="718"/>
      <c r="J45" s="718"/>
      <c r="K45" s="718"/>
      <c r="L45" s="101"/>
    </row>
    <row r="46" spans="1:12">
      <c r="A46" s="152"/>
      <c r="B46" s="338" t="s">
        <v>878</v>
      </c>
      <c r="C46" s="335"/>
      <c r="D46" s="335"/>
      <c r="E46" s="335"/>
      <c r="F46" s="335"/>
      <c r="G46" s="335"/>
      <c r="H46" s="335"/>
      <c r="I46" s="335"/>
      <c r="J46" s="335"/>
      <c r="K46" s="335"/>
      <c r="L46" s="101"/>
    </row>
    <row r="47" spans="1:12" ht="33.4" customHeight="1">
      <c r="A47" s="152"/>
      <c r="B47" s="718" t="s">
        <v>879</v>
      </c>
      <c r="C47" s="718"/>
      <c r="D47" s="718"/>
      <c r="E47" s="718"/>
      <c r="F47" s="718"/>
      <c r="G47" s="718"/>
      <c r="H47" s="718"/>
      <c r="I47" s="718"/>
      <c r="J47" s="718"/>
      <c r="K47" s="718"/>
      <c r="L47" s="101"/>
    </row>
    <row r="48" spans="1:12">
      <c r="A48" s="152"/>
      <c r="B48" s="718" t="s">
        <v>880</v>
      </c>
      <c r="C48" s="718"/>
      <c r="D48" s="718"/>
      <c r="E48" s="718"/>
      <c r="F48" s="718"/>
      <c r="G48" s="718"/>
      <c r="H48" s="718"/>
      <c r="I48" s="718"/>
      <c r="J48" s="718"/>
      <c r="K48" s="718"/>
      <c r="L48" s="101"/>
    </row>
    <row r="49" spans="1:12" ht="64.900000000000006" customHeight="1">
      <c r="A49" s="152"/>
      <c r="B49" s="721" t="s">
        <v>881</v>
      </c>
      <c r="C49" s="721"/>
      <c r="D49" s="721"/>
      <c r="E49" s="721"/>
      <c r="F49" s="721"/>
      <c r="G49" s="721"/>
      <c r="H49" s="721"/>
      <c r="I49" s="721"/>
      <c r="J49" s="721"/>
      <c r="K49" s="721"/>
      <c r="L49" s="101"/>
    </row>
    <row r="50" spans="1:12" ht="33.4" customHeight="1">
      <c r="A50" s="152"/>
      <c r="B50" s="721" t="s">
        <v>882</v>
      </c>
      <c r="C50" s="721"/>
      <c r="D50" s="721"/>
      <c r="E50" s="721"/>
      <c r="F50" s="721"/>
      <c r="G50" s="721"/>
      <c r="H50" s="721"/>
      <c r="I50" s="721"/>
      <c r="J50" s="721"/>
      <c r="K50" s="721"/>
      <c r="L50" s="101"/>
    </row>
    <row r="51" spans="1:12" ht="33.4" customHeight="1">
      <c r="A51" s="152"/>
      <c r="B51" s="720" t="s">
        <v>1122</v>
      </c>
      <c r="C51" s="720"/>
      <c r="D51" s="720"/>
      <c r="E51" s="720"/>
      <c r="F51" s="720"/>
      <c r="G51" s="720"/>
      <c r="H51" s="720"/>
      <c r="I51" s="720"/>
      <c r="J51" s="720"/>
      <c r="K51" s="720"/>
      <c r="L51" s="101"/>
    </row>
    <row r="52" spans="1:12" ht="58.5" customHeight="1">
      <c r="A52" s="152"/>
      <c r="B52" s="720" t="s">
        <v>1123</v>
      </c>
      <c r="C52" s="720"/>
      <c r="D52" s="720"/>
      <c r="E52" s="720"/>
      <c r="F52" s="720"/>
      <c r="G52" s="720"/>
      <c r="H52" s="720"/>
      <c r="I52" s="720"/>
      <c r="J52" s="720"/>
      <c r="K52" s="720"/>
      <c r="L52" s="101"/>
    </row>
    <row r="53" spans="1:12" ht="33.4" customHeight="1">
      <c r="A53" s="152"/>
      <c r="B53" s="718" t="s">
        <v>883</v>
      </c>
      <c r="C53" s="718"/>
      <c r="D53" s="718"/>
      <c r="E53" s="718"/>
      <c r="F53" s="718"/>
      <c r="G53" s="718"/>
      <c r="H53" s="718"/>
      <c r="I53" s="718"/>
      <c r="J53" s="718"/>
      <c r="K53" s="718"/>
      <c r="L53" s="101"/>
    </row>
    <row r="54" spans="1:12" ht="16.5" customHeight="1">
      <c r="A54" s="152"/>
      <c r="B54" s="339" t="s">
        <v>884</v>
      </c>
      <c r="C54" s="335"/>
      <c r="D54" s="335"/>
      <c r="E54" s="335"/>
      <c r="F54" s="335"/>
      <c r="G54" s="335"/>
      <c r="H54" s="335"/>
      <c r="I54" s="335"/>
      <c r="J54" s="335"/>
      <c r="K54" s="335"/>
      <c r="L54" s="101"/>
    </row>
    <row r="55" spans="1:12" ht="57" customHeight="1">
      <c r="A55" s="152"/>
      <c r="B55" s="718" t="s">
        <v>885</v>
      </c>
      <c r="C55" s="718"/>
      <c r="D55" s="718"/>
      <c r="E55" s="718"/>
      <c r="F55" s="718"/>
      <c r="G55" s="718"/>
      <c r="H55" s="718"/>
      <c r="I55" s="718"/>
      <c r="J55" s="718"/>
      <c r="K55" s="718"/>
      <c r="L55" s="101"/>
    </row>
    <row r="56" spans="1:12" ht="35.65" customHeight="1">
      <c r="A56" s="152"/>
      <c r="B56" s="718" t="s">
        <v>886</v>
      </c>
      <c r="C56" s="718"/>
      <c r="D56" s="718"/>
      <c r="E56" s="718"/>
      <c r="F56" s="718"/>
      <c r="G56" s="718"/>
      <c r="H56" s="718"/>
      <c r="I56" s="718"/>
      <c r="J56" s="718"/>
      <c r="K56" s="718"/>
      <c r="L56" s="101"/>
    </row>
    <row r="57" spans="1:12" ht="43.15" customHeight="1">
      <c r="A57" s="152"/>
      <c r="B57" s="718" t="s">
        <v>887</v>
      </c>
      <c r="C57" s="718"/>
      <c r="D57" s="718"/>
      <c r="E57" s="718"/>
      <c r="F57" s="718"/>
      <c r="G57" s="718"/>
      <c r="H57" s="718"/>
      <c r="I57" s="718"/>
      <c r="J57" s="718"/>
      <c r="K57" s="718"/>
      <c r="L57" s="101"/>
    </row>
    <row r="58" spans="1:12" ht="20.65" customHeight="1">
      <c r="A58" s="152"/>
      <c r="B58" s="718" t="s">
        <v>888</v>
      </c>
      <c r="C58" s="718"/>
      <c r="D58" s="718"/>
      <c r="E58" s="718"/>
      <c r="F58" s="718"/>
      <c r="G58" s="718"/>
      <c r="H58" s="718"/>
      <c r="I58" s="718"/>
      <c r="J58" s="718"/>
      <c r="K58" s="718"/>
      <c r="L58" s="101"/>
    </row>
    <row r="59" spans="1:12" ht="43.15" customHeight="1">
      <c r="A59" s="152"/>
      <c r="B59" s="718" t="s">
        <v>889</v>
      </c>
      <c r="C59" s="718"/>
      <c r="D59" s="718"/>
      <c r="E59" s="718"/>
      <c r="F59" s="718"/>
      <c r="G59" s="718"/>
      <c r="H59" s="718"/>
      <c r="I59" s="718"/>
      <c r="J59" s="718"/>
      <c r="K59" s="718"/>
      <c r="L59" s="101"/>
    </row>
    <row r="60" spans="1:12" ht="10.5" customHeight="1">
      <c r="A60" s="152"/>
      <c r="B60" s="335"/>
      <c r="C60" s="335"/>
      <c r="D60" s="335"/>
      <c r="E60" s="335"/>
      <c r="F60" s="335"/>
      <c r="G60" s="335"/>
      <c r="H60" s="335"/>
      <c r="I60" s="335"/>
      <c r="J60" s="335"/>
      <c r="K60" s="335"/>
      <c r="L60" s="101"/>
    </row>
    <row r="61" spans="1:12">
      <c r="A61" s="152"/>
      <c r="B61" s="336" t="s">
        <v>890</v>
      </c>
      <c r="L61" s="101"/>
    </row>
    <row r="62" spans="1:12" s="98" customFormat="1" ht="30" customHeight="1">
      <c r="A62" s="158"/>
      <c r="B62" s="716" t="s">
        <v>891</v>
      </c>
      <c r="C62" s="716"/>
      <c r="D62" s="716"/>
      <c r="E62" s="716"/>
      <c r="F62" s="716"/>
      <c r="G62" s="716"/>
      <c r="H62" s="716"/>
      <c r="I62" s="716"/>
      <c r="J62" s="716"/>
      <c r="K62" s="716"/>
      <c r="L62" s="159"/>
    </row>
    <row r="63" spans="1:12">
      <c r="A63" s="152"/>
      <c r="B63" s="97" t="s">
        <v>761</v>
      </c>
      <c r="L63" s="101"/>
    </row>
    <row r="64" spans="1:12">
      <c r="A64" s="152"/>
      <c r="B64" s="336" t="s">
        <v>892</v>
      </c>
      <c r="L64" s="101"/>
    </row>
    <row r="65" spans="1:12" ht="30" customHeight="1">
      <c r="A65" s="152"/>
      <c r="B65" s="716" t="s">
        <v>762</v>
      </c>
      <c r="C65" s="716"/>
      <c r="D65" s="716"/>
      <c r="E65" s="716"/>
      <c r="F65" s="716"/>
      <c r="G65" s="716"/>
      <c r="H65" s="716"/>
      <c r="I65" s="716"/>
      <c r="J65" s="716"/>
      <c r="K65" s="716"/>
      <c r="L65" s="101"/>
    </row>
    <row r="66" spans="1:12" ht="35.65" customHeight="1">
      <c r="A66" s="152"/>
      <c r="B66" s="718" t="s">
        <v>893</v>
      </c>
      <c r="C66" s="718"/>
      <c r="D66" s="718"/>
      <c r="E66" s="718"/>
      <c r="F66" s="718"/>
      <c r="G66" s="718"/>
      <c r="H66" s="718"/>
      <c r="I66" s="718"/>
      <c r="J66" s="718"/>
      <c r="K66" s="718"/>
      <c r="L66" s="101"/>
    </row>
    <row r="67" spans="1:12">
      <c r="A67" s="152"/>
      <c r="B67" s="718" t="s">
        <v>894</v>
      </c>
      <c r="C67" s="718"/>
      <c r="D67" s="718"/>
      <c r="E67" s="718"/>
      <c r="F67" s="718"/>
      <c r="G67" s="718"/>
      <c r="H67" s="718"/>
      <c r="I67" s="718"/>
      <c r="J67" s="718"/>
      <c r="K67" s="718"/>
      <c r="L67" s="101"/>
    </row>
    <row r="68" spans="1:12">
      <c r="A68" s="152"/>
      <c r="L68" s="101"/>
    </row>
    <row r="69" spans="1:12">
      <c r="A69" s="152"/>
      <c r="B69" s="336" t="s">
        <v>895</v>
      </c>
      <c r="L69" s="101"/>
    </row>
    <row r="70" spans="1:12" ht="30" customHeight="1">
      <c r="A70" s="152"/>
      <c r="B70" s="718" t="s">
        <v>896</v>
      </c>
      <c r="C70" s="718"/>
      <c r="D70" s="718"/>
      <c r="E70" s="718"/>
      <c r="F70" s="718"/>
      <c r="G70" s="718"/>
      <c r="H70" s="718"/>
      <c r="I70" s="718"/>
      <c r="J70" s="718"/>
      <c r="K70" s="718"/>
      <c r="L70" s="101"/>
    </row>
    <row r="71" spans="1:12" ht="28.5" customHeight="1">
      <c r="A71" s="152"/>
      <c r="B71" s="718" t="s">
        <v>897</v>
      </c>
      <c r="C71" s="718"/>
      <c r="D71" s="718"/>
      <c r="E71" s="718"/>
      <c r="F71" s="718"/>
      <c r="G71" s="718"/>
      <c r="H71" s="718"/>
      <c r="I71" s="718"/>
      <c r="J71" s="718"/>
      <c r="K71" s="718"/>
      <c r="L71" s="101"/>
    </row>
    <row r="72" spans="1:12" ht="13.5" customHeight="1">
      <c r="A72" s="152"/>
      <c r="B72" s="335"/>
      <c r="C72" s="335"/>
      <c r="D72" s="335"/>
      <c r="E72" s="335"/>
      <c r="F72" s="335"/>
      <c r="G72" s="335"/>
      <c r="H72" s="335"/>
      <c r="I72" s="335"/>
      <c r="J72" s="335"/>
      <c r="K72" s="335"/>
      <c r="L72" s="101"/>
    </row>
    <row r="73" spans="1:12">
      <c r="A73" s="152"/>
      <c r="B73" s="336" t="s">
        <v>898</v>
      </c>
      <c r="L73" s="101"/>
    </row>
    <row r="74" spans="1:12" ht="34.5" customHeight="1">
      <c r="A74" s="152"/>
      <c r="B74" s="718" t="s">
        <v>899</v>
      </c>
      <c r="C74" s="718"/>
      <c r="D74" s="718"/>
      <c r="E74" s="718"/>
      <c r="F74" s="718"/>
      <c r="G74" s="718"/>
      <c r="H74" s="718"/>
      <c r="I74" s="718"/>
      <c r="J74" s="718"/>
      <c r="K74" s="718"/>
      <c r="L74" s="101"/>
    </row>
    <row r="75" spans="1:12" ht="43.15" customHeight="1">
      <c r="A75" s="152"/>
      <c r="B75" s="716" t="s">
        <v>900</v>
      </c>
      <c r="C75" s="716"/>
      <c r="D75" s="716"/>
      <c r="E75" s="716"/>
      <c r="F75" s="716"/>
      <c r="G75" s="716"/>
      <c r="H75" s="716"/>
      <c r="I75" s="716"/>
      <c r="J75" s="716"/>
      <c r="K75" s="716"/>
      <c r="L75" s="101"/>
    </row>
    <row r="76" spans="1:12">
      <c r="A76" s="152"/>
      <c r="B76" s="99"/>
      <c r="C76" s="99"/>
      <c r="D76" s="99"/>
      <c r="E76" s="99"/>
      <c r="F76" s="99"/>
      <c r="G76" s="99"/>
      <c r="H76" s="99"/>
      <c r="I76" s="99"/>
      <c r="J76" s="99"/>
      <c r="K76" s="99"/>
      <c r="L76" s="101"/>
    </row>
    <row r="77" spans="1:12">
      <c r="A77" s="152"/>
      <c r="B77" s="336" t="s">
        <v>901</v>
      </c>
      <c r="C77" s="99"/>
      <c r="D77" s="99"/>
      <c r="E77" s="99"/>
      <c r="F77" s="99"/>
      <c r="G77" s="99"/>
      <c r="H77" s="99"/>
      <c r="I77" s="99"/>
      <c r="J77" s="99"/>
      <c r="K77" s="99"/>
      <c r="L77" s="101"/>
    </row>
    <row r="78" spans="1:12">
      <c r="A78" s="152"/>
      <c r="B78" s="716" t="s">
        <v>902</v>
      </c>
      <c r="C78" s="716"/>
      <c r="D78" s="716"/>
      <c r="E78" s="716"/>
      <c r="F78" s="716"/>
      <c r="G78" s="716"/>
      <c r="H78" s="716"/>
      <c r="I78" s="716"/>
      <c r="J78" s="716"/>
      <c r="K78" s="716"/>
      <c r="L78" s="101"/>
    </row>
    <row r="79" spans="1:12">
      <c r="A79" s="152"/>
      <c r="L79" s="101"/>
    </row>
    <row r="80" spans="1:12" ht="15.75">
      <c r="A80" s="152"/>
      <c r="B80" s="334" t="s">
        <v>903</v>
      </c>
      <c r="L80" s="101"/>
    </row>
    <row r="81" spans="1:12" ht="54" customHeight="1">
      <c r="A81" s="152"/>
      <c r="B81" s="718" t="s">
        <v>904</v>
      </c>
      <c r="C81" s="718"/>
      <c r="D81" s="718"/>
      <c r="E81" s="718"/>
      <c r="F81" s="718"/>
      <c r="G81" s="718"/>
      <c r="H81" s="718"/>
      <c r="I81" s="718"/>
      <c r="J81" s="718"/>
      <c r="K81" s="718"/>
      <c r="L81" s="101"/>
    </row>
    <row r="82" spans="1:12">
      <c r="A82" s="152"/>
      <c r="L82" s="101"/>
    </row>
    <row r="83" spans="1:12" ht="43.9" customHeight="1">
      <c r="A83" s="152"/>
      <c r="B83" s="718" t="s">
        <v>1139</v>
      </c>
      <c r="C83" s="718"/>
      <c r="D83" s="718"/>
      <c r="E83" s="718"/>
      <c r="F83" s="718"/>
      <c r="G83" s="718"/>
      <c r="H83" s="718"/>
      <c r="I83" s="718"/>
      <c r="J83" s="718"/>
      <c r="K83" s="718"/>
      <c r="L83" s="101"/>
    </row>
    <row r="84" spans="1:12" ht="28.15" customHeight="1">
      <c r="A84" s="152"/>
      <c r="B84" s="718" t="s">
        <v>907</v>
      </c>
      <c r="C84" s="718"/>
      <c r="D84" s="718"/>
      <c r="E84" s="718"/>
      <c r="F84" s="718"/>
      <c r="G84" s="718"/>
      <c r="H84" s="718"/>
      <c r="I84" s="718"/>
      <c r="J84" s="718"/>
      <c r="K84" s="718"/>
      <c r="L84" s="101"/>
    </row>
    <row r="85" spans="1:12">
      <c r="A85" s="152"/>
      <c r="L85" s="101"/>
    </row>
    <row r="86" spans="1:12" ht="15.75">
      <c r="A86" s="152"/>
      <c r="D86" s="2"/>
      <c r="G86" s="2"/>
      <c r="I86" s="2"/>
      <c r="J86" s="2"/>
      <c r="L86" s="101"/>
    </row>
    <row r="87" spans="1:12">
      <c r="A87" s="152"/>
      <c r="B87" s="340" t="s">
        <v>712</v>
      </c>
      <c r="E87" s="341" t="s">
        <v>711</v>
      </c>
      <c r="F87" s="341"/>
      <c r="H87" s="168" t="s">
        <v>511</v>
      </c>
      <c r="I87" s="336"/>
      <c r="K87" s="168" t="s">
        <v>708</v>
      </c>
      <c r="L87" s="101"/>
    </row>
    <row r="88" spans="1:12">
      <c r="A88" s="152"/>
      <c r="B88" s="342" t="s">
        <v>129</v>
      </c>
      <c r="E88" s="343" t="s">
        <v>710</v>
      </c>
      <c r="F88" s="343"/>
      <c r="H88" s="343" t="s">
        <v>719</v>
      </c>
      <c r="I88" s="343"/>
      <c r="K88" s="342" t="s">
        <v>709</v>
      </c>
      <c r="L88" s="101"/>
    </row>
    <row r="89" spans="1:12">
      <c r="A89" s="152"/>
      <c r="L89" s="101"/>
    </row>
    <row r="90" spans="1:12">
      <c r="A90" s="102"/>
      <c r="B90" s="103"/>
      <c r="C90" s="103"/>
      <c r="D90" s="103"/>
      <c r="E90" s="103"/>
      <c r="F90" s="103"/>
      <c r="G90" s="103"/>
      <c r="H90" s="103"/>
      <c r="I90" s="103"/>
      <c r="J90" s="103"/>
      <c r="K90" s="103"/>
      <c r="L90" s="104"/>
    </row>
    <row r="316" spans="3:3">
      <c r="C316" s="97">
        <f>SUM(C314:C315)</f>
        <v>0</v>
      </c>
    </row>
  </sheetData>
  <customSheetViews>
    <customSheetView guid="{7015FC6D-0680-4B00-AA0E-B83DA1D0B666}" scale="80" showPageBreaks="1" showGridLines="0" printArea="1" view="pageBreakPreview" topLeftCell="A79">
      <selection activeCell="H119" sqref="H119"/>
      <pageMargins left="0.7" right="0.7" top="0.75" bottom="0.75" header="0.3" footer="0.3"/>
      <pageSetup scale="67" orientation="portrait" r:id="rId1"/>
    </customSheetView>
    <customSheetView guid="{5FCC9217-B3E9-4B91-A943-5F21728EBEE9}" scale="80" showPageBreaks="1" showGridLines="0" printArea="1" view="pageBreakPreview" topLeftCell="A79">
      <selection activeCell="H119" sqref="H119"/>
      <pageMargins left="0.7" right="0.7" top="0.75" bottom="0.75" header="0.3" footer="0.3"/>
      <pageSetup scale="67" orientation="portrait" r:id="rId2"/>
    </customSheetView>
    <customSheetView guid="{F3648BCD-1CED-4BBB-AE63-37BDB925883F}" scale="80" showPageBreaks="1" showGridLines="0" printArea="1" view="pageBreakPreview">
      <selection activeCell="G307" sqref="G306:G307"/>
      <pageMargins left="0.7" right="0.7" top="0.75" bottom="0.75" header="0.3" footer="0.3"/>
      <pageSetup scale="67" orientation="portrait" r:id="rId3"/>
    </customSheetView>
  </customSheetViews>
  <mergeCells count="40">
    <mergeCell ref="B84:K84"/>
    <mergeCell ref="B78:K78"/>
    <mergeCell ref="B81:K81"/>
    <mergeCell ref="B83:K83"/>
    <mergeCell ref="B75:K75"/>
    <mergeCell ref="B70:K70"/>
    <mergeCell ref="B71:K71"/>
    <mergeCell ref="B56:K56"/>
    <mergeCell ref="B57:K57"/>
    <mergeCell ref="B58:K58"/>
    <mergeCell ref="B59:K59"/>
    <mergeCell ref="B62:K62"/>
    <mergeCell ref="B74:K74"/>
    <mergeCell ref="B55:K55"/>
    <mergeCell ref="B38:K38"/>
    <mergeCell ref="B41:K41"/>
    <mergeCell ref="B42:K42"/>
    <mergeCell ref="B45:K45"/>
    <mergeCell ref="B47:K47"/>
    <mergeCell ref="B48:K48"/>
    <mergeCell ref="B49:K49"/>
    <mergeCell ref="B50:K50"/>
    <mergeCell ref="B51:K51"/>
    <mergeCell ref="B52:K52"/>
    <mergeCell ref="B53:K53"/>
    <mergeCell ref="B65:K65"/>
    <mergeCell ref="B66:K66"/>
    <mergeCell ref="B67:K67"/>
    <mergeCell ref="B37:K37"/>
    <mergeCell ref="B1:K1"/>
    <mergeCell ref="B4:K4"/>
    <mergeCell ref="B5:K5"/>
    <mergeCell ref="B11:K11"/>
    <mergeCell ref="B13:K13"/>
    <mergeCell ref="B17:K17"/>
    <mergeCell ref="B22:K22"/>
    <mergeCell ref="B23:K23"/>
    <mergeCell ref="B25:K25"/>
    <mergeCell ref="B28:K28"/>
    <mergeCell ref="B33:K33"/>
  </mergeCells>
  <pageMargins left="0.7" right="0.7" top="0.75" bottom="0.75" header="0.3" footer="0.3"/>
  <pageSetup scale="67"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80A9B-22A1-4C15-9143-12F4994C2BD5}">
  <sheetPr>
    <tabColor rgb="FF006699"/>
  </sheetPr>
  <dimension ref="A1:J445"/>
  <sheetViews>
    <sheetView showGridLines="0" topLeftCell="A433" zoomScale="85" zoomScaleNormal="85" zoomScaleSheetLayoutView="100" workbookViewId="0">
      <selection activeCell="F452" sqref="F452"/>
    </sheetView>
  </sheetViews>
  <sheetFormatPr baseColWidth="10" defaultColWidth="9.28515625" defaultRowHeight="15"/>
  <cols>
    <col min="1" max="1" width="4.28515625" style="50" customWidth="1"/>
    <col min="2" max="2" width="58.5703125" style="50" customWidth="1"/>
    <col min="3" max="3" width="27.5703125" style="50" customWidth="1"/>
    <col min="4" max="4" width="28.28515625" style="50" customWidth="1"/>
    <col min="5" max="5" width="32.28515625" style="50" customWidth="1"/>
    <col min="6" max="6" width="29" style="50" customWidth="1"/>
    <col min="7" max="7" width="22.7109375" style="50" customWidth="1"/>
    <col min="8" max="8" width="23.85546875" style="50" customWidth="1"/>
    <col min="9" max="9" width="16.7109375" style="50" customWidth="1"/>
    <col min="10" max="10" width="18.7109375" style="50" customWidth="1"/>
    <col min="11" max="16384" width="9.28515625" style="50"/>
  </cols>
  <sheetData>
    <row r="1" spans="1:9">
      <c r="A1" s="344"/>
      <c r="B1" s="345"/>
      <c r="C1" s="345"/>
      <c r="D1" s="345"/>
      <c r="E1" s="345"/>
      <c r="F1" s="345"/>
      <c r="G1" s="345"/>
      <c r="H1" s="345"/>
    </row>
    <row r="2" spans="1:9" ht="15.75">
      <c r="A2" s="154"/>
      <c r="B2" s="346" t="s">
        <v>908</v>
      </c>
    </row>
    <row r="3" spans="1:9">
      <c r="A3" s="154"/>
    </row>
    <row r="4" spans="1:9">
      <c r="A4" s="154"/>
      <c r="B4" s="345" t="s">
        <v>909</v>
      </c>
    </row>
    <row r="5" spans="1:9" ht="16.5" thickBot="1">
      <c r="A5" s="154"/>
      <c r="B5" s="2"/>
    </row>
    <row r="6" spans="1:9" s="92" customFormat="1">
      <c r="A6" s="347"/>
      <c r="B6" s="348" t="s">
        <v>77</v>
      </c>
      <c r="C6" s="349">
        <v>43921</v>
      </c>
      <c r="D6" s="349">
        <v>43830</v>
      </c>
    </row>
    <row r="7" spans="1:9" ht="15" customHeight="1">
      <c r="A7" s="154"/>
      <c r="B7" s="350" t="s">
        <v>464</v>
      </c>
      <c r="C7" s="351">
        <v>6554.28</v>
      </c>
      <c r="D7" s="351">
        <v>6442.33</v>
      </c>
    </row>
    <row r="8" spans="1:9" ht="15" customHeight="1" thickBot="1">
      <c r="A8" s="154"/>
      <c r="B8" s="352" t="s">
        <v>465</v>
      </c>
      <c r="C8" s="353">
        <v>6571.73</v>
      </c>
      <c r="D8" s="353">
        <v>6463.95</v>
      </c>
    </row>
    <row r="9" spans="1:9">
      <c r="A9" s="154"/>
      <c r="D9" s="354"/>
      <c r="E9" s="354"/>
    </row>
    <row r="10" spans="1:9">
      <c r="A10" s="154"/>
      <c r="B10" s="345" t="s">
        <v>910</v>
      </c>
    </row>
    <row r="11" spans="1:9" ht="15.75" thickBot="1">
      <c r="A11" s="154"/>
      <c r="B11" s="725" t="s">
        <v>911</v>
      </c>
      <c r="C11" s="725"/>
      <c r="D11" s="725"/>
      <c r="E11" s="725"/>
      <c r="F11" s="725"/>
      <c r="G11" s="725"/>
      <c r="H11" s="725"/>
    </row>
    <row r="12" spans="1:9" s="93" customFormat="1" ht="12.75">
      <c r="A12" s="355"/>
      <c r="B12" s="726" t="s">
        <v>912</v>
      </c>
      <c r="C12" s="356" t="s">
        <v>913</v>
      </c>
      <c r="D12" s="356" t="s">
        <v>913</v>
      </c>
      <c r="E12" s="356" t="s">
        <v>914</v>
      </c>
      <c r="F12" s="356" t="s">
        <v>1127</v>
      </c>
      <c r="G12" s="356" t="s">
        <v>914</v>
      </c>
      <c r="H12" s="356" t="s">
        <v>915</v>
      </c>
    </row>
    <row r="13" spans="1:9" ht="15.75" thickBot="1">
      <c r="A13" s="154"/>
      <c r="B13" s="727"/>
      <c r="C13" s="357" t="s">
        <v>916</v>
      </c>
      <c r="D13" s="357" t="s">
        <v>917</v>
      </c>
      <c r="E13" s="358">
        <v>43921</v>
      </c>
      <c r="F13" s="357" t="s">
        <v>918</v>
      </c>
      <c r="G13" s="358">
        <v>43830</v>
      </c>
      <c r="H13" s="357" t="s">
        <v>919</v>
      </c>
    </row>
    <row r="14" spans="1:9" ht="14.65" customHeight="1" thickBot="1">
      <c r="A14" s="154"/>
      <c r="B14" s="722" t="s">
        <v>3</v>
      </c>
      <c r="C14" s="723"/>
      <c r="D14" s="723"/>
      <c r="E14" s="723"/>
      <c r="F14" s="723"/>
      <c r="G14" s="723"/>
      <c r="H14" s="724"/>
    </row>
    <row r="15" spans="1:9" ht="15.75" thickBot="1">
      <c r="A15" s="154"/>
      <c r="B15" s="722" t="s">
        <v>466</v>
      </c>
      <c r="C15" s="723"/>
      <c r="D15" s="723"/>
      <c r="E15" s="723"/>
      <c r="F15" s="723"/>
      <c r="G15" s="723"/>
      <c r="H15" s="724"/>
    </row>
    <row r="16" spans="1:9" ht="15.75" thickBot="1">
      <c r="A16" s="154"/>
      <c r="B16" s="722" t="s">
        <v>641</v>
      </c>
      <c r="C16" s="723"/>
      <c r="D16" s="723"/>
      <c r="E16" s="723"/>
      <c r="F16" s="723"/>
      <c r="G16" s="723"/>
      <c r="H16" s="724"/>
      <c r="I16" s="360"/>
    </row>
    <row r="17" spans="1:8" ht="15.75" thickBot="1">
      <c r="A17" s="154"/>
      <c r="B17" s="361" t="s">
        <v>19</v>
      </c>
      <c r="C17" s="362" t="s">
        <v>0</v>
      </c>
      <c r="D17" s="363">
        <v>214107.43999999759</v>
      </c>
      <c r="E17" s="363">
        <v>6554.28</v>
      </c>
      <c r="F17" s="364">
        <f>+D17*E17</f>
        <v>1403320111.8431842</v>
      </c>
      <c r="G17" s="363">
        <v>6442.33</v>
      </c>
      <c r="H17" s="605">
        <v>1589039477</v>
      </c>
    </row>
    <row r="18" spans="1:8" ht="15.75" thickBot="1">
      <c r="A18" s="154"/>
      <c r="B18" s="722" t="s">
        <v>165</v>
      </c>
      <c r="C18" s="723"/>
      <c r="D18" s="723"/>
      <c r="E18" s="723"/>
      <c r="F18" s="723"/>
      <c r="G18" s="723"/>
      <c r="H18" s="724"/>
    </row>
    <row r="19" spans="1:8">
      <c r="A19" s="154"/>
      <c r="B19" s="366" t="s">
        <v>920</v>
      </c>
      <c r="C19" s="367" t="s">
        <v>0</v>
      </c>
      <c r="D19" s="368">
        <v>0</v>
      </c>
      <c r="E19" s="368">
        <v>6554.28</v>
      </c>
      <c r="F19" s="369">
        <f t="shared" ref="F19:F26" si="0">+D19*E19</f>
        <v>0</v>
      </c>
      <c r="G19" s="368">
        <v>6442.33</v>
      </c>
      <c r="H19" s="606">
        <v>1153177070</v>
      </c>
    </row>
    <row r="20" spans="1:8">
      <c r="A20" s="154"/>
      <c r="B20" s="366" t="s">
        <v>921</v>
      </c>
      <c r="C20" s="367" t="s">
        <v>0</v>
      </c>
      <c r="D20" s="368">
        <v>7454.26</v>
      </c>
      <c r="E20" s="368">
        <v>6554.28</v>
      </c>
      <c r="F20" s="369">
        <f t="shared" si="0"/>
        <v>48857307.232799999</v>
      </c>
      <c r="G20" s="368">
        <v>6442.33</v>
      </c>
      <c r="H20" s="606">
        <v>1352889300</v>
      </c>
    </row>
    <row r="21" spans="1:8">
      <c r="A21" s="154"/>
      <c r="B21" s="366" t="s">
        <v>1128</v>
      </c>
      <c r="C21" s="367" t="s">
        <v>0</v>
      </c>
      <c r="D21" s="368">
        <v>1221850.71</v>
      </c>
      <c r="E21" s="368">
        <v>6554.28</v>
      </c>
      <c r="F21" s="369">
        <f t="shared" si="0"/>
        <v>8008351671.5387993</v>
      </c>
      <c r="G21" s="368">
        <v>6442.33</v>
      </c>
      <c r="H21" s="606">
        <v>1935875069</v>
      </c>
    </row>
    <row r="22" spans="1:8">
      <c r="A22" s="154"/>
      <c r="B22" s="366" t="s">
        <v>923</v>
      </c>
      <c r="C22" s="367" t="s">
        <v>0</v>
      </c>
      <c r="D22" s="368">
        <v>0</v>
      </c>
      <c r="E22" s="368">
        <v>6554.28</v>
      </c>
      <c r="F22" s="369">
        <f t="shared" si="0"/>
        <v>0</v>
      </c>
      <c r="G22" s="368">
        <v>6442.33</v>
      </c>
      <c r="H22" s="606">
        <v>1423754930</v>
      </c>
    </row>
    <row r="23" spans="1:8" ht="15.75" thickBot="1">
      <c r="A23" s="154"/>
      <c r="B23" s="361" t="s">
        <v>924</v>
      </c>
      <c r="C23" s="362" t="s">
        <v>0</v>
      </c>
      <c r="D23" s="363">
        <v>25254.198</v>
      </c>
      <c r="E23" s="363">
        <v>6554.28</v>
      </c>
      <c r="F23" s="364">
        <f t="shared" si="0"/>
        <v>165523084.86743999</v>
      </c>
      <c r="G23" s="363">
        <v>6442.33</v>
      </c>
      <c r="H23" s="605">
        <v>15512542</v>
      </c>
    </row>
    <row r="24" spans="1:8" ht="15.75" thickBot="1">
      <c r="A24" s="154"/>
      <c r="B24" s="722" t="s">
        <v>754</v>
      </c>
      <c r="C24" s="723"/>
      <c r="D24" s="723"/>
      <c r="E24" s="723"/>
      <c r="F24" s="723"/>
      <c r="G24" s="723"/>
      <c r="H24" s="724"/>
    </row>
    <row r="25" spans="1:8">
      <c r="A25" s="154"/>
      <c r="B25" s="366" t="s">
        <v>925</v>
      </c>
      <c r="C25" s="367" t="s">
        <v>0</v>
      </c>
      <c r="D25" s="368">
        <v>850.85000000000036</v>
      </c>
      <c r="E25" s="368">
        <v>6554.28</v>
      </c>
      <c r="F25" s="369">
        <f t="shared" si="0"/>
        <v>5576709.1380000021</v>
      </c>
      <c r="G25" s="368">
        <v>6442.33</v>
      </c>
      <c r="H25" s="606">
        <v>28598469</v>
      </c>
    </row>
    <row r="26" spans="1:8" ht="15.75" thickBot="1">
      <c r="A26" s="154"/>
      <c r="B26" s="361" t="s">
        <v>926</v>
      </c>
      <c r="C26" s="362" t="s">
        <v>0</v>
      </c>
      <c r="D26" s="363">
        <v>2991.78</v>
      </c>
      <c r="E26" s="363">
        <v>6554.28</v>
      </c>
      <c r="F26" s="364">
        <f t="shared" si="0"/>
        <v>19608963.818399999</v>
      </c>
      <c r="G26" s="363">
        <v>6442.33</v>
      </c>
      <c r="H26" s="605">
        <v>19274034</v>
      </c>
    </row>
    <row r="27" spans="1:8" ht="15.75" thickBot="1">
      <c r="A27" s="154"/>
      <c r="B27" s="370" t="s">
        <v>467</v>
      </c>
      <c r="C27" s="371"/>
      <c r="D27" s="372"/>
      <c r="E27" s="373"/>
      <c r="F27" s="373"/>
      <c r="G27" s="373"/>
      <c r="H27" s="374"/>
    </row>
    <row r="28" spans="1:8" ht="15.75" thickBot="1">
      <c r="A28" s="154"/>
      <c r="B28" s="361" t="s">
        <v>927</v>
      </c>
      <c r="C28" s="362" t="s">
        <v>905</v>
      </c>
      <c r="D28" s="375" t="s">
        <v>928</v>
      </c>
      <c r="E28" s="376"/>
      <c r="F28" s="376" t="s">
        <v>928</v>
      </c>
      <c r="G28" s="376" t="s">
        <v>905</v>
      </c>
      <c r="H28" s="365" t="s">
        <v>905</v>
      </c>
    </row>
    <row r="29" spans="1:8" ht="15.75" thickBot="1">
      <c r="A29" s="154"/>
      <c r="B29" s="370" t="s">
        <v>469</v>
      </c>
      <c r="C29" s="377"/>
      <c r="D29" s="377"/>
      <c r="E29" s="377"/>
      <c r="F29" s="377"/>
      <c r="G29" s="377"/>
      <c r="H29" s="378"/>
    </row>
    <row r="30" spans="1:8" ht="15.75" thickBot="1">
      <c r="A30" s="154"/>
      <c r="B30" s="370" t="s">
        <v>468</v>
      </c>
      <c r="C30" s="371"/>
      <c r="D30" s="372"/>
      <c r="E30" s="373"/>
      <c r="F30" s="373"/>
      <c r="G30" s="373"/>
      <c r="H30" s="374"/>
    </row>
    <row r="31" spans="1:8" ht="15.75" thickBot="1">
      <c r="A31" s="154"/>
      <c r="B31" s="370" t="s">
        <v>930</v>
      </c>
      <c r="C31" s="371"/>
      <c r="D31" s="372"/>
      <c r="E31" s="373"/>
      <c r="F31" s="373"/>
      <c r="G31" s="373"/>
      <c r="H31" s="359"/>
    </row>
    <row r="32" spans="1:8">
      <c r="A32" s="154"/>
      <c r="B32" s="366" t="s">
        <v>931</v>
      </c>
      <c r="C32" s="367" t="s">
        <v>0</v>
      </c>
      <c r="D32" s="609">
        <v>-17116.939999999999</v>
      </c>
      <c r="E32" s="609">
        <v>6571.73</v>
      </c>
      <c r="F32" s="379">
        <f t="shared" ref="F32" si="1">+D32*E32</f>
        <v>-112487908.10619998</v>
      </c>
      <c r="G32" s="609">
        <v>6463.95</v>
      </c>
      <c r="H32" s="607">
        <v>-969592500</v>
      </c>
    </row>
    <row r="33" spans="1:8" ht="15.75" thickBot="1">
      <c r="A33" s="154"/>
      <c r="B33" s="380" t="s">
        <v>752</v>
      </c>
      <c r="C33" s="362" t="s">
        <v>0</v>
      </c>
      <c r="D33" s="610">
        <v>-7600.14</v>
      </c>
      <c r="E33" s="610">
        <v>6571.73</v>
      </c>
      <c r="F33" s="381">
        <f>+D33*E33</f>
        <v>-49946068.042199999</v>
      </c>
      <c r="G33" s="610">
        <v>6463.95</v>
      </c>
      <c r="H33" s="608">
        <v>-10404503</v>
      </c>
    </row>
    <row r="34" spans="1:8" ht="15.75" thickBot="1">
      <c r="A34" s="154"/>
      <c r="B34" s="370" t="s">
        <v>932</v>
      </c>
      <c r="C34" s="371"/>
      <c r="D34" s="382"/>
      <c r="E34" s="611"/>
      <c r="F34" s="382"/>
      <c r="G34" s="383"/>
      <c r="H34" s="384"/>
    </row>
    <row r="35" spans="1:8" ht="15.75" thickBot="1">
      <c r="A35" s="154"/>
      <c r="B35" s="361" t="s">
        <v>933</v>
      </c>
      <c r="C35" s="362" t="s">
        <v>0</v>
      </c>
      <c r="D35" s="381">
        <v>0</v>
      </c>
      <c r="E35" s="610">
        <v>6571.73</v>
      </c>
      <c r="F35" s="381">
        <f>+D35*E35</f>
        <v>0</v>
      </c>
      <c r="G35" s="610">
        <v>6463.95</v>
      </c>
      <c r="H35" s="608">
        <v>-4632486298</v>
      </c>
    </row>
    <row r="36" spans="1:8" ht="15.75" thickBot="1">
      <c r="A36" s="154"/>
      <c r="B36" s="370" t="s">
        <v>935</v>
      </c>
      <c r="C36" s="371"/>
      <c r="D36" s="382"/>
      <c r="E36" s="611"/>
      <c r="F36" s="382"/>
      <c r="G36" s="383"/>
      <c r="H36" s="384"/>
    </row>
    <row r="37" spans="1:8" ht="15.75" thickBot="1">
      <c r="A37" s="154"/>
      <c r="B37" s="380" t="s">
        <v>936</v>
      </c>
      <c r="C37" s="362" t="s">
        <v>0</v>
      </c>
      <c r="D37" s="610">
        <v>-1251262.2594000001</v>
      </c>
      <c r="E37" s="610">
        <v>6571.73</v>
      </c>
      <c r="F37" s="381">
        <f>+D37*E37</f>
        <v>-8222957727.9667625</v>
      </c>
      <c r="G37" s="610">
        <v>6463.95</v>
      </c>
      <c r="H37" s="608">
        <v>-1952111607</v>
      </c>
    </row>
    <row r="38" spans="1:8" ht="15.75" thickBot="1">
      <c r="A38" s="385"/>
      <c r="B38" s="370" t="s">
        <v>937</v>
      </c>
      <c r="C38" s="371"/>
      <c r="D38" s="373"/>
      <c r="E38" s="373"/>
      <c r="F38" s="373"/>
      <c r="G38" s="373"/>
      <c r="H38" s="384"/>
    </row>
    <row r="39" spans="1:8" ht="15.75" thickBot="1">
      <c r="A39" s="154"/>
      <c r="B39" s="361" t="s">
        <v>927</v>
      </c>
      <c r="C39" s="375" t="s">
        <v>905</v>
      </c>
      <c r="D39" s="375" t="s">
        <v>938</v>
      </c>
      <c r="E39" s="375" t="s">
        <v>938</v>
      </c>
      <c r="F39" s="375" t="s">
        <v>938</v>
      </c>
      <c r="G39" s="375" t="s">
        <v>938</v>
      </c>
      <c r="H39" s="365" t="s">
        <v>938</v>
      </c>
    </row>
    <row r="40" spans="1:8">
      <c r="A40" s="154"/>
    </row>
    <row r="41" spans="1:8">
      <c r="A41" s="154"/>
    </row>
    <row r="42" spans="1:8">
      <c r="A42" s="154"/>
      <c r="B42" s="345" t="s">
        <v>939</v>
      </c>
    </row>
    <row r="43" spans="1:8" ht="15.75" thickBot="1">
      <c r="A43" s="154"/>
    </row>
    <row r="44" spans="1:8" s="94" customFormat="1" ht="14.25">
      <c r="A44" s="386"/>
      <c r="B44" s="728" t="s">
        <v>77</v>
      </c>
      <c r="C44" s="387" t="s">
        <v>914</v>
      </c>
      <c r="D44" s="387" t="s">
        <v>940</v>
      </c>
      <c r="E44" s="387" t="s">
        <v>914</v>
      </c>
      <c r="F44" s="387" t="s">
        <v>940</v>
      </c>
      <c r="H44" s="277"/>
    </row>
    <row r="45" spans="1:8" ht="15.75" thickBot="1">
      <c r="A45" s="154"/>
      <c r="B45" s="729"/>
      <c r="C45" s="388" t="s">
        <v>1129</v>
      </c>
      <c r="D45" s="388" t="s">
        <v>1129</v>
      </c>
      <c r="E45" s="388" t="s">
        <v>941</v>
      </c>
      <c r="F45" s="388" t="s">
        <v>942</v>
      </c>
      <c r="G45" s="389"/>
      <c r="H45" s="389"/>
    </row>
    <row r="46" spans="1:8" ht="30.75" thickBot="1">
      <c r="A46" s="154"/>
      <c r="B46" s="390" t="s">
        <v>943</v>
      </c>
      <c r="C46" s="391">
        <v>6554.28</v>
      </c>
      <c r="D46" s="392">
        <v>165894094</v>
      </c>
      <c r="E46" s="391">
        <v>6442.33</v>
      </c>
      <c r="F46" s="392">
        <v>1208072084</v>
      </c>
      <c r="G46" s="389"/>
      <c r="H46" s="389"/>
    </row>
    <row r="47" spans="1:8" ht="30.75" thickBot="1">
      <c r="A47" s="154"/>
      <c r="B47" s="390" t="s">
        <v>944</v>
      </c>
      <c r="C47" s="391">
        <v>6571.73</v>
      </c>
      <c r="D47" s="392">
        <v>85773973</v>
      </c>
      <c r="E47" s="391">
        <v>6463.95</v>
      </c>
      <c r="F47" s="392">
        <v>131046678</v>
      </c>
      <c r="G47" s="389"/>
      <c r="H47" s="394"/>
    </row>
    <row r="48" spans="1:8" ht="15.75" thickBot="1">
      <c r="A48" s="154"/>
      <c r="B48" s="395" t="s">
        <v>945</v>
      </c>
      <c r="C48" s="396"/>
      <c r="D48" s="397">
        <f>SUM(D46:D47)</f>
        <v>251668067</v>
      </c>
      <c r="E48" s="396"/>
      <c r="F48" s="397">
        <f>SUM(F46:F47)</f>
        <v>1339118762</v>
      </c>
      <c r="G48" s="389"/>
      <c r="H48" s="394"/>
    </row>
    <row r="49" spans="1:8" ht="30.75" thickBot="1">
      <c r="A49" s="154"/>
      <c r="B49" s="390" t="s">
        <v>946</v>
      </c>
      <c r="C49" s="391">
        <v>6554.28</v>
      </c>
      <c r="D49" s="398">
        <v>-83598258</v>
      </c>
      <c r="E49" s="391">
        <v>6442.33</v>
      </c>
      <c r="F49" s="398">
        <v>-1055795540</v>
      </c>
      <c r="G49" s="389"/>
      <c r="H49" s="394"/>
    </row>
    <row r="50" spans="1:8" ht="30.75" thickBot="1">
      <c r="A50" s="154"/>
      <c r="B50" s="390" t="s">
        <v>947</v>
      </c>
      <c r="C50" s="391">
        <v>6571.73</v>
      </c>
      <c r="D50" s="398">
        <v>-7186323</v>
      </c>
      <c r="E50" s="391">
        <v>6463.95</v>
      </c>
      <c r="F50" s="398">
        <v>-255445639</v>
      </c>
      <c r="G50" s="389"/>
      <c r="H50" s="394"/>
    </row>
    <row r="51" spans="1:8" ht="15.75" thickBot="1">
      <c r="A51" s="154"/>
      <c r="B51" s="395" t="s">
        <v>948</v>
      </c>
      <c r="C51" s="399"/>
      <c r="D51" s="400">
        <f>SUM(D49:D50)</f>
        <v>-90784581</v>
      </c>
      <c r="E51" s="399"/>
      <c r="F51" s="400">
        <f>SUM(F49:F50)</f>
        <v>-1311241179</v>
      </c>
    </row>
    <row r="52" spans="1:8">
      <c r="A52" s="154"/>
      <c r="D52" s="401"/>
    </row>
    <row r="53" spans="1:8">
      <c r="A53" s="154"/>
      <c r="B53" s="345" t="s">
        <v>949</v>
      </c>
    </row>
    <row r="54" spans="1:8">
      <c r="A54" s="154"/>
      <c r="B54" s="50" t="s">
        <v>471</v>
      </c>
    </row>
    <row r="55" spans="1:8" ht="15.75" thickBot="1">
      <c r="A55" s="154"/>
      <c r="B55" s="345"/>
    </row>
    <row r="56" spans="1:8">
      <c r="A56" s="154"/>
      <c r="B56" s="402" t="s">
        <v>1</v>
      </c>
      <c r="C56" s="349">
        <v>43921</v>
      </c>
      <c r="D56" s="349">
        <v>43830</v>
      </c>
      <c r="E56" s="407"/>
    </row>
    <row r="57" spans="1:8">
      <c r="A57" s="403"/>
      <c r="B57" s="271" t="s">
        <v>795</v>
      </c>
      <c r="C57" s="404">
        <v>3768560701.0988002</v>
      </c>
      <c r="D57" s="404">
        <v>5015078518.7975998</v>
      </c>
    </row>
    <row r="58" spans="1:8">
      <c r="A58" s="403"/>
      <c r="B58" s="271" t="s">
        <v>950</v>
      </c>
      <c r="C58" s="404">
        <v>90651360</v>
      </c>
      <c r="D58" s="404">
        <v>89307960</v>
      </c>
      <c r="E58" s="407"/>
    </row>
    <row r="59" spans="1:8">
      <c r="A59" s="403"/>
      <c r="B59" s="271" t="s">
        <v>951</v>
      </c>
      <c r="C59" s="404">
        <v>21497322.455200002</v>
      </c>
      <c r="D59" s="404">
        <v>2959389</v>
      </c>
    </row>
    <row r="60" spans="1:8">
      <c r="A60" s="403"/>
      <c r="B60" s="271" t="s">
        <v>952</v>
      </c>
      <c r="C60" s="404">
        <v>11982.7338</v>
      </c>
      <c r="D60" s="404">
        <v>11982.7338</v>
      </c>
    </row>
    <row r="61" spans="1:8">
      <c r="A61" s="403"/>
      <c r="B61" s="271" t="s">
        <v>953</v>
      </c>
      <c r="C61" s="404">
        <v>33361.285199862657</v>
      </c>
      <c r="D61" s="404">
        <v>26476172.4476</v>
      </c>
    </row>
    <row r="62" spans="1:8">
      <c r="A62" s="403"/>
      <c r="B62" s="271" t="s">
        <v>954</v>
      </c>
      <c r="C62" s="404">
        <v>4848332.0016000001</v>
      </c>
      <c r="D62" s="404">
        <v>4765520.3476</v>
      </c>
    </row>
    <row r="63" spans="1:8">
      <c r="A63" s="403"/>
      <c r="B63" s="271" t="s">
        <v>1130</v>
      </c>
      <c r="C63" s="404">
        <v>7272498.0023999996</v>
      </c>
      <c r="D63" s="404">
        <v>4765520.3476</v>
      </c>
    </row>
    <row r="64" spans="1:8" ht="15.75" thickBot="1">
      <c r="A64" s="154"/>
      <c r="B64" s="405" t="s">
        <v>78</v>
      </c>
      <c r="C64" s="406">
        <f>+SUM(C57:C63)</f>
        <v>3892875557.5769997</v>
      </c>
      <c r="D64" s="406">
        <v>5138599543.3266001</v>
      </c>
    </row>
    <row r="65" spans="1:9">
      <c r="A65" s="154"/>
      <c r="D65" s="407"/>
    </row>
    <row r="66" spans="1:9" s="51" customFormat="1">
      <c r="A66" s="153"/>
      <c r="B66" s="345" t="s">
        <v>472</v>
      </c>
    </row>
    <row r="67" spans="1:9" s="51" customFormat="1">
      <c r="A67" s="153"/>
      <c r="B67" s="345"/>
    </row>
    <row r="68" spans="1:9" s="51" customFormat="1">
      <c r="A68" s="153"/>
      <c r="B68" s="345" t="s">
        <v>955</v>
      </c>
    </row>
    <row r="69" spans="1:9" s="51" customFormat="1">
      <c r="A69" s="153"/>
      <c r="B69" s="354" t="s">
        <v>956</v>
      </c>
    </row>
    <row r="70" spans="1:9" s="51" customFormat="1">
      <c r="A70" s="153"/>
      <c r="B70" s="730" t="s">
        <v>1137</v>
      </c>
      <c r="C70" s="730"/>
      <c r="D70" s="730"/>
      <c r="E70" s="730"/>
      <c r="F70" s="730"/>
      <c r="G70" s="730"/>
      <c r="H70" s="730"/>
      <c r="I70" s="730"/>
    </row>
    <row r="71" spans="1:9" s="51" customFormat="1">
      <c r="A71" s="153"/>
      <c r="B71" s="50" t="s">
        <v>957</v>
      </c>
    </row>
    <row r="72" spans="1:9" s="51" customFormat="1">
      <c r="A72" s="153"/>
      <c r="B72" s="50" t="s">
        <v>958</v>
      </c>
    </row>
    <row r="73" spans="1:9" s="51" customFormat="1">
      <c r="A73" s="153"/>
      <c r="B73" s="731" t="s">
        <v>959</v>
      </c>
      <c r="C73" s="731"/>
      <c r="D73" s="731"/>
      <c r="E73" s="731"/>
      <c r="F73" s="731"/>
      <c r="G73" s="731"/>
      <c r="H73" s="731"/>
      <c r="I73" s="731"/>
    </row>
    <row r="74" spans="1:9" s="51" customFormat="1">
      <c r="A74" s="153"/>
      <c r="B74" s="345"/>
    </row>
    <row r="75" spans="1:9" s="51" customFormat="1" ht="15.75" thickBot="1">
      <c r="A75" s="153"/>
      <c r="B75" s="345"/>
    </row>
    <row r="76" spans="1:9" s="51" customFormat="1" ht="15.75" thickBot="1">
      <c r="A76" s="153"/>
      <c r="B76" s="732" t="s">
        <v>475</v>
      </c>
      <c r="C76" s="733"/>
      <c r="D76" s="733"/>
      <c r="E76" s="733"/>
      <c r="F76" s="733"/>
      <c r="G76" s="734"/>
    </row>
    <row r="77" spans="1:9" s="51" customFormat="1" ht="15" customHeight="1" thickBot="1">
      <c r="A77" s="153"/>
      <c r="B77" s="743" t="s">
        <v>480</v>
      </c>
      <c r="C77" s="743" t="s">
        <v>479</v>
      </c>
      <c r="D77" s="743" t="s">
        <v>478</v>
      </c>
      <c r="E77" s="745" t="s">
        <v>476</v>
      </c>
      <c r="F77" s="746"/>
      <c r="G77" s="743" t="s">
        <v>477</v>
      </c>
    </row>
    <row r="78" spans="1:9" s="51" customFormat="1" ht="15.75" thickBot="1">
      <c r="A78" s="153"/>
      <c r="B78" s="744"/>
      <c r="C78" s="744"/>
      <c r="D78" s="744"/>
      <c r="E78" s="409" t="s">
        <v>6</v>
      </c>
      <c r="F78" s="409" t="s">
        <v>0</v>
      </c>
      <c r="G78" s="744"/>
    </row>
    <row r="79" spans="1:9" s="51" customFormat="1" ht="15" customHeight="1">
      <c r="A79" s="153"/>
      <c r="B79" s="410" t="s">
        <v>481</v>
      </c>
      <c r="C79" s="411"/>
      <c r="D79" s="411"/>
      <c r="E79" s="411"/>
      <c r="F79" s="411"/>
      <c r="G79" s="411"/>
    </row>
    <row r="80" spans="1:9" s="51" customFormat="1" ht="15" customHeight="1">
      <c r="A80" s="153"/>
      <c r="B80" s="412" t="s">
        <v>960</v>
      </c>
      <c r="C80" s="413"/>
      <c r="D80" s="413"/>
      <c r="E80" s="413"/>
      <c r="F80" s="413"/>
      <c r="G80" s="413"/>
    </row>
    <row r="81" spans="1:10" s="51" customFormat="1">
      <c r="A81" s="153"/>
      <c r="B81" s="414" t="s">
        <v>1135</v>
      </c>
      <c r="C81" s="415" t="s">
        <v>672</v>
      </c>
      <c r="D81" s="416">
        <v>9</v>
      </c>
      <c r="E81" s="417">
        <v>1000000</v>
      </c>
      <c r="F81" s="416" t="s">
        <v>934</v>
      </c>
      <c r="G81" s="418">
        <v>9000000</v>
      </c>
    </row>
    <row r="82" spans="1:10" s="51" customFormat="1">
      <c r="A82" s="153"/>
      <c r="B82" s="414" t="s">
        <v>961</v>
      </c>
      <c r="C82" s="415" t="s">
        <v>672</v>
      </c>
      <c r="D82" s="416">
        <v>25</v>
      </c>
      <c r="E82" s="417">
        <v>1000000</v>
      </c>
      <c r="F82" s="416" t="s">
        <v>934</v>
      </c>
      <c r="G82" s="418">
        <v>25000000</v>
      </c>
    </row>
    <row r="83" spans="1:10" s="51" customFormat="1">
      <c r="A83" s="153"/>
      <c r="B83" s="414" t="s">
        <v>961</v>
      </c>
      <c r="C83" s="415" t="s">
        <v>672</v>
      </c>
      <c r="D83" s="416">
        <v>43</v>
      </c>
      <c r="E83" s="417">
        <v>1000000</v>
      </c>
      <c r="F83" s="416" t="s">
        <v>934</v>
      </c>
      <c r="G83" s="418">
        <v>43000000</v>
      </c>
    </row>
    <row r="84" spans="1:10" s="51" customFormat="1">
      <c r="A84" s="153"/>
      <c r="B84" s="414" t="s">
        <v>1132</v>
      </c>
      <c r="C84" s="415" t="s">
        <v>672</v>
      </c>
      <c r="D84" s="416">
        <v>79</v>
      </c>
      <c r="E84" s="417">
        <v>1000000</v>
      </c>
      <c r="F84" s="416" t="s">
        <v>934</v>
      </c>
      <c r="G84" s="418">
        <v>79000000</v>
      </c>
    </row>
    <row r="85" spans="1:10" s="51" customFormat="1">
      <c r="A85" s="153"/>
      <c r="B85" s="414" t="s">
        <v>1133</v>
      </c>
      <c r="C85" s="415" t="s">
        <v>672</v>
      </c>
      <c r="D85" s="416">
        <v>314</v>
      </c>
      <c r="E85" s="417">
        <v>1000000</v>
      </c>
      <c r="F85" s="416" t="s">
        <v>934</v>
      </c>
      <c r="G85" s="418">
        <v>314000000</v>
      </c>
    </row>
    <row r="86" spans="1:10" s="51" customFormat="1">
      <c r="A86" s="153"/>
      <c r="B86" s="414" t="s">
        <v>1134</v>
      </c>
      <c r="C86" s="415" t="s">
        <v>672</v>
      </c>
      <c r="D86" s="416">
        <v>100</v>
      </c>
      <c r="E86" s="417">
        <v>1000000</v>
      </c>
      <c r="F86" s="416" t="s">
        <v>934</v>
      </c>
      <c r="G86" s="418">
        <v>100000000</v>
      </c>
    </row>
    <row r="87" spans="1:10" s="51" customFormat="1">
      <c r="A87" s="153"/>
      <c r="B87" s="414" t="s">
        <v>962</v>
      </c>
      <c r="C87" s="415" t="s">
        <v>80</v>
      </c>
      <c r="D87" s="416">
        <v>1</v>
      </c>
      <c r="E87" s="417">
        <v>217559172</v>
      </c>
      <c r="F87" s="416" t="s">
        <v>963</v>
      </c>
      <c r="G87" s="418">
        <v>217559172</v>
      </c>
    </row>
    <row r="88" spans="1:10" s="51" customFormat="1" ht="15.75" thickBot="1">
      <c r="A88" s="153"/>
      <c r="B88" s="414" t="s">
        <v>962</v>
      </c>
      <c r="C88" s="415" t="s">
        <v>80</v>
      </c>
      <c r="D88" s="416">
        <v>1</v>
      </c>
      <c r="E88" s="416" t="s">
        <v>963</v>
      </c>
      <c r="F88" s="617">
        <v>7454.26</v>
      </c>
      <c r="G88" s="418">
        <v>48857307.232799999</v>
      </c>
    </row>
    <row r="89" spans="1:10" s="51" customFormat="1" ht="15.75" thickBot="1">
      <c r="A89" s="153"/>
      <c r="B89" s="419" t="s">
        <v>964</v>
      </c>
      <c r="C89" s="420"/>
      <c r="D89" s="421"/>
      <c r="E89" s="421"/>
      <c r="F89" s="421"/>
      <c r="G89" s="422">
        <f>+SUM(G81:G88)</f>
        <v>836416479.23280001</v>
      </c>
    </row>
    <row r="90" spans="1:10" s="51" customFormat="1" ht="15.75" thickBot="1">
      <c r="A90" s="153"/>
      <c r="B90" s="423" t="s">
        <v>965</v>
      </c>
      <c r="C90" s="424"/>
      <c r="D90" s="425"/>
      <c r="E90" s="425"/>
      <c r="F90" s="425"/>
      <c r="G90" s="618">
        <v>4933821300</v>
      </c>
      <c r="H90" s="426"/>
      <c r="I90" s="426"/>
      <c r="J90" s="426"/>
    </row>
    <row r="91" spans="1:10" s="51" customFormat="1" ht="15.75" thickBot="1">
      <c r="A91" s="153"/>
      <c r="B91" s="427" t="s">
        <v>252</v>
      </c>
      <c r="C91" s="428"/>
      <c r="D91" s="428"/>
      <c r="E91" s="428"/>
      <c r="F91" s="428"/>
      <c r="G91" s="619"/>
      <c r="H91" s="429"/>
      <c r="I91" s="429"/>
      <c r="J91" s="429"/>
    </row>
    <row r="92" spans="1:10" s="51" customFormat="1" ht="15" customHeight="1" thickBot="1">
      <c r="A92" s="153"/>
      <c r="B92" s="430" t="s">
        <v>482</v>
      </c>
      <c r="C92" s="431" t="s">
        <v>483</v>
      </c>
      <c r="D92" s="432">
        <v>1</v>
      </c>
      <c r="E92" s="392">
        <v>750000000</v>
      </c>
      <c r="F92" s="432" t="s">
        <v>963</v>
      </c>
      <c r="G92" s="620">
        <v>750000000</v>
      </c>
    </row>
    <row r="93" spans="1:10" s="51" customFormat="1" ht="15.75" thickBot="1">
      <c r="A93" s="153"/>
      <c r="B93" s="423" t="s">
        <v>964</v>
      </c>
      <c r="C93" s="424"/>
      <c r="D93" s="433"/>
      <c r="E93" s="433"/>
      <c r="F93" s="433"/>
      <c r="G93" s="434">
        <v>750000000</v>
      </c>
    </row>
    <row r="94" spans="1:10" s="51" customFormat="1" ht="15.75" thickBot="1">
      <c r="A94" s="153"/>
      <c r="B94" s="423" t="s">
        <v>966</v>
      </c>
      <c r="C94" s="424"/>
      <c r="D94" s="433"/>
      <c r="E94" s="433"/>
      <c r="F94" s="433"/>
      <c r="G94" s="434">
        <v>750000000</v>
      </c>
    </row>
    <row r="95" spans="1:10" s="51" customFormat="1">
      <c r="A95" s="153"/>
    </row>
    <row r="96" spans="1:10" s="51" customFormat="1" ht="15.75" thickBot="1">
      <c r="A96" s="153"/>
    </row>
    <row r="97" spans="1:6" s="51" customFormat="1" ht="30" thickTop="1" thickBot="1">
      <c r="A97" s="153"/>
      <c r="B97" s="435" t="s">
        <v>619</v>
      </c>
      <c r="C97" s="436" t="s">
        <v>766</v>
      </c>
      <c r="D97" s="436" t="s">
        <v>477</v>
      </c>
      <c r="E97" s="436" t="s">
        <v>476</v>
      </c>
      <c r="F97" s="436" t="s">
        <v>767</v>
      </c>
    </row>
    <row r="98" spans="1:6" s="51" customFormat="1" ht="15.75" thickBot="1">
      <c r="A98" s="153"/>
      <c r="B98" s="736" t="s">
        <v>165</v>
      </c>
      <c r="C98" s="737"/>
      <c r="D98" s="737"/>
      <c r="E98" s="737"/>
      <c r="F98" s="738"/>
    </row>
    <row r="99" spans="1:6" s="51" customFormat="1" ht="16.5" thickTop="1" thickBot="1">
      <c r="A99" s="153"/>
      <c r="B99" s="437" t="s">
        <v>1135</v>
      </c>
      <c r="C99" s="438">
        <v>9000000</v>
      </c>
      <c r="D99" s="438">
        <v>9000000</v>
      </c>
      <c r="E99" s="392">
        <v>1053597</v>
      </c>
      <c r="F99" s="621">
        <v>1.0535969999999999</v>
      </c>
    </row>
    <row r="100" spans="1:6" s="51" customFormat="1" ht="15.75" thickBot="1">
      <c r="A100" s="153"/>
      <c r="B100" s="437" t="s">
        <v>961</v>
      </c>
      <c r="C100" s="438">
        <v>25000000</v>
      </c>
      <c r="D100" s="438">
        <v>25000000</v>
      </c>
      <c r="E100" s="392">
        <v>1022540.9999999999</v>
      </c>
      <c r="F100" s="621">
        <v>1.0225409999999999</v>
      </c>
    </row>
    <row r="101" spans="1:6" s="51" customFormat="1" ht="15.75" thickBot="1">
      <c r="A101" s="153"/>
      <c r="B101" s="437" t="s">
        <v>961</v>
      </c>
      <c r="C101" s="438">
        <v>43000000</v>
      </c>
      <c r="D101" s="438">
        <v>43000000</v>
      </c>
      <c r="E101" s="392">
        <v>1022616</v>
      </c>
      <c r="F101" s="621">
        <v>1.022616</v>
      </c>
    </row>
    <row r="102" spans="1:6" s="51" customFormat="1" ht="15.75" thickBot="1">
      <c r="A102" s="153"/>
      <c r="B102" s="437" t="s">
        <v>1132</v>
      </c>
      <c r="C102" s="438">
        <v>79000000</v>
      </c>
      <c r="D102" s="438">
        <v>79000000</v>
      </c>
      <c r="E102" s="392">
        <v>1016726</v>
      </c>
      <c r="F102" s="621">
        <v>1.016726</v>
      </c>
    </row>
    <row r="103" spans="1:6" s="51" customFormat="1" ht="15.75" thickBot="1">
      <c r="A103" s="153"/>
      <c r="B103" s="437" t="s">
        <v>1133</v>
      </c>
      <c r="C103" s="438">
        <v>314000000</v>
      </c>
      <c r="D103" s="438">
        <v>314000000</v>
      </c>
      <c r="E103" s="392">
        <v>1019897</v>
      </c>
      <c r="F103" s="621">
        <v>1.0198970000000001</v>
      </c>
    </row>
    <row r="104" spans="1:6" s="51" customFormat="1" ht="15.75" thickBot="1">
      <c r="A104" s="153"/>
      <c r="B104" s="437" t="s">
        <v>1134</v>
      </c>
      <c r="C104" s="438">
        <v>100000000</v>
      </c>
      <c r="D104" s="438">
        <v>100000000</v>
      </c>
      <c r="E104" s="392">
        <v>1035171.0000000001</v>
      </c>
      <c r="F104" s="621">
        <v>1.0351710000000001</v>
      </c>
    </row>
    <row r="105" spans="1:6" s="51" customFormat="1" ht="15.75" thickBot="1">
      <c r="A105" s="153"/>
      <c r="B105" s="437" t="s">
        <v>962</v>
      </c>
      <c r="C105" s="438">
        <v>217559172</v>
      </c>
      <c r="D105" s="438">
        <v>217559172</v>
      </c>
      <c r="E105" s="438">
        <v>217559172</v>
      </c>
      <c r="F105" s="622">
        <v>217559172</v>
      </c>
    </row>
    <row r="106" spans="1:6" s="51" customFormat="1" ht="15.75" thickBot="1">
      <c r="A106" s="153"/>
      <c r="B106" s="437" t="s">
        <v>962</v>
      </c>
      <c r="C106" s="438">
        <v>48857307.232799999</v>
      </c>
      <c r="D106" s="438">
        <v>48857307.232799999</v>
      </c>
      <c r="E106" s="438">
        <v>48857307.232799999</v>
      </c>
      <c r="F106" s="622">
        <v>48857307.232799999</v>
      </c>
    </row>
    <row r="107" spans="1:6" s="51" customFormat="1" ht="15.75" thickBot="1">
      <c r="A107" s="153"/>
      <c r="B107" s="439" t="s">
        <v>964</v>
      </c>
      <c r="C107" s="432"/>
      <c r="D107" s="434">
        <f>+SUM(D99:D106)</f>
        <v>836416479.23280001</v>
      </c>
      <c r="E107" s="425" t="s">
        <v>967</v>
      </c>
      <c r="F107" s="425" t="s">
        <v>967</v>
      </c>
    </row>
    <row r="108" spans="1:6" s="51" customFormat="1" ht="15.75" thickBot="1">
      <c r="A108" s="153"/>
      <c r="B108" s="439" t="s">
        <v>966</v>
      </c>
      <c r="C108" s="393"/>
      <c r="D108" s="434">
        <v>4933821300</v>
      </c>
      <c r="E108" s="393"/>
      <c r="F108" s="440"/>
    </row>
    <row r="109" spans="1:6" s="51" customFormat="1" ht="15.75" thickBot="1">
      <c r="A109" s="153"/>
      <c r="B109" s="739" t="s">
        <v>768</v>
      </c>
      <c r="C109" s="740"/>
      <c r="D109" s="740"/>
      <c r="E109" s="740"/>
      <c r="F109" s="741"/>
    </row>
    <row r="110" spans="1:6" s="51" customFormat="1" ht="15.75" thickBot="1">
      <c r="A110" s="153"/>
      <c r="B110" s="441" t="s">
        <v>765</v>
      </c>
      <c r="C110" s="442" t="s">
        <v>765</v>
      </c>
      <c r="D110" s="442" t="s">
        <v>765</v>
      </c>
      <c r="E110" s="442" t="s">
        <v>765</v>
      </c>
      <c r="F110" s="443" t="s">
        <v>765</v>
      </c>
    </row>
    <row r="111" spans="1:6" s="51" customFormat="1" ht="15.75" thickBot="1">
      <c r="A111" s="153"/>
      <c r="B111" s="439" t="s">
        <v>964</v>
      </c>
      <c r="C111" s="393"/>
      <c r="D111" s="425" t="s">
        <v>968</v>
      </c>
      <c r="E111" s="425" t="s">
        <v>968</v>
      </c>
      <c r="F111" s="444" t="s">
        <v>968</v>
      </c>
    </row>
    <row r="112" spans="1:6" s="51" customFormat="1" ht="15.75" thickBot="1">
      <c r="A112" s="153"/>
      <c r="B112" s="445" t="s">
        <v>966</v>
      </c>
      <c r="C112" s="446"/>
      <c r="D112" s="447" t="s">
        <v>968</v>
      </c>
      <c r="E112" s="448" t="s">
        <v>968</v>
      </c>
      <c r="F112" s="449" t="s">
        <v>968</v>
      </c>
    </row>
    <row r="113" spans="1:6" s="51" customFormat="1" ht="15.75" thickTop="1">
      <c r="A113" s="153"/>
    </row>
    <row r="114" spans="1:6" s="51" customFormat="1">
      <c r="A114" s="153"/>
      <c r="B114" s="450" t="s">
        <v>969</v>
      </c>
    </row>
    <row r="115" spans="1:6" s="51" customFormat="1" ht="15.75" thickBot="1">
      <c r="A115" s="153"/>
    </row>
    <row r="116" spans="1:6" s="51" customFormat="1" ht="15.75" thickBot="1">
      <c r="A116" s="153"/>
      <c r="B116" s="451" t="s">
        <v>77</v>
      </c>
      <c r="C116" s="452">
        <v>43921</v>
      </c>
      <c r="D116" s="452">
        <v>43830</v>
      </c>
    </row>
    <row r="117" spans="1:6" s="51" customFormat="1" ht="15.75" thickBot="1">
      <c r="A117" s="153"/>
      <c r="B117" s="453" t="s">
        <v>970</v>
      </c>
      <c r="C117" s="454"/>
      <c r="D117" s="454"/>
    </row>
    <row r="118" spans="1:6" s="51" customFormat="1" ht="15.75" thickBot="1">
      <c r="A118" s="153"/>
      <c r="B118" s="430" t="s">
        <v>971</v>
      </c>
      <c r="C118" s="438">
        <v>16106266328</v>
      </c>
      <c r="D118" s="438">
        <v>4232699000</v>
      </c>
    </row>
    <row r="119" spans="1:6" s="51" customFormat="1" ht="15.75" thickBot="1">
      <c r="A119" s="153"/>
      <c r="B119" s="430" t="s">
        <v>972</v>
      </c>
      <c r="C119" s="438">
        <v>6746550</v>
      </c>
      <c r="D119" s="438">
        <v>3177035</v>
      </c>
    </row>
    <row r="120" spans="1:6" s="51" customFormat="1" ht="15.75" thickBot="1">
      <c r="A120" s="153"/>
      <c r="B120" s="455" t="s">
        <v>973</v>
      </c>
      <c r="C120" s="456">
        <f>+SUM(C118:C119)</f>
        <v>16113012878</v>
      </c>
      <c r="D120" s="456">
        <v>4235876035</v>
      </c>
      <c r="F120" s="457"/>
    </row>
    <row r="121" spans="1:6" s="51" customFormat="1" ht="15.75" thickBot="1">
      <c r="A121" s="153"/>
      <c r="B121" s="430" t="s">
        <v>974</v>
      </c>
      <c r="C121" s="438">
        <v>16118255631</v>
      </c>
      <c r="D121" s="438">
        <v>4239185000</v>
      </c>
    </row>
    <row r="122" spans="1:6" s="51" customFormat="1" ht="15.75" thickBot="1">
      <c r="A122" s="153"/>
      <c r="B122" s="430" t="s">
        <v>975</v>
      </c>
      <c r="C122" s="438">
        <v>40213702</v>
      </c>
      <c r="D122" s="438">
        <v>3283240</v>
      </c>
    </row>
    <row r="123" spans="1:6" s="51" customFormat="1" ht="15.75" thickBot="1">
      <c r="A123" s="153"/>
      <c r="B123" s="455" t="s">
        <v>976</v>
      </c>
      <c r="C123" s="456">
        <f>+C121+C122</f>
        <v>16158469333</v>
      </c>
      <c r="D123" s="456">
        <v>4242468240</v>
      </c>
      <c r="E123" s="672"/>
    </row>
    <row r="124" spans="1:6" s="51" customFormat="1">
      <c r="A124" s="153"/>
    </row>
    <row r="125" spans="1:6" s="51" customFormat="1">
      <c r="A125" s="153"/>
      <c r="B125" s="345" t="s">
        <v>81</v>
      </c>
    </row>
    <row r="126" spans="1:6" s="51" customFormat="1">
      <c r="A126" s="153"/>
      <c r="B126" s="51" t="s">
        <v>977</v>
      </c>
    </row>
    <row r="127" spans="1:6" s="51" customFormat="1">
      <c r="A127" s="153"/>
    </row>
    <row r="128" spans="1:6" s="51" customFormat="1">
      <c r="A128" s="153"/>
      <c r="B128" s="742" t="s">
        <v>978</v>
      </c>
      <c r="C128" s="742"/>
      <c r="D128" s="742"/>
      <c r="F128" s="458"/>
    </row>
    <row r="129" spans="1:5" s="51" customFormat="1">
      <c r="A129" s="153"/>
      <c r="B129" s="459" t="s">
        <v>83</v>
      </c>
      <c r="C129" s="459" t="s">
        <v>979</v>
      </c>
      <c r="D129" s="459" t="s">
        <v>980</v>
      </c>
    </row>
    <row r="130" spans="1:5" s="51" customFormat="1">
      <c r="A130" s="153"/>
      <c r="B130" s="460">
        <v>1</v>
      </c>
      <c r="C130" s="461">
        <v>200000000</v>
      </c>
      <c r="D130" s="461">
        <v>750000000</v>
      </c>
      <c r="E130" s="462"/>
    </row>
    <row r="131" spans="1:5" s="51" customFormat="1">
      <c r="A131" s="153"/>
      <c r="B131" s="408" t="s">
        <v>964</v>
      </c>
      <c r="C131" s="463"/>
      <c r="D131" s="464">
        <v>750000000</v>
      </c>
    </row>
    <row r="132" spans="1:5" s="51" customFormat="1">
      <c r="A132" s="153"/>
      <c r="B132" s="408" t="s">
        <v>966</v>
      </c>
      <c r="C132" s="465"/>
      <c r="D132" s="464">
        <v>750000000</v>
      </c>
      <c r="E132" s="466"/>
    </row>
    <row r="133" spans="1:5" s="51" customFormat="1">
      <c r="A133" s="153"/>
    </row>
    <row r="134" spans="1:5">
      <c r="A134" s="154"/>
      <c r="B134" s="336" t="s">
        <v>484</v>
      </c>
      <c r="C134" s="97"/>
      <c r="D134" s="97"/>
      <c r="E134" s="97"/>
    </row>
    <row r="135" spans="1:5">
      <c r="A135" s="154"/>
      <c r="B135" s="97"/>
      <c r="C135" s="97"/>
      <c r="D135" s="97"/>
      <c r="E135" s="97"/>
    </row>
    <row r="136" spans="1:5">
      <c r="A136" s="154"/>
      <c r="B136" s="467" t="s">
        <v>981</v>
      </c>
      <c r="C136" s="97"/>
      <c r="D136" s="97"/>
      <c r="E136" s="97"/>
    </row>
    <row r="137" spans="1:5">
      <c r="A137" s="154"/>
      <c r="B137" s="97"/>
      <c r="C137" s="97"/>
      <c r="D137" s="97"/>
      <c r="E137" s="97"/>
    </row>
    <row r="138" spans="1:5">
      <c r="A138" s="154"/>
      <c r="B138" s="97" t="s">
        <v>982</v>
      </c>
      <c r="C138" s="97"/>
      <c r="D138" s="97"/>
      <c r="E138" s="97"/>
    </row>
    <row r="139" spans="1:5">
      <c r="A139" s="154"/>
      <c r="B139" s="97"/>
      <c r="C139" s="97"/>
      <c r="D139" s="97"/>
      <c r="E139" s="97"/>
    </row>
    <row r="140" spans="1:5">
      <c r="A140" s="154"/>
      <c r="B140" s="742" t="s">
        <v>673</v>
      </c>
      <c r="C140" s="742"/>
      <c r="D140" s="742"/>
      <c r="E140" s="97"/>
    </row>
    <row r="141" spans="1:5">
      <c r="A141" s="154"/>
      <c r="B141" s="459" t="s">
        <v>77</v>
      </c>
      <c r="C141" s="468">
        <v>43921</v>
      </c>
      <c r="D141" s="468">
        <v>43830</v>
      </c>
      <c r="E141" s="97"/>
    </row>
    <row r="142" spans="1:5">
      <c r="A142" s="154"/>
      <c r="B142" s="469" t="s">
        <v>983</v>
      </c>
      <c r="C142" s="615">
        <v>10014421</v>
      </c>
      <c r="D142" s="614" t="s">
        <v>968</v>
      </c>
      <c r="E142" s="97"/>
    </row>
    <row r="143" spans="1:5">
      <c r="A143" s="154"/>
      <c r="B143" s="469" t="s">
        <v>984</v>
      </c>
      <c r="C143" s="615">
        <v>5576709</v>
      </c>
      <c r="D143" s="615">
        <v>28598469</v>
      </c>
      <c r="E143" s="97"/>
    </row>
    <row r="144" spans="1:5">
      <c r="A144" s="154"/>
      <c r="B144" s="408" t="s">
        <v>964</v>
      </c>
      <c r="C144" s="614">
        <v>15591130</v>
      </c>
      <c r="D144" s="614">
        <v>0</v>
      </c>
      <c r="E144" s="97"/>
    </row>
    <row r="145" spans="1:5">
      <c r="A145" s="154"/>
      <c r="B145" s="473" t="s">
        <v>966</v>
      </c>
      <c r="C145" s="613" t="s">
        <v>968</v>
      </c>
      <c r="D145" s="613">
        <v>28598469</v>
      </c>
      <c r="E145" s="475"/>
    </row>
    <row r="146" spans="1:5">
      <c r="A146" s="154"/>
      <c r="B146" s="476"/>
      <c r="D146" s="477"/>
      <c r="E146" s="97"/>
    </row>
    <row r="147" spans="1:5">
      <c r="A147" s="154"/>
      <c r="B147" s="478" t="s">
        <v>985</v>
      </c>
      <c r="D147" s="477"/>
      <c r="E147" s="97"/>
    </row>
    <row r="148" spans="1:5">
      <c r="A148" s="154"/>
      <c r="B148" s="479"/>
      <c r="C148" s="97"/>
      <c r="D148" s="97"/>
      <c r="E148" s="97"/>
    </row>
    <row r="149" spans="1:5" ht="25.5">
      <c r="A149" s="154"/>
      <c r="B149" s="480" t="s">
        <v>1131</v>
      </c>
      <c r="E149" s="97"/>
    </row>
    <row r="150" spans="1:5">
      <c r="A150" s="154"/>
      <c r="B150" s="476"/>
      <c r="D150" s="477"/>
      <c r="E150" s="97"/>
    </row>
    <row r="151" spans="1:5">
      <c r="A151" s="154"/>
      <c r="B151" s="481" t="s">
        <v>986</v>
      </c>
      <c r="D151" s="477"/>
      <c r="E151" s="97"/>
    </row>
    <row r="152" spans="1:5">
      <c r="A152" s="154"/>
      <c r="B152" s="476"/>
      <c r="D152" s="477"/>
      <c r="E152" s="97"/>
    </row>
    <row r="153" spans="1:5">
      <c r="A153" s="154"/>
      <c r="B153" s="742" t="s">
        <v>493</v>
      </c>
      <c r="C153" s="742"/>
      <c r="D153" s="742"/>
      <c r="E153" s="97"/>
    </row>
    <row r="154" spans="1:5">
      <c r="A154" s="154"/>
      <c r="B154" s="459" t="s">
        <v>77</v>
      </c>
      <c r="C154" s="468">
        <v>43921</v>
      </c>
      <c r="D154" s="468">
        <v>43830</v>
      </c>
      <c r="E154" s="97"/>
    </row>
    <row r="155" spans="1:5">
      <c r="A155" s="154"/>
      <c r="B155" s="469" t="s">
        <v>987</v>
      </c>
      <c r="C155" s="471">
        <v>4453151</v>
      </c>
      <c r="D155" s="461">
        <v>675342</v>
      </c>
      <c r="E155" s="97"/>
    </row>
    <row r="156" spans="1:5">
      <c r="A156" s="154"/>
      <c r="B156" s="469" t="s">
        <v>988</v>
      </c>
      <c r="C156" s="471">
        <v>0</v>
      </c>
      <c r="D156" s="461">
        <v>19274034</v>
      </c>
      <c r="E156" s="97"/>
    </row>
    <row r="157" spans="1:5">
      <c r="A157" s="154"/>
      <c r="B157" s="408" t="s">
        <v>964</v>
      </c>
      <c r="C157" s="472">
        <v>4453151</v>
      </c>
      <c r="D157" s="464">
        <v>0</v>
      </c>
      <c r="E157" s="97"/>
    </row>
    <row r="158" spans="1:5">
      <c r="A158" s="154"/>
      <c r="B158" s="473" t="s">
        <v>966</v>
      </c>
      <c r="C158" s="474" t="s">
        <v>989</v>
      </c>
      <c r="D158" s="613">
        <v>19949376</v>
      </c>
      <c r="E158" s="97"/>
    </row>
    <row r="159" spans="1:5">
      <c r="A159" s="154"/>
      <c r="B159" s="476"/>
      <c r="D159" s="477"/>
      <c r="E159" s="97"/>
    </row>
    <row r="160" spans="1:5">
      <c r="A160" s="154"/>
      <c r="B160" s="478" t="s">
        <v>990</v>
      </c>
      <c r="D160" s="477"/>
      <c r="E160" s="97"/>
    </row>
    <row r="161" spans="1:9">
      <c r="A161" s="154"/>
      <c r="B161" s="482" t="s">
        <v>1138</v>
      </c>
      <c r="D161" s="477"/>
      <c r="E161" s="97"/>
    </row>
    <row r="162" spans="1:9">
      <c r="A162" s="154"/>
      <c r="B162" s="482"/>
      <c r="D162" s="477"/>
      <c r="E162" s="97"/>
    </row>
    <row r="163" spans="1:9">
      <c r="A163" s="154"/>
      <c r="B163" s="478" t="s">
        <v>991</v>
      </c>
      <c r="D163" s="477"/>
      <c r="E163" s="97"/>
    </row>
    <row r="164" spans="1:9">
      <c r="A164" s="154"/>
      <c r="B164" s="482"/>
      <c r="D164" s="477"/>
      <c r="E164" s="97"/>
    </row>
    <row r="165" spans="1:9">
      <c r="A165" s="154"/>
      <c r="B165" s="742" t="s">
        <v>493</v>
      </c>
      <c r="C165" s="742"/>
      <c r="D165" s="742"/>
      <c r="E165" s="97"/>
    </row>
    <row r="166" spans="1:9">
      <c r="A166" s="154"/>
      <c r="B166" s="459" t="s">
        <v>77</v>
      </c>
      <c r="C166" s="468">
        <v>43921</v>
      </c>
      <c r="D166" s="468">
        <v>43830</v>
      </c>
      <c r="E166" s="97"/>
    </row>
    <row r="167" spans="1:9">
      <c r="A167" s="154"/>
      <c r="B167" s="469" t="s">
        <v>992</v>
      </c>
      <c r="C167" s="471">
        <v>225302826</v>
      </c>
      <c r="D167" s="612">
        <v>131627650</v>
      </c>
      <c r="E167" s="97"/>
    </row>
    <row r="168" spans="1:9">
      <c r="A168" s="154"/>
      <c r="B168" s="408" t="s">
        <v>964</v>
      </c>
      <c r="C168" s="472">
        <v>225302826</v>
      </c>
      <c r="D168" s="613">
        <v>0</v>
      </c>
      <c r="E168" s="97"/>
    </row>
    <row r="169" spans="1:9">
      <c r="A169" s="154"/>
      <c r="B169" s="473" t="s">
        <v>966</v>
      </c>
      <c r="C169" s="474" t="s">
        <v>989</v>
      </c>
      <c r="D169" s="613">
        <v>131627650</v>
      </c>
      <c r="E169" s="97"/>
    </row>
    <row r="170" spans="1:9">
      <c r="A170" s="154"/>
      <c r="B170" s="483"/>
      <c r="C170" s="484"/>
      <c r="D170" s="484"/>
      <c r="E170" s="97"/>
    </row>
    <row r="171" spans="1:9">
      <c r="A171" s="154"/>
      <c r="B171" s="345" t="s">
        <v>993</v>
      </c>
    </row>
    <row r="172" spans="1:9">
      <c r="A172" s="154"/>
      <c r="B172" s="480" t="s">
        <v>994</v>
      </c>
    </row>
    <row r="173" spans="1:9">
      <c r="A173" s="154"/>
      <c r="B173" s="480"/>
    </row>
    <row r="174" spans="1:9" s="277" customFormat="1" ht="12" customHeight="1">
      <c r="A174" s="485"/>
      <c r="B174" s="735" t="s">
        <v>619</v>
      </c>
      <c r="C174" s="735" t="s">
        <v>774</v>
      </c>
      <c r="D174" s="735"/>
      <c r="E174" s="735"/>
      <c r="F174" s="735"/>
      <c r="G174" s="735"/>
      <c r="H174" s="735" t="s">
        <v>775</v>
      </c>
      <c r="I174" s="735"/>
    </row>
    <row r="175" spans="1:9" s="93" customFormat="1" ht="30">
      <c r="A175" s="355"/>
      <c r="B175" s="735"/>
      <c r="C175" s="486" t="s">
        <v>770</v>
      </c>
      <c r="D175" s="486" t="s">
        <v>771</v>
      </c>
      <c r="E175" s="486" t="s">
        <v>772</v>
      </c>
      <c r="F175" s="486" t="s">
        <v>995</v>
      </c>
      <c r="G175" s="486" t="s">
        <v>996</v>
      </c>
      <c r="H175" s="486" t="s">
        <v>773</v>
      </c>
      <c r="I175" s="486" t="s">
        <v>771</v>
      </c>
    </row>
    <row r="176" spans="1:9" s="276" customFormat="1">
      <c r="A176" s="487"/>
      <c r="B176" s="488" t="s">
        <v>776</v>
      </c>
      <c r="C176" s="489" t="s">
        <v>928</v>
      </c>
      <c r="D176" s="489" t="s">
        <v>997</v>
      </c>
      <c r="E176" s="489" t="s">
        <v>929</v>
      </c>
      <c r="F176" s="489" t="s">
        <v>968</v>
      </c>
      <c r="G176" s="489" t="s">
        <v>997</v>
      </c>
      <c r="H176" s="489" t="s">
        <v>929</v>
      </c>
      <c r="I176" s="489" t="s">
        <v>929</v>
      </c>
    </row>
    <row r="177" spans="1:9" s="276" customFormat="1">
      <c r="A177" s="487"/>
      <c r="B177" s="488" t="s">
        <v>777</v>
      </c>
      <c r="C177" s="654">
        <v>15775540</v>
      </c>
      <c r="D177" s="654">
        <v>1288378</v>
      </c>
      <c r="E177" s="654">
        <v>0</v>
      </c>
      <c r="F177" s="654">
        <v>0</v>
      </c>
      <c r="G177" s="655">
        <f>+C177+D177-E177-F177</f>
        <v>17063918</v>
      </c>
      <c r="H177" s="489" t="s">
        <v>928</v>
      </c>
      <c r="I177" s="489" t="s">
        <v>929</v>
      </c>
    </row>
    <row r="178" spans="1:9" s="276" customFormat="1">
      <c r="A178" s="487"/>
      <c r="B178" s="488" t="s">
        <v>778</v>
      </c>
      <c r="C178" s="489" t="s">
        <v>997</v>
      </c>
      <c r="D178" s="489" t="s">
        <v>997</v>
      </c>
      <c r="E178" s="489" t="s">
        <v>997</v>
      </c>
      <c r="F178" s="489" t="s">
        <v>968</v>
      </c>
      <c r="G178" s="489" t="s">
        <v>997</v>
      </c>
      <c r="H178" s="489" t="s">
        <v>928</v>
      </c>
      <c r="I178" s="489" t="s">
        <v>929</v>
      </c>
    </row>
    <row r="179" spans="1:9" s="276" customFormat="1">
      <c r="A179" s="487"/>
      <c r="B179" s="488" t="s">
        <v>255</v>
      </c>
      <c r="C179" s="489" t="s">
        <v>997</v>
      </c>
      <c r="D179" s="489" t="s">
        <v>997</v>
      </c>
      <c r="E179" s="489" t="s">
        <v>997</v>
      </c>
      <c r="F179" s="489" t="s">
        <v>968</v>
      </c>
      <c r="G179" s="489" t="s">
        <v>997</v>
      </c>
      <c r="H179" s="489" t="s">
        <v>928</v>
      </c>
      <c r="I179" s="489" t="s">
        <v>929</v>
      </c>
    </row>
    <row r="180" spans="1:9" s="276" customFormat="1">
      <c r="A180" s="487"/>
      <c r="B180" s="488" t="s">
        <v>779</v>
      </c>
      <c r="C180" s="489" t="s">
        <v>997</v>
      </c>
      <c r="D180" s="489" t="s">
        <v>997</v>
      </c>
      <c r="E180" s="489" t="s">
        <v>997</v>
      </c>
      <c r="F180" s="489" t="s">
        <v>968</v>
      </c>
      <c r="G180" s="489" t="s">
        <v>997</v>
      </c>
      <c r="H180" s="489" t="s">
        <v>928</v>
      </c>
      <c r="I180" s="489" t="s">
        <v>929</v>
      </c>
    </row>
    <row r="181" spans="1:9" s="275" customFormat="1" ht="14.25">
      <c r="A181" s="490"/>
      <c r="B181" s="408" t="s">
        <v>999</v>
      </c>
      <c r="C181" s="653">
        <f>+SUM(C176:C180)</f>
        <v>15775540</v>
      </c>
      <c r="D181" s="653">
        <f>+SUM(D176:D180)</f>
        <v>1288378</v>
      </c>
      <c r="E181" s="470" t="s">
        <v>1000</v>
      </c>
      <c r="F181" s="470" t="s">
        <v>905</v>
      </c>
      <c r="G181" s="653">
        <f>+SUM(G176:G180)</f>
        <v>17063918</v>
      </c>
      <c r="H181" s="470" t="s">
        <v>1000</v>
      </c>
      <c r="I181" s="470" t="s">
        <v>998</v>
      </c>
    </row>
    <row r="182" spans="1:9" s="275" customFormat="1" ht="14.25">
      <c r="A182" s="490"/>
      <c r="B182" s="408" t="s">
        <v>1001</v>
      </c>
      <c r="C182" s="470" t="s">
        <v>1002</v>
      </c>
      <c r="D182" s="470" t="s">
        <v>1000</v>
      </c>
      <c r="E182" s="470" t="s">
        <v>1000</v>
      </c>
      <c r="F182" s="470" t="s">
        <v>905</v>
      </c>
      <c r="G182" s="470" t="s">
        <v>905</v>
      </c>
      <c r="H182" s="470" t="s">
        <v>1000</v>
      </c>
      <c r="I182" s="470" t="s">
        <v>998</v>
      </c>
    </row>
    <row r="183" spans="1:9">
      <c r="A183" s="154"/>
      <c r="B183" s="345"/>
    </row>
    <row r="184" spans="1:9">
      <c r="A184" s="154"/>
      <c r="B184" s="491" t="s">
        <v>1003</v>
      </c>
    </row>
    <row r="185" spans="1:9" ht="25.5">
      <c r="A185" s="154"/>
      <c r="B185" s="480" t="s">
        <v>1004</v>
      </c>
    </row>
    <row r="186" spans="1:9" ht="15.75" thickBot="1">
      <c r="A186" s="154"/>
      <c r="B186" s="480"/>
    </row>
    <row r="187" spans="1:9" ht="15.75" thickBot="1">
      <c r="A187" s="154"/>
      <c r="B187" s="492" t="s">
        <v>470</v>
      </c>
      <c r="C187" s="493" t="s">
        <v>1005</v>
      </c>
      <c r="D187" s="493" t="s">
        <v>1006</v>
      </c>
      <c r="E187" s="493" t="s">
        <v>496</v>
      </c>
      <c r="F187" s="493" t="s">
        <v>497</v>
      </c>
      <c r="G187" s="598"/>
    </row>
    <row r="188" spans="1:9" ht="15.75" thickBot="1">
      <c r="A188" s="154"/>
      <c r="B188" s="494" t="s">
        <v>541</v>
      </c>
      <c r="C188" s="495"/>
      <c r="D188" s="495"/>
      <c r="E188" s="495"/>
      <c r="F188" s="496"/>
    </row>
    <row r="189" spans="1:9" ht="13.15" customHeight="1">
      <c r="A189" s="154"/>
      <c r="B189" s="497" t="s">
        <v>1007</v>
      </c>
      <c r="C189" s="658">
        <v>4974714</v>
      </c>
      <c r="D189" s="657">
        <v>134753540</v>
      </c>
      <c r="E189" s="657">
        <v>248748</v>
      </c>
      <c r="F189" s="661">
        <f>+C189+D189-E189</f>
        <v>139479506</v>
      </c>
      <c r="I189" s="407"/>
    </row>
    <row r="190" spans="1:9">
      <c r="A190" s="154"/>
      <c r="B190" s="498" t="s">
        <v>114</v>
      </c>
      <c r="C190" s="660">
        <v>8000000</v>
      </c>
      <c r="D190" s="659">
        <v>0</v>
      </c>
      <c r="E190" s="659">
        <v>400003</v>
      </c>
      <c r="F190" s="616">
        <f t="shared" ref="F190:F192" si="2">+C190+D190-E190</f>
        <v>7599997</v>
      </c>
    </row>
    <row r="191" spans="1:9" ht="13.15" customHeight="1">
      <c r="A191" s="154"/>
      <c r="B191" s="498" t="s">
        <v>542</v>
      </c>
      <c r="C191" s="660">
        <v>622033558</v>
      </c>
      <c r="D191" s="659">
        <v>0</v>
      </c>
      <c r="E191" s="659">
        <v>31101696</v>
      </c>
      <c r="F191" s="616">
        <f>+C191+D191-E191</f>
        <v>590931862</v>
      </c>
    </row>
    <row r="192" spans="1:9" ht="15.75" thickBot="1">
      <c r="A192" s="154"/>
      <c r="B192" s="498" t="s">
        <v>543</v>
      </c>
      <c r="C192" s="660">
        <v>9080144</v>
      </c>
      <c r="D192" s="659">
        <v>5120310</v>
      </c>
      <c r="E192" s="659">
        <v>454010</v>
      </c>
      <c r="F192" s="616">
        <f t="shared" si="2"/>
        <v>13746444</v>
      </c>
    </row>
    <row r="193" spans="1:6" ht="15.75" thickBot="1">
      <c r="A193" s="154"/>
      <c r="B193" s="499" t="s">
        <v>964</v>
      </c>
      <c r="C193" s="662">
        <f>+SUM(C189:C192)</f>
        <v>644088416</v>
      </c>
      <c r="D193" s="662">
        <f>+SUM(D189:D192)</f>
        <v>139873850</v>
      </c>
      <c r="E193" s="662">
        <f>+SUM(E189:E192)</f>
        <v>32204457</v>
      </c>
      <c r="F193" s="663">
        <f>+SUM(F189:F192)</f>
        <v>751757809</v>
      </c>
    </row>
    <row r="194" spans="1:6" ht="15.75" thickBot="1">
      <c r="A194" s="154"/>
      <c r="B194" s="500" t="s">
        <v>966</v>
      </c>
      <c r="C194" s="664" t="s">
        <v>968</v>
      </c>
      <c r="D194" s="664" t="s">
        <v>968</v>
      </c>
      <c r="E194" s="664" t="s">
        <v>968</v>
      </c>
      <c r="F194" s="665" t="s">
        <v>968</v>
      </c>
    </row>
    <row r="195" spans="1:6" ht="15.75" thickBot="1">
      <c r="A195" s="154"/>
      <c r="B195" s="494" t="s">
        <v>286</v>
      </c>
      <c r="C195" s="666"/>
      <c r="D195" s="666"/>
      <c r="E195" s="666"/>
      <c r="F195" s="667"/>
    </row>
    <row r="196" spans="1:6">
      <c r="A196" s="154"/>
      <c r="B196" s="497" t="s">
        <v>906</v>
      </c>
      <c r="C196" s="657">
        <v>57764419</v>
      </c>
      <c r="D196" s="657">
        <v>0</v>
      </c>
      <c r="E196" s="657">
        <v>0</v>
      </c>
      <c r="F196" s="661">
        <f t="shared" ref="F196:F197" si="3">+C196+D196-E196</f>
        <v>57764419</v>
      </c>
    </row>
    <row r="197" spans="1:6" ht="15.75" thickBot="1">
      <c r="A197" s="154"/>
      <c r="B197" s="501" t="s">
        <v>1008</v>
      </c>
      <c r="C197" s="668">
        <v>-28821008</v>
      </c>
      <c r="D197" s="669">
        <v>0</v>
      </c>
      <c r="E197" s="671">
        <v>1808967</v>
      </c>
      <c r="F197" s="670">
        <f t="shared" si="3"/>
        <v>-30629975</v>
      </c>
    </row>
    <row r="198" spans="1:6" ht="15.75" thickBot="1">
      <c r="A198" s="154"/>
      <c r="B198" s="502" t="s">
        <v>964</v>
      </c>
      <c r="C198" s="660">
        <f>+SUM(C196:C197)</f>
        <v>28943411</v>
      </c>
      <c r="D198" s="660">
        <f>+SUM(D196:D197)</f>
        <v>0</v>
      </c>
      <c r="E198" s="660">
        <f>+SUM(E196:E197)</f>
        <v>1808967</v>
      </c>
      <c r="F198" s="663">
        <f>+SUM(F196:F197)</f>
        <v>27134444</v>
      </c>
    </row>
    <row r="199" spans="1:6" ht="15.75" thickBot="1">
      <c r="A199" s="154"/>
      <c r="B199" s="500" t="s">
        <v>964</v>
      </c>
      <c r="C199" s="662">
        <v>410117553</v>
      </c>
      <c r="D199" s="662">
        <v>-373938272</v>
      </c>
      <c r="E199" s="662">
        <v>-7235870</v>
      </c>
      <c r="F199" s="663">
        <v>28943411</v>
      </c>
    </row>
    <row r="200" spans="1:6">
      <c r="A200" s="154"/>
      <c r="B200" s="503"/>
      <c r="C200" s="504"/>
      <c r="D200" s="503"/>
    </row>
    <row r="201" spans="1:6">
      <c r="A201" s="154"/>
      <c r="B201" s="491" t="s">
        <v>1009</v>
      </c>
      <c r="D201" s="505"/>
      <c r="F201" s="506"/>
    </row>
    <row r="202" spans="1:6" ht="12.4" customHeight="1">
      <c r="A202" s="154"/>
      <c r="B202" s="480" t="s">
        <v>1010</v>
      </c>
      <c r="D202" s="505"/>
    </row>
    <row r="203" spans="1:6" ht="12.4" customHeight="1">
      <c r="A203" s="154"/>
      <c r="B203" s="480"/>
      <c r="D203" s="505"/>
    </row>
    <row r="204" spans="1:6">
      <c r="A204" s="154"/>
      <c r="B204" s="459" t="s">
        <v>77</v>
      </c>
      <c r="C204" s="468">
        <v>43921</v>
      </c>
      <c r="D204" s="468">
        <v>43830</v>
      </c>
      <c r="E204" s="642"/>
    </row>
    <row r="205" spans="1:6">
      <c r="A205" s="154"/>
      <c r="B205" s="469" t="s">
        <v>1011</v>
      </c>
      <c r="C205" s="471">
        <v>87699040</v>
      </c>
      <c r="D205" s="602">
        <v>109907896</v>
      </c>
    </row>
    <row r="206" spans="1:6">
      <c r="A206" s="154"/>
      <c r="B206" s="469" t="s">
        <v>706</v>
      </c>
      <c r="C206" s="471">
        <v>26537264</v>
      </c>
      <c r="D206" s="602">
        <v>11288580</v>
      </c>
    </row>
    <row r="207" spans="1:6">
      <c r="A207" s="154"/>
      <c r="B207" s="469" t="s">
        <v>1012</v>
      </c>
      <c r="C207" s="471">
        <v>17653690</v>
      </c>
      <c r="D207" s="602">
        <v>17653690</v>
      </c>
    </row>
    <row r="208" spans="1:6">
      <c r="A208" s="154"/>
      <c r="B208" s="469" t="s">
        <v>1013</v>
      </c>
      <c r="C208" s="471">
        <v>332000</v>
      </c>
      <c r="D208" s="602">
        <v>250000</v>
      </c>
    </row>
    <row r="209" spans="1:5">
      <c r="A209" s="154"/>
      <c r="B209" s="408" t="s">
        <v>964</v>
      </c>
      <c r="C209" s="472">
        <v>132221994</v>
      </c>
      <c r="D209" s="603">
        <v>0</v>
      </c>
    </row>
    <row r="210" spans="1:5">
      <c r="A210" s="154"/>
      <c r="B210" s="473" t="s">
        <v>966</v>
      </c>
      <c r="C210" s="474" t="s">
        <v>1014</v>
      </c>
      <c r="D210" s="603">
        <v>139100166</v>
      </c>
    </row>
    <row r="211" spans="1:5">
      <c r="A211" s="154"/>
      <c r="B211" s="345"/>
      <c r="D211" s="505"/>
    </row>
    <row r="212" spans="1:5">
      <c r="A212" s="154"/>
      <c r="B212" s="491" t="s">
        <v>1015</v>
      </c>
      <c r="D212" s="505"/>
    </row>
    <row r="213" spans="1:5" ht="15.75" thickBot="1">
      <c r="A213" s="154"/>
      <c r="B213" s="345"/>
      <c r="D213" s="505"/>
    </row>
    <row r="214" spans="1:5">
      <c r="A214" s="154"/>
      <c r="B214" s="726" t="s">
        <v>674</v>
      </c>
      <c r="C214" s="356" t="s">
        <v>1016</v>
      </c>
      <c r="D214" s="726" t="s">
        <v>1017</v>
      </c>
    </row>
    <row r="215" spans="1:5" ht="15.75" thickBot="1">
      <c r="A215" s="154"/>
      <c r="B215" s="727"/>
      <c r="C215" s="357" t="s">
        <v>1018</v>
      </c>
      <c r="D215" s="727"/>
      <c r="E215" s="642"/>
    </row>
    <row r="216" spans="1:5" ht="15.75" thickBot="1">
      <c r="A216" s="154"/>
      <c r="B216" s="507" t="s">
        <v>933</v>
      </c>
      <c r="C216" s="508"/>
      <c r="D216" s="365" t="s">
        <v>1000</v>
      </c>
    </row>
    <row r="217" spans="1:5" ht="15.75" thickBot="1">
      <c r="A217" s="154"/>
      <c r="B217" s="509" t="s">
        <v>795</v>
      </c>
      <c r="C217" s="510">
        <v>0</v>
      </c>
      <c r="D217" s="365"/>
    </row>
    <row r="218" spans="1:5" ht="15.75" thickBot="1">
      <c r="A218" s="154"/>
      <c r="B218" s="511" t="s">
        <v>964</v>
      </c>
      <c r="C218" s="512">
        <v>0</v>
      </c>
      <c r="D218" s="365" t="s">
        <v>1000</v>
      </c>
    </row>
    <row r="219" spans="1:5" ht="15.75" thickBot="1">
      <c r="A219" s="154"/>
      <c r="B219" s="513" t="s">
        <v>966</v>
      </c>
      <c r="C219" s="512">
        <v>4632486299</v>
      </c>
      <c r="D219" s="365" t="s">
        <v>1000</v>
      </c>
    </row>
    <row r="220" spans="1:5">
      <c r="A220" s="154"/>
      <c r="B220" s="514"/>
      <c r="C220" s="515"/>
      <c r="D220" s="515"/>
    </row>
    <row r="221" spans="1:5">
      <c r="A221" s="154"/>
      <c r="B221" s="516" t="s">
        <v>1019</v>
      </c>
      <c r="D221" s="505"/>
    </row>
    <row r="222" spans="1:5" ht="15.75" thickBot="1">
      <c r="A222" s="154"/>
      <c r="B222" s="345"/>
      <c r="D222" s="505"/>
    </row>
    <row r="223" spans="1:5">
      <c r="A223" s="154"/>
      <c r="B223" s="726" t="s">
        <v>470</v>
      </c>
      <c r="C223" s="356" t="s">
        <v>1020</v>
      </c>
      <c r="D223" s="356" t="s">
        <v>1021</v>
      </c>
    </row>
    <row r="224" spans="1:5" ht="15.75" thickBot="1">
      <c r="A224" s="154"/>
      <c r="B224" s="727"/>
      <c r="C224" s="357" t="s">
        <v>1018</v>
      </c>
      <c r="D224" s="357" t="s">
        <v>1018</v>
      </c>
    </row>
    <row r="225" spans="1:5" ht="15.75" thickBot="1">
      <c r="A225" s="154"/>
      <c r="B225" s="517" t="s">
        <v>1022</v>
      </c>
      <c r="C225" s="510">
        <v>112487908</v>
      </c>
      <c r="D225" s="365" t="s">
        <v>1000</v>
      </c>
      <c r="E225" s="642"/>
    </row>
    <row r="226" spans="1:5" ht="15.75" thickBot="1">
      <c r="A226" s="154"/>
      <c r="B226" s="517" t="s">
        <v>1023</v>
      </c>
      <c r="C226" s="510">
        <v>0</v>
      </c>
      <c r="D226" s="365" t="s">
        <v>1000</v>
      </c>
    </row>
    <row r="227" spans="1:5" ht="15.75" thickBot="1">
      <c r="A227" s="154"/>
      <c r="B227" s="517" t="s">
        <v>1024</v>
      </c>
      <c r="C227" s="510">
        <v>4760</v>
      </c>
      <c r="D227" s="365" t="s">
        <v>1000</v>
      </c>
    </row>
    <row r="228" spans="1:5" ht="15.75" thickBot="1">
      <c r="A228" s="154"/>
      <c r="B228" s="511" t="s">
        <v>964</v>
      </c>
      <c r="C228" s="512">
        <f>SUM(C225:C227)</f>
        <v>112492668</v>
      </c>
      <c r="D228" s="365" t="s">
        <v>1000</v>
      </c>
    </row>
    <row r="229" spans="1:5" ht="15.75" thickBot="1">
      <c r="A229" s="154"/>
      <c r="B229" s="513" t="s">
        <v>966</v>
      </c>
      <c r="C229" s="601">
        <v>1286287844</v>
      </c>
      <c r="D229" s="601" t="s">
        <v>1000</v>
      </c>
    </row>
    <row r="230" spans="1:5">
      <c r="A230" s="154"/>
      <c r="B230" s="514"/>
      <c r="C230" s="515"/>
      <c r="D230" s="515"/>
    </row>
    <row r="231" spans="1:5">
      <c r="A231" s="154"/>
      <c r="B231" s="345" t="s">
        <v>500</v>
      </c>
      <c r="D231" s="505"/>
    </row>
    <row r="232" spans="1:5" ht="15.75" thickBot="1">
      <c r="A232" s="154"/>
      <c r="D232" s="505"/>
    </row>
    <row r="233" spans="1:5" ht="15.75" thickBot="1">
      <c r="A233" s="154"/>
      <c r="B233" s="518" t="s">
        <v>470</v>
      </c>
      <c r="C233" s="519" t="s">
        <v>780</v>
      </c>
      <c r="D233" s="519" t="s">
        <v>781</v>
      </c>
      <c r="E233" s="642"/>
    </row>
    <row r="234" spans="1:5">
      <c r="A234" s="154"/>
      <c r="B234" s="271" t="s">
        <v>101</v>
      </c>
      <c r="C234" s="520">
        <f>+'[1]Balance General'!F22</f>
        <v>96802558</v>
      </c>
      <c r="D234" s="521">
        <v>0</v>
      </c>
    </row>
    <row r="235" spans="1:5">
      <c r="A235" s="154"/>
      <c r="B235" s="271" t="s">
        <v>303</v>
      </c>
      <c r="C235" s="520">
        <v>0</v>
      </c>
      <c r="D235" s="521">
        <v>0</v>
      </c>
    </row>
    <row r="236" spans="1:5">
      <c r="A236" s="154"/>
      <c r="B236" s="271" t="s">
        <v>307</v>
      </c>
      <c r="C236" s="520">
        <v>32844791</v>
      </c>
      <c r="D236" s="520">
        <v>0</v>
      </c>
    </row>
    <row r="237" spans="1:5">
      <c r="A237" s="154"/>
      <c r="B237" s="522" t="s">
        <v>473</v>
      </c>
      <c r="C237" s="523">
        <f>SUM(C234:C236)</f>
        <v>129647349</v>
      </c>
      <c r="D237" s="524">
        <v>0</v>
      </c>
    </row>
    <row r="238" spans="1:5" ht="15.75" thickBot="1">
      <c r="A238" s="154"/>
      <c r="B238" s="525" t="s">
        <v>474</v>
      </c>
      <c r="C238" s="526">
        <v>191215132</v>
      </c>
      <c r="D238" s="527" t="s">
        <v>905</v>
      </c>
    </row>
    <row r="239" spans="1:5">
      <c r="A239" s="154"/>
      <c r="C239" s="528"/>
      <c r="D239" s="505"/>
    </row>
    <row r="240" spans="1:5">
      <c r="A240" s="154"/>
      <c r="B240" s="491" t="s">
        <v>1025</v>
      </c>
      <c r="C240" s="90"/>
      <c r="D240" s="90"/>
    </row>
    <row r="241" spans="1:9" ht="15.75" thickBot="1">
      <c r="A241" s="154"/>
      <c r="B241" s="491"/>
      <c r="C241" s="90"/>
      <c r="D241" s="90"/>
    </row>
    <row r="242" spans="1:9">
      <c r="A242" s="154"/>
      <c r="B242" s="726" t="s">
        <v>470</v>
      </c>
      <c r="C242" s="356" t="s">
        <v>1020</v>
      </c>
      <c r="D242" s="356" t="s">
        <v>1021</v>
      </c>
    </row>
    <row r="243" spans="1:9" ht="15.75" thickBot="1">
      <c r="A243" s="154"/>
      <c r="B243" s="727"/>
      <c r="C243" s="357" t="s">
        <v>1018</v>
      </c>
      <c r="D243" s="357" t="s">
        <v>1018</v>
      </c>
      <c r="E243" s="642"/>
    </row>
    <row r="244" spans="1:9" ht="15.75" thickBot="1">
      <c r="A244" s="154"/>
      <c r="B244" s="517" t="s">
        <v>1026</v>
      </c>
      <c r="C244" s="510">
        <v>96802558</v>
      </c>
      <c r="D244" s="365" t="s">
        <v>1000</v>
      </c>
    </row>
    <row r="245" spans="1:9" ht="15.75" thickBot="1">
      <c r="A245" s="154"/>
      <c r="B245" s="517" t="s">
        <v>1027</v>
      </c>
      <c r="C245" s="510">
        <v>0</v>
      </c>
      <c r="D245" s="365" t="s">
        <v>1000</v>
      </c>
    </row>
    <row r="246" spans="1:9" ht="15.75" thickBot="1">
      <c r="A246" s="154"/>
      <c r="B246" s="517" t="s">
        <v>1028</v>
      </c>
      <c r="C246" s="510">
        <v>32844791</v>
      </c>
      <c r="D246" s="510">
        <v>0</v>
      </c>
    </row>
    <row r="247" spans="1:9" ht="15.75" thickBot="1">
      <c r="A247" s="154"/>
      <c r="B247" s="511" t="s">
        <v>1029</v>
      </c>
      <c r="C247" s="512">
        <f>SUM(C244:C246)</f>
        <v>129647349</v>
      </c>
      <c r="D247" s="365" t="s">
        <v>905</v>
      </c>
    </row>
    <row r="248" spans="1:9" ht="15.75" thickBot="1">
      <c r="A248" s="154"/>
      <c r="B248" s="513" t="s">
        <v>474</v>
      </c>
      <c r="C248" s="601">
        <v>191215132</v>
      </c>
      <c r="D248" s="601" t="s">
        <v>905</v>
      </c>
    </row>
    <row r="249" spans="1:9">
      <c r="A249" s="154"/>
      <c r="B249" s="345"/>
      <c r="D249" s="505"/>
    </row>
    <row r="250" spans="1:9">
      <c r="A250" s="154"/>
      <c r="B250" s="491" t="s">
        <v>1030</v>
      </c>
      <c r="D250" s="505"/>
    </row>
    <row r="251" spans="1:9" ht="25.5">
      <c r="A251" s="154"/>
      <c r="B251" s="480" t="s">
        <v>1136</v>
      </c>
      <c r="D251" s="505"/>
    </row>
    <row r="252" spans="1:9">
      <c r="A252" s="154"/>
      <c r="B252" s="345"/>
      <c r="D252" s="505"/>
    </row>
    <row r="253" spans="1:9">
      <c r="A253" s="154"/>
      <c r="B253" s="491" t="s">
        <v>1031</v>
      </c>
      <c r="D253" s="505"/>
    </row>
    <row r="254" spans="1:9" ht="15.75" thickBot="1">
      <c r="A254" s="154"/>
      <c r="B254" s="345"/>
      <c r="D254" s="505"/>
    </row>
    <row r="255" spans="1:9" ht="16.5" thickTop="1" thickBot="1">
      <c r="A255" s="154"/>
      <c r="B255" s="529" t="s">
        <v>782</v>
      </c>
      <c r="C255" s="530" t="s">
        <v>783</v>
      </c>
      <c r="D255" s="530" t="s">
        <v>784</v>
      </c>
      <c r="E255" s="530" t="s">
        <v>785</v>
      </c>
      <c r="F255" s="530" t="s">
        <v>786</v>
      </c>
      <c r="G255" s="531">
        <v>43921</v>
      </c>
      <c r="H255" s="531">
        <v>43830</v>
      </c>
      <c r="I255" s="642"/>
    </row>
    <row r="256" spans="1:9" ht="15.75" thickBot="1">
      <c r="A256" s="154"/>
      <c r="B256" s="532" t="s">
        <v>788</v>
      </c>
      <c r="C256" s="533" t="s">
        <v>787</v>
      </c>
      <c r="D256" s="533" t="s">
        <v>1032</v>
      </c>
      <c r="E256" s="533" t="s">
        <v>1033</v>
      </c>
      <c r="F256" s="533" t="s">
        <v>765</v>
      </c>
      <c r="G256" s="534">
        <v>0</v>
      </c>
      <c r="H256" s="534">
        <v>4632486299</v>
      </c>
    </row>
    <row r="257" spans="1:8" ht="15.75" thickBot="1">
      <c r="A257" s="154"/>
      <c r="B257" s="445" t="s">
        <v>789</v>
      </c>
      <c r="C257" s="448" t="s">
        <v>1000</v>
      </c>
      <c r="D257" s="448" t="s">
        <v>1000</v>
      </c>
      <c r="E257" s="448" t="s">
        <v>1000</v>
      </c>
      <c r="F257" s="448" t="s">
        <v>1000</v>
      </c>
      <c r="G257" s="599">
        <v>0</v>
      </c>
      <c r="H257" s="599">
        <v>4632486299</v>
      </c>
    </row>
    <row r="258" spans="1:8" ht="15.75" thickTop="1">
      <c r="A258" s="154"/>
      <c r="B258" s="535" t="s">
        <v>790</v>
      </c>
      <c r="C258" s="528"/>
      <c r="D258" s="505"/>
    </row>
    <row r="259" spans="1:8">
      <c r="A259" s="154"/>
      <c r="B259" s="476"/>
      <c r="C259" s="528"/>
      <c r="D259" s="505"/>
    </row>
    <row r="260" spans="1:8">
      <c r="A260" s="154"/>
      <c r="B260" s="491" t="s">
        <v>1034</v>
      </c>
      <c r="D260" s="505"/>
    </row>
    <row r="261" spans="1:8">
      <c r="A261" s="154"/>
      <c r="B261" s="536" t="s">
        <v>1126</v>
      </c>
      <c r="D261" s="505"/>
    </row>
    <row r="262" spans="1:8">
      <c r="A262" s="154"/>
      <c r="B262" s="345"/>
      <c r="D262" s="505"/>
    </row>
    <row r="263" spans="1:8">
      <c r="A263" s="154"/>
      <c r="B263" s="491" t="s">
        <v>1035</v>
      </c>
      <c r="D263" s="505"/>
    </row>
    <row r="264" spans="1:8" ht="15.75" thickBot="1">
      <c r="A264" s="154"/>
      <c r="B264" s="345"/>
      <c r="D264" s="505"/>
    </row>
    <row r="265" spans="1:8">
      <c r="A265" s="154"/>
      <c r="B265" s="747" t="s">
        <v>470</v>
      </c>
      <c r="C265" s="387" t="s">
        <v>499</v>
      </c>
      <c r="D265" s="387" t="s">
        <v>498</v>
      </c>
      <c r="E265" s="642"/>
    </row>
    <row r="266" spans="1:8" ht="15.75" thickBot="1">
      <c r="A266" s="154"/>
      <c r="B266" s="748"/>
      <c r="C266" s="388" t="s">
        <v>1036</v>
      </c>
      <c r="D266" s="388" t="s">
        <v>1018</v>
      </c>
    </row>
    <row r="267" spans="1:8">
      <c r="A267" s="154"/>
      <c r="B267" s="537" t="s">
        <v>1037</v>
      </c>
      <c r="C267" s="417">
        <v>0</v>
      </c>
      <c r="D267" s="538" t="s">
        <v>1038</v>
      </c>
    </row>
    <row r="268" spans="1:8">
      <c r="A268" s="154"/>
      <c r="B268" s="537" t="s">
        <v>935</v>
      </c>
      <c r="C268" s="656">
        <v>17290020572</v>
      </c>
      <c r="D268" s="538" t="s">
        <v>1038</v>
      </c>
    </row>
    <row r="269" spans="1:8" ht="15.75" thickBot="1">
      <c r="A269" s="154"/>
      <c r="B269" s="539" t="s">
        <v>1039</v>
      </c>
      <c r="C269" s="392">
        <v>0</v>
      </c>
      <c r="D269" s="676" t="s">
        <v>922</v>
      </c>
      <c r="H269" s="540"/>
    </row>
    <row r="270" spans="1:8" ht="15.75" thickBot="1">
      <c r="A270" s="154"/>
      <c r="B270" s="423" t="s">
        <v>964</v>
      </c>
      <c r="C270" s="434">
        <f>SUM(C267:C269)</f>
        <v>17290020572</v>
      </c>
      <c r="D270" s="433" t="s">
        <v>1038</v>
      </c>
    </row>
    <row r="271" spans="1:8" ht="15.75" thickBot="1">
      <c r="A271" s="154"/>
      <c r="B271" s="423" t="s">
        <v>966</v>
      </c>
      <c r="C271" s="434">
        <v>42084069</v>
      </c>
      <c r="D271" s="433" t="s">
        <v>1038</v>
      </c>
    </row>
    <row r="272" spans="1:8">
      <c r="A272" s="154"/>
      <c r="B272" s="476"/>
      <c r="C272" s="541"/>
    </row>
    <row r="273" spans="1:9">
      <c r="A273" s="154"/>
      <c r="B273" s="491" t="s">
        <v>1040</v>
      </c>
    </row>
    <row r="274" spans="1:9" ht="15.75" thickBot="1">
      <c r="A274" s="154"/>
      <c r="B274" s="345"/>
    </row>
    <row r="275" spans="1:9" ht="15.75" thickBot="1">
      <c r="A275" s="154"/>
      <c r="B275" s="757" t="s">
        <v>782</v>
      </c>
      <c r="C275" s="757" t="s">
        <v>783</v>
      </c>
      <c r="D275" s="757" t="s">
        <v>784</v>
      </c>
      <c r="E275" s="749" t="s">
        <v>791</v>
      </c>
      <c r="F275" s="750"/>
      <c r="G275" s="642"/>
    </row>
    <row r="276" spans="1:9" ht="15.75" thickBot="1">
      <c r="A276" s="154"/>
      <c r="B276" s="758"/>
      <c r="C276" s="758"/>
      <c r="D276" s="758"/>
      <c r="E276" s="358">
        <v>43921</v>
      </c>
      <c r="F276" s="358">
        <v>43830</v>
      </c>
    </row>
    <row r="277" spans="1:9" ht="15.75" thickBot="1">
      <c r="A277" s="154"/>
      <c r="B277" s="542" t="s">
        <v>962</v>
      </c>
      <c r="C277" s="543" t="s">
        <v>787</v>
      </c>
      <c r="D277" s="544" t="s">
        <v>1041</v>
      </c>
      <c r="E277" s="510">
        <v>37685602701</v>
      </c>
      <c r="F277" s="600">
        <v>5130862651</v>
      </c>
      <c r="G277" s="598"/>
    </row>
    <row r="278" spans="1:9" ht="15.75" thickBot="1">
      <c r="A278" s="154"/>
      <c r="B278" s="542" t="s">
        <v>962</v>
      </c>
      <c r="C278" s="543" t="s">
        <v>787</v>
      </c>
      <c r="D278" s="544" t="s">
        <v>80</v>
      </c>
      <c r="E278" s="510">
        <v>266416479</v>
      </c>
      <c r="F278" s="600">
        <v>1363889300</v>
      </c>
    </row>
    <row r="279" spans="1:9" ht="15.75" thickBot="1">
      <c r="A279" s="154"/>
      <c r="B279" s="542" t="s">
        <v>962</v>
      </c>
      <c r="C279" s="543" t="s">
        <v>787</v>
      </c>
      <c r="D279" s="544" t="s">
        <v>1042</v>
      </c>
      <c r="E279" s="604">
        <v>17903693</v>
      </c>
      <c r="F279" s="600">
        <v>1235452</v>
      </c>
      <c r="G279" s="598"/>
    </row>
    <row r="280" spans="1:9" ht="15.75" thickBot="1">
      <c r="A280" s="154"/>
      <c r="B280" s="542" t="s">
        <v>1043</v>
      </c>
      <c r="C280" s="543" t="s">
        <v>787</v>
      </c>
      <c r="D280" s="544" t="s">
        <v>992</v>
      </c>
      <c r="E280" s="604">
        <v>225302826</v>
      </c>
      <c r="F280" s="600">
        <v>131627650</v>
      </c>
      <c r="G280" s="598"/>
    </row>
    <row r="281" spans="1:9" ht="15.75" thickBot="1">
      <c r="A281" s="154"/>
      <c r="B281" s="545" t="s">
        <v>789</v>
      </c>
      <c r="C281" s="546"/>
      <c r="D281" s="546"/>
      <c r="E281" s="512">
        <f>SUM(E277:E280)</f>
        <v>38195225699</v>
      </c>
      <c r="F281" s="647">
        <f>SUM(F277:F280)</f>
        <v>6627615053</v>
      </c>
    </row>
    <row r="282" spans="1:9">
      <c r="A282" s="154"/>
      <c r="B282" s="547"/>
      <c r="C282" s="548"/>
      <c r="D282" s="548"/>
    </row>
    <row r="283" spans="1:9">
      <c r="A283" s="154"/>
      <c r="B283" s="549" t="s">
        <v>1044</v>
      </c>
      <c r="C283" s="548"/>
      <c r="D283" s="548"/>
    </row>
    <row r="284" spans="1:9" s="642" customFormat="1">
      <c r="A284" s="644"/>
      <c r="B284" s="645" t="s">
        <v>1125</v>
      </c>
      <c r="C284" s="646"/>
      <c r="D284" s="646"/>
    </row>
    <row r="285" spans="1:9">
      <c r="A285" s="154"/>
      <c r="B285" s="550"/>
      <c r="C285" s="548"/>
      <c r="D285" s="548"/>
      <c r="F285" s="648"/>
      <c r="G285" s="648"/>
      <c r="H285" s="649"/>
      <c r="I285" s="649"/>
    </row>
    <row r="286" spans="1:9">
      <c r="A286" s="154"/>
      <c r="B286" s="459" t="s">
        <v>792</v>
      </c>
      <c r="C286" s="459" t="s">
        <v>793</v>
      </c>
      <c r="D286" s="459" t="s">
        <v>794</v>
      </c>
      <c r="E286" s="598"/>
      <c r="F286" s="650"/>
      <c r="G286" s="650"/>
      <c r="H286" s="651"/>
      <c r="I286" s="651"/>
    </row>
    <row r="287" spans="1:9">
      <c r="A287" s="154"/>
      <c r="B287" s="469" t="s">
        <v>962</v>
      </c>
      <c r="C287" s="551">
        <v>507610871</v>
      </c>
      <c r="D287" s="551">
        <v>294158464</v>
      </c>
      <c r="F287" s="650"/>
      <c r="G287" s="650"/>
      <c r="H287" s="651"/>
      <c r="I287" s="651"/>
    </row>
    <row r="288" spans="1:9">
      <c r="A288" s="154"/>
      <c r="B288" s="465" t="s">
        <v>1045</v>
      </c>
      <c r="C288" s="472">
        <f>SUM(C287)</f>
        <v>507610871</v>
      </c>
      <c r="D288" s="472">
        <f>SUM(D287)</f>
        <v>294158464</v>
      </c>
      <c r="F288" s="650"/>
      <c r="G288" s="650"/>
      <c r="H288" s="652"/>
      <c r="I288" s="652"/>
    </row>
    <row r="289" spans="1:9">
      <c r="A289" s="154"/>
      <c r="B289" s="465" t="s">
        <v>966</v>
      </c>
      <c r="C289" s="472">
        <v>1504511280</v>
      </c>
      <c r="D289" s="472">
        <v>432539932</v>
      </c>
      <c r="F289" s="650"/>
      <c r="G289" s="650"/>
      <c r="H289" s="651"/>
      <c r="I289" s="651"/>
    </row>
    <row r="290" spans="1:9">
      <c r="A290" s="154"/>
      <c r="B290" s="550"/>
      <c r="C290" s="548"/>
      <c r="D290" s="548"/>
      <c r="F290" s="650"/>
      <c r="G290" s="650"/>
      <c r="H290" s="651"/>
      <c r="I290" s="651"/>
    </row>
    <row r="291" spans="1:9">
      <c r="A291" s="154"/>
      <c r="B291" s="552" t="s">
        <v>1046</v>
      </c>
      <c r="C291" s="553"/>
    </row>
    <row r="292" spans="1:9">
      <c r="A292" s="154"/>
      <c r="B292" s="480" t="s">
        <v>1047</v>
      </c>
      <c r="C292" s="553"/>
    </row>
    <row r="293" spans="1:9" ht="15.75" thickBot="1">
      <c r="A293" s="154"/>
      <c r="B293" s="480"/>
      <c r="C293" s="553"/>
    </row>
    <row r="294" spans="1:9" ht="25.9" customHeight="1" thickTop="1">
      <c r="A294" s="154"/>
      <c r="B294" s="751" t="s">
        <v>470</v>
      </c>
      <c r="C294" s="554" t="s">
        <v>1048</v>
      </c>
      <c r="D294" s="753" t="s">
        <v>495</v>
      </c>
      <c r="E294" s="753" t="s">
        <v>501</v>
      </c>
      <c r="F294" s="755" t="s">
        <v>1049</v>
      </c>
    </row>
    <row r="295" spans="1:9" ht="25.15" customHeight="1" thickBot="1">
      <c r="A295" s="154"/>
      <c r="B295" s="752"/>
      <c r="C295" s="555" t="s">
        <v>1036</v>
      </c>
      <c r="D295" s="754"/>
      <c r="E295" s="754"/>
      <c r="F295" s="756"/>
      <c r="G295" s="642"/>
    </row>
    <row r="296" spans="1:9" ht="15.75" thickBot="1">
      <c r="A296" s="154"/>
      <c r="B296" s="556" t="s">
        <v>1050</v>
      </c>
      <c r="C296" s="673">
        <v>5000000000</v>
      </c>
      <c r="D296" s="673">
        <v>0</v>
      </c>
      <c r="E296" s="673">
        <v>0</v>
      </c>
      <c r="F296" s="622">
        <f>+C296+D296</f>
        <v>5000000000</v>
      </c>
    </row>
    <row r="297" spans="1:9" ht="15.75" thickBot="1">
      <c r="A297" s="154"/>
      <c r="B297" s="556" t="s">
        <v>1051</v>
      </c>
      <c r="C297" s="673">
        <v>0</v>
      </c>
      <c r="D297" s="673">
        <v>0</v>
      </c>
      <c r="E297" s="673">
        <v>0</v>
      </c>
      <c r="F297" s="622">
        <f>+C297+D297</f>
        <v>0</v>
      </c>
    </row>
    <row r="298" spans="1:9" ht="15.75" thickBot="1">
      <c r="A298" s="154"/>
      <c r="B298" s="557" t="s">
        <v>438</v>
      </c>
      <c r="C298" s="674">
        <v>0</v>
      </c>
      <c r="D298" s="674" t="s">
        <v>1000</v>
      </c>
      <c r="E298" s="674">
        <v>0</v>
      </c>
      <c r="F298" s="622">
        <v>0</v>
      </c>
    </row>
    <row r="299" spans="1:9" ht="15.75" thickBot="1">
      <c r="A299" s="154"/>
      <c r="B299" s="556" t="s">
        <v>652</v>
      </c>
      <c r="C299" s="673">
        <v>-16169966</v>
      </c>
      <c r="D299" s="673">
        <v>650398446</v>
      </c>
      <c r="E299" s="673">
        <v>0</v>
      </c>
      <c r="F299" s="622">
        <f>+C299+D299</f>
        <v>634228480</v>
      </c>
    </row>
    <row r="300" spans="1:9" ht="15.75" thickBot="1">
      <c r="A300" s="154"/>
      <c r="B300" s="556" t="s">
        <v>1052</v>
      </c>
      <c r="C300" s="673">
        <v>650398446</v>
      </c>
      <c r="D300" s="673">
        <v>449542972</v>
      </c>
      <c r="E300" s="673">
        <v>650398446</v>
      </c>
      <c r="F300" s="622">
        <f>+C300+D300-E300</f>
        <v>449542972</v>
      </c>
    </row>
    <row r="301" spans="1:9" ht="15.75" thickBot="1">
      <c r="A301" s="154"/>
      <c r="B301" s="445" t="s">
        <v>51</v>
      </c>
      <c r="C301" s="675">
        <f>SUM(C296:C300)</f>
        <v>5634228480</v>
      </c>
      <c r="D301" s="675">
        <f>SUM(D296:D300)</f>
        <v>1099941418</v>
      </c>
      <c r="E301" s="675" t="s">
        <v>1000</v>
      </c>
      <c r="F301" s="675">
        <f>SUM(F296:F300)</f>
        <v>6083771452</v>
      </c>
    </row>
    <row r="302" spans="1:9" ht="13.5" customHeight="1" thickTop="1">
      <c r="A302" s="154"/>
      <c r="B302" s="345"/>
      <c r="C302" s="553"/>
    </row>
    <row r="303" spans="1:9">
      <c r="A303" s="154"/>
      <c r="B303" s="491" t="s">
        <v>1053</v>
      </c>
      <c r="C303" s="553"/>
    </row>
    <row r="304" spans="1:9">
      <c r="A304" s="154"/>
      <c r="B304" s="480" t="s">
        <v>1054</v>
      </c>
      <c r="C304" s="553"/>
    </row>
    <row r="305" spans="1:7">
      <c r="A305" s="154"/>
      <c r="B305" s="345"/>
      <c r="C305" s="553"/>
    </row>
    <row r="306" spans="1:7">
      <c r="A306" s="344"/>
      <c r="B306" s="491" t="s">
        <v>1055</v>
      </c>
    </row>
    <row r="307" spans="1:7">
      <c r="A307" s="344"/>
      <c r="B307" s="345"/>
    </row>
    <row r="308" spans="1:7">
      <c r="A308" s="154"/>
      <c r="B308" s="491" t="s">
        <v>502</v>
      </c>
    </row>
    <row r="309" spans="1:7">
      <c r="A309" s="154"/>
      <c r="B309" s="480" t="s">
        <v>1056</v>
      </c>
    </row>
    <row r="310" spans="1:7">
      <c r="A310" s="154"/>
      <c r="B310" s="345"/>
    </row>
    <row r="311" spans="1:7">
      <c r="A311" s="154"/>
      <c r="B311" s="491" t="s">
        <v>1057</v>
      </c>
    </row>
    <row r="312" spans="1:7">
      <c r="A312" s="154"/>
    </row>
    <row r="313" spans="1:7">
      <c r="A313" s="154"/>
      <c r="B313" s="558" t="s">
        <v>470</v>
      </c>
      <c r="C313" s="624">
        <v>43921</v>
      </c>
      <c r="D313" s="559">
        <v>43555</v>
      </c>
      <c r="E313" s="642"/>
    </row>
    <row r="314" spans="1:7">
      <c r="A314" s="154"/>
      <c r="B314" s="560" t="s">
        <v>1058</v>
      </c>
      <c r="C314" s="640">
        <v>-2598392</v>
      </c>
      <c r="D314" s="561">
        <v>0</v>
      </c>
    </row>
    <row r="315" spans="1:7">
      <c r="A315" s="154"/>
      <c r="B315" s="560" t="s">
        <v>700</v>
      </c>
      <c r="C315" s="640">
        <v>-427741326</v>
      </c>
      <c r="D315" s="561">
        <v>0</v>
      </c>
    </row>
    <row r="316" spans="1:7">
      <c r="A316" s="154"/>
      <c r="B316" s="562" t="s">
        <v>90</v>
      </c>
      <c r="C316" s="641">
        <f>SUM(C314:C315)</f>
        <v>-430339718</v>
      </c>
      <c r="D316" s="563">
        <v>0</v>
      </c>
      <c r="E316" s="564"/>
      <c r="F316" s="564"/>
      <c r="G316" s="564"/>
    </row>
    <row r="317" spans="1:7">
      <c r="A317" s="154"/>
      <c r="B317" s="345"/>
      <c r="C317" s="642"/>
    </row>
    <row r="318" spans="1:7">
      <c r="A318" s="154"/>
      <c r="B318" s="552" t="s">
        <v>1059</v>
      </c>
      <c r="C318" s="642"/>
    </row>
    <row r="319" spans="1:7">
      <c r="A319" s="154"/>
      <c r="B319" s="345"/>
      <c r="C319" s="642"/>
    </row>
    <row r="320" spans="1:7">
      <c r="A320" s="154"/>
      <c r="B320" s="558" t="s">
        <v>470</v>
      </c>
      <c r="C320" s="624">
        <v>43921</v>
      </c>
      <c r="D320" s="559">
        <v>43555</v>
      </c>
      <c r="E320" s="642"/>
    </row>
    <row r="321" spans="1:7">
      <c r="A321" s="154"/>
      <c r="B321" s="565" t="s">
        <v>363</v>
      </c>
      <c r="C321" s="643">
        <v>39872675</v>
      </c>
      <c r="D321" s="561">
        <v>0</v>
      </c>
    </row>
    <row r="322" spans="1:7">
      <c r="A322" s="154"/>
      <c r="B322" s="565" t="s">
        <v>701</v>
      </c>
      <c r="C322" s="643">
        <v>0</v>
      </c>
      <c r="D322" s="561">
        <v>0</v>
      </c>
    </row>
    <row r="323" spans="1:7">
      <c r="A323" s="154"/>
      <c r="B323" s="565" t="s">
        <v>1060</v>
      </c>
      <c r="C323" s="643">
        <v>9967899</v>
      </c>
      <c r="D323" s="561">
        <v>0</v>
      </c>
    </row>
    <row r="324" spans="1:7">
      <c r="A324" s="154"/>
      <c r="B324" s="565" t="s">
        <v>1061</v>
      </c>
      <c r="C324" s="643">
        <v>1380758725</v>
      </c>
      <c r="D324" s="561">
        <v>0</v>
      </c>
    </row>
    <row r="325" spans="1:7">
      <c r="A325" s="154"/>
      <c r="B325" s="562" t="s">
        <v>90</v>
      </c>
      <c r="C325" s="637">
        <f>+SUM(C321:C324)</f>
        <v>1430599299</v>
      </c>
      <c r="D325" s="563">
        <v>0</v>
      </c>
    </row>
    <row r="326" spans="1:7">
      <c r="A326" s="154"/>
    </row>
    <row r="327" spans="1:7" ht="28.5">
      <c r="A327" s="154"/>
      <c r="B327" s="566" t="s">
        <v>1062</v>
      </c>
    </row>
    <row r="328" spans="1:7">
      <c r="A328" s="154"/>
    </row>
    <row r="329" spans="1:7">
      <c r="A329" s="154"/>
      <c r="B329" s="558" t="s">
        <v>470</v>
      </c>
      <c r="C329" s="624">
        <v>43921</v>
      </c>
      <c r="D329" s="559">
        <v>43555</v>
      </c>
      <c r="E329" s="642"/>
    </row>
    <row r="330" spans="1:7">
      <c r="A330" s="154"/>
      <c r="B330" s="567" t="s">
        <v>503</v>
      </c>
      <c r="C330" s="636"/>
      <c r="D330" s="568"/>
    </row>
    <row r="331" spans="1:7">
      <c r="A331" s="154"/>
      <c r="B331" s="152" t="s">
        <v>558</v>
      </c>
      <c r="C331" s="636">
        <v>113837164</v>
      </c>
      <c r="D331" s="568">
        <v>0</v>
      </c>
    </row>
    <row r="332" spans="1:7">
      <c r="A332" s="154"/>
      <c r="B332" s="152" t="s">
        <v>557</v>
      </c>
      <c r="C332" s="636">
        <v>23799408</v>
      </c>
      <c r="D332" s="568">
        <v>0</v>
      </c>
    </row>
    <row r="333" spans="1:7">
      <c r="A333" s="154"/>
      <c r="B333" s="152" t="s">
        <v>405</v>
      </c>
      <c r="C333" s="636">
        <v>2650719</v>
      </c>
      <c r="D333" s="568">
        <v>0</v>
      </c>
    </row>
    <row r="334" spans="1:7">
      <c r="A334" s="154"/>
      <c r="B334" s="152" t="s">
        <v>1063</v>
      </c>
      <c r="C334" s="636">
        <v>0</v>
      </c>
      <c r="D334" s="568">
        <v>0</v>
      </c>
    </row>
    <row r="335" spans="1:7">
      <c r="A335" s="154"/>
      <c r="B335" s="152" t="s">
        <v>1064</v>
      </c>
      <c r="C335" s="636">
        <v>23322673</v>
      </c>
      <c r="D335" s="568">
        <v>0</v>
      </c>
    </row>
    <row r="336" spans="1:7">
      <c r="A336" s="154"/>
      <c r="B336" s="569" t="s">
        <v>78</v>
      </c>
      <c r="C336" s="637">
        <f>SUM(C330:C335)</f>
        <v>163609964</v>
      </c>
      <c r="D336" s="563">
        <v>0</v>
      </c>
      <c r="F336" s="570"/>
      <c r="G336" s="570"/>
    </row>
    <row r="337" spans="1:7">
      <c r="A337" s="154"/>
      <c r="B337" s="571" t="s">
        <v>48</v>
      </c>
      <c r="C337" s="638"/>
      <c r="D337" s="572"/>
    </row>
    <row r="338" spans="1:7">
      <c r="A338" s="154"/>
      <c r="B338" s="573" t="s">
        <v>1065</v>
      </c>
      <c r="C338" s="639">
        <v>105000000</v>
      </c>
      <c r="D338" s="574">
        <v>0</v>
      </c>
    </row>
    <row r="339" spans="1:7">
      <c r="A339" s="154"/>
      <c r="B339" s="152" t="s">
        <v>1066</v>
      </c>
      <c r="C339" s="636">
        <v>0</v>
      </c>
      <c r="D339" s="574">
        <v>0</v>
      </c>
    </row>
    <row r="340" spans="1:7">
      <c r="A340" s="154"/>
      <c r="B340" s="152" t="s">
        <v>1067</v>
      </c>
      <c r="C340" s="636">
        <v>11647065</v>
      </c>
      <c r="D340" s="574">
        <v>0</v>
      </c>
    </row>
    <row r="341" spans="1:7">
      <c r="A341" s="154"/>
      <c r="B341" s="152" t="s">
        <v>1068</v>
      </c>
      <c r="C341" s="636">
        <v>718181</v>
      </c>
      <c r="D341" s="574">
        <v>0</v>
      </c>
    </row>
    <row r="342" spans="1:7">
      <c r="A342" s="154"/>
      <c r="B342" s="569" t="s">
        <v>78</v>
      </c>
      <c r="C342" s="637">
        <f>SUM(C337:C341)</f>
        <v>117365246</v>
      </c>
      <c r="D342" s="563">
        <v>0</v>
      </c>
      <c r="F342" s="570"/>
      <c r="G342" s="570"/>
    </row>
    <row r="343" spans="1:7">
      <c r="A343" s="154"/>
      <c r="B343" s="571" t="s">
        <v>1069</v>
      </c>
      <c r="C343" s="638"/>
      <c r="D343" s="572"/>
    </row>
    <row r="344" spans="1:7">
      <c r="A344" s="154"/>
      <c r="B344" s="152" t="s">
        <v>377</v>
      </c>
      <c r="C344" s="636">
        <v>289016667</v>
      </c>
      <c r="D344" s="568">
        <v>0</v>
      </c>
    </row>
    <row r="345" spans="1:7">
      <c r="A345" s="154"/>
      <c r="B345" s="152" t="s">
        <v>1070</v>
      </c>
      <c r="C345" s="636">
        <v>142725203</v>
      </c>
      <c r="D345" s="568">
        <v>0</v>
      </c>
    </row>
    <row r="346" spans="1:7">
      <c r="A346" s="154"/>
      <c r="B346" s="152" t="s">
        <v>1071</v>
      </c>
      <c r="C346" s="636">
        <v>93296861</v>
      </c>
      <c r="D346" s="568">
        <v>0</v>
      </c>
    </row>
    <row r="347" spans="1:7">
      <c r="A347" s="154"/>
      <c r="B347" s="152" t="s">
        <v>382</v>
      </c>
      <c r="C347" s="636">
        <v>56649722</v>
      </c>
      <c r="D347" s="568">
        <v>0</v>
      </c>
    </row>
    <row r="348" spans="1:7">
      <c r="A348" s="154"/>
      <c r="B348" s="152" t="s">
        <v>379</v>
      </c>
      <c r="C348" s="636">
        <v>28610971</v>
      </c>
      <c r="D348" s="568">
        <v>0</v>
      </c>
    </row>
    <row r="349" spans="1:7">
      <c r="A349" s="154"/>
      <c r="B349" s="152" t="s">
        <v>1072</v>
      </c>
      <c r="C349" s="636">
        <v>2155931</v>
      </c>
      <c r="D349" s="568">
        <v>0</v>
      </c>
    </row>
    <row r="350" spans="1:7">
      <c r="A350" s="154"/>
      <c r="B350" s="152" t="s">
        <v>1073</v>
      </c>
      <c r="C350" s="636">
        <v>0</v>
      </c>
      <c r="D350" s="568">
        <v>0</v>
      </c>
    </row>
    <row r="351" spans="1:7">
      <c r="A351" s="154"/>
      <c r="B351" s="152" t="s">
        <v>392</v>
      </c>
      <c r="C351" s="636">
        <v>3996538</v>
      </c>
      <c r="D351" s="568">
        <v>0</v>
      </c>
    </row>
    <row r="352" spans="1:7">
      <c r="A352" s="154"/>
      <c r="B352" s="152" t="s">
        <v>1074</v>
      </c>
      <c r="C352" s="636">
        <v>3755762</v>
      </c>
      <c r="D352" s="568">
        <v>0</v>
      </c>
    </row>
    <row r="353" spans="1:7">
      <c r="A353" s="154"/>
      <c r="B353" s="152" t="s">
        <v>115</v>
      </c>
      <c r="C353" s="636">
        <v>0</v>
      </c>
      <c r="D353" s="568">
        <v>0</v>
      </c>
    </row>
    <row r="354" spans="1:7">
      <c r="A354" s="154"/>
      <c r="B354" s="152" t="s">
        <v>1075</v>
      </c>
      <c r="C354" s="636">
        <v>3169091</v>
      </c>
      <c r="D354" s="568">
        <v>0</v>
      </c>
    </row>
    <row r="355" spans="1:7">
      <c r="A355" s="154"/>
      <c r="B355" s="152" t="s">
        <v>1076</v>
      </c>
      <c r="C355" s="636">
        <v>7954545</v>
      </c>
      <c r="D355" s="568">
        <v>0</v>
      </c>
    </row>
    <row r="356" spans="1:7">
      <c r="A356" s="154"/>
      <c r="B356" s="152" t="s">
        <v>1077</v>
      </c>
      <c r="C356" s="636">
        <v>10500000</v>
      </c>
      <c r="D356" s="568">
        <v>0</v>
      </c>
    </row>
    <row r="357" spans="1:7">
      <c r="A357" s="154"/>
      <c r="B357" s="152" t="s">
        <v>383</v>
      </c>
      <c r="C357" s="636">
        <v>618840</v>
      </c>
      <c r="D357" s="568">
        <v>0</v>
      </c>
    </row>
    <row r="358" spans="1:7">
      <c r="A358" s="154"/>
      <c r="B358" s="152" t="s">
        <v>1078</v>
      </c>
      <c r="C358" s="636">
        <v>4000000</v>
      </c>
      <c r="D358" s="568">
        <v>0</v>
      </c>
    </row>
    <row r="359" spans="1:7">
      <c r="A359" s="154"/>
      <c r="B359" s="152" t="s">
        <v>399</v>
      </c>
      <c r="C359" s="636">
        <v>0</v>
      </c>
      <c r="D359" s="568">
        <v>0</v>
      </c>
    </row>
    <row r="360" spans="1:7">
      <c r="A360" s="154"/>
      <c r="B360" s="152" t="s">
        <v>1079</v>
      </c>
      <c r="C360" s="636">
        <v>459869378</v>
      </c>
      <c r="D360" s="568">
        <v>0</v>
      </c>
    </row>
    <row r="361" spans="1:7">
      <c r="A361" s="154"/>
      <c r="B361" s="152" t="s">
        <v>349</v>
      </c>
      <c r="C361" s="636">
        <v>0</v>
      </c>
      <c r="D361" s="568">
        <v>0</v>
      </c>
    </row>
    <row r="362" spans="1:7">
      <c r="A362" s="154"/>
      <c r="B362" s="569" t="s">
        <v>78</v>
      </c>
      <c r="C362" s="637">
        <f>+SUM(C344:C361)</f>
        <v>1106319509</v>
      </c>
      <c r="D362" s="563">
        <v>0</v>
      </c>
      <c r="F362" s="570"/>
      <c r="G362" s="570"/>
    </row>
    <row r="363" spans="1:7">
      <c r="A363" s="154"/>
      <c r="B363" s="553"/>
      <c r="C363" s="553"/>
      <c r="D363" s="553"/>
    </row>
    <row r="364" spans="1:7">
      <c r="A364" s="154"/>
      <c r="B364" s="516" t="s">
        <v>1080</v>
      </c>
    </row>
    <row r="365" spans="1:7">
      <c r="A365" s="154"/>
    </row>
    <row r="366" spans="1:7">
      <c r="A366" s="154"/>
      <c r="B366" s="575" t="s">
        <v>470</v>
      </c>
      <c r="C366" s="632">
        <v>43921</v>
      </c>
      <c r="D366" s="576">
        <v>43555</v>
      </c>
      <c r="E366" s="642"/>
    </row>
    <row r="367" spans="1:7">
      <c r="A367" s="154"/>
      <c r="B367" s="577" t="s">
        <v>1081</v>
      </c>
      <c r="C367" s="633"/>
      <c r="D367" s="578"/>
    </row>
    <row r="368" spans="1:7">
      <c r="A368" s="154"/>
      <c r="B368" s="580" t="s">
        <v>1082</v>
      </c>
      <c r="C368" s="634">
        <v>0</v>
      </c>
      <c r="D368" s="581">
        <v>0</v>
      </c>
    </row>
    <row r="369" spans="1:8">
      <c r="A369" s="154"/>
      <c r="B369" s="579" t="s">
        <v>78</v>
      </c>
      <c r="C369" s="635">
        <v>0</v>
      </c>
      <c r="D369" s="582">
        <v>0</v>
      </c>
    </row>
    <row r="370" spans="1:8">
      <c r="A370" s="154"/>
      <c r="B370" s="577" t="s">
        <v>1083</v>
      </c>
      <c r="C370" s="633"/>
      <c r="D370" s="578"/>
    </row>
    <row r="371" spans="1:8">
      <c r="A371" s="154"/>
      <c r="B371" s="580" t="s">
        <v>93</v>
      </c>
      <c r="C371" s="634">
        <v>2874119</v>
      </c>
      <c r="D371" s="581">
        <v>0</v>
      </c>
    </row>
    <row r="372" spans="1:8">
      <c r="A372" s="154"/>
      <c r="B372" s="579" t="s">
        <v>78</v>
      </c>
      <c r="C372" s="635">
        <v>2874119</v>
      </c>
      <c r="D372" s="582">
        <v>0</v>
      </c>
    </row>
    <row r="373" spans="1:8">
      <c r="A373" s="154"/>
      <c r="B373" s="336"/>
      <c r="C373" s="583"/>
      <c r="D373" s="583"/>
    </row>
    <row r="374" spans="1:8">
      <c r="A374" s="154"/>
      <c r="B374" s="584" t="s">
        <v>1084</v>
      </c>
      <c r="C374" s="583"/>
      <c r="D374" s="583"/>
    </row>
    <row r="375" spans="1:8">
      <c r="A375" s="154"/>
      <c r="B375" s="336"/>
      <c r="C375" s="583"/>
      <c r="D375" s="583"/>
    </row>
    <row r="376" spans="1:8">
      <c r="A376" s="154"/>
      <c r="B376" s="585" t="s">
        <v>1085</v>
      </c>
      <c r="C376" s="624">
        <v>43921</v>
      </c>
      <c r="D376" s="559">
        <v>43555</v>
      </c>
      <c r="E376" s="642"/>
    </row>
    <row r="377" spans="1:8">
      <c r="A377" s="154"/>
      <c r="B377" s="586" t="s">
        <v>1086</v>
      </c>
      <c r="C377" s="629">
        <v>412376</v>
      </c>
      <c r="D377" s="588">
        <v>0</v>
      </c>
    </row>
    <row r="378" spans="1:8">
      <c r="A378" s="154"/>
      <c r="B378" s="586" t="s">
        <v>457</v>
      </c>
      <c r="C378" s="629">
        <v>165980247</v>
      </c>
      <c r="D378" s="588">
        <v>0</v>
      </c>
    </row>
    <row r="379" spans="1:8">
      <c r="A379" s="154"/>
      <c r="B379" s="587" t="s">
        <v>90</v>
      </c>
      <c r="C379" s="630">
        <v>166392623</v>
      </c>
      <c r="D379" s="589">
        <v>0</v>
      </c>
    </row>
    <row r="380" spans="1:8" ht="12.75" customHeight="1">
      <c r="A380" s="154"/>
      <c r="B380" s="569"/>
      <c r="C380" s="631"/>
      <c r="D380" s="596"/>
    </row>
    <row r="381" spans="1:8">
      <c r="A381" s="154"/>
      <c r="B381" s="585" t="s">
        <v>1087</v>
      </c>
      <c r="C381" s="624">
        <v>43921</v>
      </c>
      <c r="D381" s="559">
        <v>43555</v>
      </c>
    </row>
    <row r="382" spans="1:8">
      <c r="A382" s="154"/>
      <c r="B382" s="586" t="s">
        <v>1088</v>
      </c>
      <c r="C382" s="629">
        <v>-21121490</v>
      </c>
      <c r="D382" s="588">
        <v>0</v>
      </c>
    </row>
    <row r="383" spans="1:8">
      <c r="A383" s="154"/>
      <c r="B383" s="586" t="s">
        <v>144</v>
      </c>
      <c r="C383" s="629">
        <v>-169372459</v>
      </c>
      <c r="D383" s="588">
        <v>0</v>
      </c>
    </row>
    <row r="384" spans="1:8">
      <c r="A384" s="154"/>
      <c r="B384" s="587" t="s">
        <v>90</v>
      </c>
      <c r="C384" s="630">
        <f>+SUM(C382:C383)</f>
        <v>-190493949</v>
      </c>
      <c r="D384" s="589">
        <v>0</v>
      </c>
      <c r="F384" s="597"/>
      <c r="G384" s="597"/>
      <c r="H384" s="597"/>
    </row>
    <row r="385" spans="1:8">
      <c r="A385" s="154"/>
      <c r="B385" s="587" t="s">
        <v>1089</v>
      </c>
      <c r="C385" s="630">
        <f>+C379+C384</f>
        <v>-24101326</v>
      </c>
      <c r="D385" s="589">
        <v>0</v>
      </c>
    </row>
    <row r="386" spans="1:8">
      <c r="A386" s="154"/>
      <c r="B386" s="336"/>
      <c r="C386" s="583"/>
      <c r="D386" s="583"/>
    </row>
    <row r="387" spans="1:8">
      <c r="A387" s="154"/>
      <c r="B387" s="336" t="s">
        <v>1090</v>
      </c>
      <c r="C387" s="583"/>
      <c r="D387" s="583"/>
    </row>
    <row r="388" spans="1:8">
      <c r="A388" s="154"/>
    </row>
    <row r="389" spans="1:8">
      <c r="A389" s="154"/>
      <c r="B389" s="623" t="s">
        <v>681</v>
      </c>
      <c r="C389" s="624">
        <v>43921</v>
      </c>
      <c r="D389" s="624">
        <v>43555</v>
      </c>
      <c r="E389" s="642"/>
      <c r="F389" s="570"/>
      <c r="G389" s="597"/>
      <c r="H389" s="570"/>
    </row>
    <row r="390" spans="1:8">
      <c r="A390" s="154"/>
      <c r="B390" s="625" t="s">
        <v>1091</v>
      </c>
      <c r="C390" s="626">
        <v>66646</v>
      </c>
      <c r="D390" s="626">
        <v>0</v>
      </c>
    </row>
    <row r="391" spans="1:8">
      <c r="A391" s="154"/>
      <c r="B391" s="627" t="s">
        <v>90</v>
      </c>
      <c r="C391" s="628">
        <v>66646</v>
      </c>
      <c r="D391" s="628">
        <v>0</v>
      </c>
    </row>
    <row r="392" spans="1:8">
      <c r="A392" s="154"/>
      <c r="B392" s="345"/>
      <c r="C392" s="590"/>
      <c r="D392" s="591"/>
    </row>
    <row r="393" spans="1:8">
      <c r="A393" s="154"/>
    </row>
    <row r="394" spans="1:8" ht="28.5">
      <c r="A394" s="154"/>
      <c r="B394" s="566" t="s">
        <v>1092</v>
      </c>
    </row>
    <row r="395" spans="1:8">
      <c r="A395" s="154"/>
    </row>
    <row r="396" spans="1:8">
      <c r="A396" s="154"/>
      <c r="B396" s="566" t="s">
        <v>1093</v>
      </c>
    </row>
    <row r="397" spans="1:8">
      <c r="A397" s="154"/>
      <c r="B397" s="50" t="s">
        <v>1094</v>
      </c>
    </row>
    <row r="398" spans="1:8">
      <c r="A398" s="154"/>
    </row>
    <row r="399" spans="1:8">
      <c r="A399" s="154"/>
      <c r="B399" s="491" t="s">
        <v>1095</v>
      </c>
    </row>
    <row r="400" spans="1:8">
      <c r="A400" s="154"/>
      <c r="B400" s="50" t="s">
        <v>1096</v>
      </c>
    </row>
    <row r="401" spans="1:6">
      <c r="A401" s="154"/>
    </row>
    <row r="402" spans="1:6">
      <c r="A402" s="154"/>
      <c r="B402" s="491" t="s">
        <v>1097</v>
      </c>
    </row>
    <row r="403" spans="1:6" ht="36" customHeight="1">
      <c r="A403" s="154"/>
      <c r="B403" s="718" t="s">
        <v>1098</v>
      </c>
      <c r="C403" s="718"/>
      <c r="D403" s="718"/>
      <c r="E403" s="718"/>
      <c r="F403" s="718"/>
    </row>
    <row r="404" spans="1:6" ht="33.4" customHeight="1">
      <c r="A404" s="154"/>
      <c r="B404" s="718" t="s">
        <v>1099</v>
      </c>
      <c r="C404" s="718"/>
      <c r="D404" s="718"/>
      <c r="E404" s="718"/>
      <c r="F404" s="718"/>
    </row>
    <row r="405" spans="1:6">
      <c r="A405" s="154"/>
    </row>
    <row r="406" spans="1:6">
      <c r="A406" s="154"/>
      <c r="B406" s="491" t="s">
        <v>506</v>
      </c>
    </row>
    <row r="407" spans="1:6" ht="31.15" customHeight="1">
      <c r="A407" s="154"/>
      <c r="B407" s="718" t="s">
        <v>1100</v>
      </c>
      <c r="C407" s="718"/>
      <c r="D407" s="718"/>
      <c r="E407" s="718"/>
      <c r="F407" s="718"/>
    </row>
    <row r="408" spans="1:6" ht="31.15" customHeight="1">
      <c r="A408" s="154"/>
      <c r="B408" s="718" t="s">
        <v>1101</v>
      </c>
      <c r="C408" s="718"/>
      <c r="D408" s="718"/>
      <c r="E408" s="718"/>
      <c r="F408" s="718"/>
    </row>
    <row r="409" spans="1:6" ht="66.400000000000006" customHeight="1">
      <c r="A409" s="154"/>
      <c r="B409" s="718" t="s">
        <v>1102</v>
      </c>
      <c r="C409" s="718"/>
      <c r="D409" s="718"/>
      <c r="E409" s="718"/>
      <c r="F409" s="718"/>
    </row>
    <row r="410" spans="1:6" ht="37.15" customHeight="1">
      <c r="A410" s="154"/>
      <c r="B410" s="718" t="s">
        <v>1103</v>
      </c>
      <c r="C410" s="718"/>
      <c r="D410" s="718"/>
      <c r="E410" s="718"/>
      <c r="F410" s="718"/>
    </row>
    <row r="411" spans="1:6">
      <c r="A411" s="154"/>
    </row>
    <row r="412" spans="1:6" ht="15.75">
      <c r="A412" s="154"/>
      <c r="B412" s="346" t="s">
        <v>505</v>
      </c>
    </row>
    <row r="413" spans="1:6">
      <c r="A413" s="154"/>
      <c r="B413" s="642" t="s">
        <v>1124</v>
      </c>
    </row>
    <row r="414" spans="1:6">
      <c r="A414" s="154"/>
      <c r="B414" s="50" t="s">
        <v>1104</v>
      </c>
    </row>
    <row r="415" spans="1:6">
      <c r="A415" s="154"/>
    </row>
    <row r="416" spans="1:6" ht="15.75">
      <c r="A416" s="154"/>
      <c r="B416" s="346" t="s">
        <v>1105</v>
      </c>
    </row>
    <row r="417" spans="1:6">
      <c r="A417" s="154"/>
      <c r="B417" s="592" t="s">
        <v>1106</v>
      </c>
    </row>
    <row r="418" spans="1:6">
      <c r="A418" s="154"/>
    </row>
    <row r="419" spans="1:6">
      <c r="A419" s="154"/>
      <c r="B419" s="566" t="s">
        <v>507</v>
      </c>
    </row>
    <row r="420" spans="1:6">
      <c r="A420" s="154"/>
      <c r="B420" s="718" t="s">
        <v>1107</v>
      </c>
      <c r="C420" s="718"/>
      <c r="D420" s="718"/>
      <c r="E420" s="718"/>
      <c r="F420" s="718"/>
    </row>
    <row r="421" spans="1:6">
      <c r="A421" s="154"/>
      <c r="B421" s="718" t="s">
        <v>1108</v>
      </c>
      <c r="C421" s="718"/>
      <c r="D421" s="718"/>
      <c r="E421" s="718"/>
      <c r="F421" s="718"/>
    </row>
    <row r="422" spans="1:6" ht="13.9" customHeight="1">
      <c r="A422" s="154"/>
      <c r="B422" s="718" t="s">
        <v>1109</v>
      </c>
      <c r="C422" s="718"/>
      <c r="D422" s="718"/>
      <c r="E422" s="718"/>
      <c r="F422" s="718"/>
    </row>
    <row r="423" spans="1:6" ht="13.9" customHeight="1">
      <c r="A423" s="154"/>
      <c r="B423" s="718" t="s">
        <v>1110</v>
      </c>
      <c r="C423" s="718"/>
      <c r="D423" s="718"/>
      <c r="E423" s="718"/>
      <c r="F423" s="718"/>
    </row>
    <row r="424" spans="1:6">
      <c r="A424" s="154"/>
      <c r="B424" s="491"/>
    </row>
    <row r="425" spans="1:6">
      <c r="A425" s="154"/>
      <c r="B425" s="491" t="s">
        <v>508</v>
      </c>
    </row>
    <row r="426" spans="1:6">
      <c r="A426" s="154"/>
      <c r="B426" s="50" t="s">
        <v>1111</v>
      </c>
    </row>
    <row r="427" spans="1:6">
      <c r="A427" s="154"/>
    </row>
    <row r="428" spans="1:6">
      <c r="A428" s="154"/>
      <c r="B428" s="491" t="s">
        <v>1112</v>
      </c>
    </row>
    <row r="429" spans="1:6">
      <c r="A429" s="154"/>
      <c r="B429" s="491"/>
    </row>
    <row r="430" spans="1:6">
      <c r="A430" s="154"/>
      <c r="B430" s="491" t="s">
        <v>1113</v>
      </c>
    </row>
    <row r="431" spans="1:6" ht="34.15" customHeight="1">
      <c r="A431" s="154"/>
      <c r="B431" s="760" t="s">
        <v>1114</v>
      </c>
      <c r="C431" s="760"/>
      <c r="D431" s="760"/>
      <c r="E431" s="760"/>
      <c r="F431" s="760"/>
    </row>
    <row r="432" spans="1:6" ht="38.65" customHeight="1">
      <c r="A432" s="154"/>
      <c r="B432" s="760" t="s">
        <v>1115</v>
      </c>
      <c r="C432" s="760"/>
      <c r="D432" s="760"/>
      <c r="E432" s="760"/>
      <c r="F432" s="760"/>
    </row>
    <row r="433" spans="1:9" ht="90" customHeight="1">
      <c r="A433" s="154"/>
      <c r="B433" s="760" t="s">
        <v>1116</v>
      </c>
      <c r="C433" s="760"/>
      <c r="D433" s="760"/>
      <c r="E433" s="760"/>
      <c r="F433" s="760"/>
    </row>
    <row r="434" spans="1:9" ht="43.5" customHeight="1">
      <c r="A434" s="154"/>
      <c r="B434" s="760" t="s">
        <v>1117</v>
      </c>
      <c r="C434" s="760"/>
      <c r="D434" s="760"/>
      <c r="E434" s="760"/>
      <c r="F434" s="760"/>
    </row>
    <row r="435" spans="1:9" ht="30.4" customHeight="1">
      <c r="A435" s="154"/>
      <c r="B435" s="760" t="s">
        <v>1118</v>
      </c>
      <c r="C435" s="760"/>
      <c r="D435" s="760"/>
      <c r="E435" s="760"/>
      <c r="F435" s="760"/>
    </row>
    <row r="436" spans="1:9" ht="49.5" customHeight="1">
      <c r="A436" s="154"/>
      <c r="B436" s="760" t="s">
        <v>1119</v>
      </c>
      <c r="C436" s="760"/>
      <c r="D436" s="760"/>
      <c r="E436" s="760"/>
      <c r="F436" s="760"/>
    </row>
    <row r="437" spans="1:9">
      <c r="A437" s="154"/>
      <c r="B437" s="760" t="s">
        <v>1120</v>
      </c>
      <c r="C437" s="760"/>
      <c r="D437" s="760"/>
      <c r="E437" s="760"/>
      <c r="F437" s="760"/>
    </row>
    <row r="438" spans="1:9">
      <c r="A438" s="154"/>
    </row>
    <row r="439" spans="1:9">
      <c r="A439" s="154"/>
    </row>
    <row r="440" spans="1:9">
      <c r="A440" s="154"/>
    </row>
    <row r="441" spans="1:9">
      <c r="A441" s="154"/>
    </row>
    <row r="442" spans="1:9">
      <c r="A442" s="154"/>
      <c r="B442" s="340" t="s">
        <v>712</v>
      </c>
      <c r="C442" s="340" t="s">
        <v>711</v>
      </c>
      <c r="E442" s="168" t="s">
        <v>511</v>
      </c>
      <c r="F442" s="336"/>
      <c r="G442" s="168" t="s">
        <v>708</v>
      </c>
    </row>
    <row r="443" spans="1:9">
      <c r="A443" s="154"/>
      <c r="B443" s="342" t="s">
        <v>129</v>
      </c>
      <c r="C443" s="342" t="s">
        <v>710</v>
      </c>
      <c r="E443" s="342" t="s">
        <v>59</v>
      </c>
      <c r="F443" s="343"/>
      <c r="G443" s="342" t="s">
        <v>709</v>
      </c>
      <c r="H443" s="593"/>
      <c r="I443" s="593"/>
    </row>
    <row r="444" spans="1:9">
      <c r="A444" s="154"/>
      <c r="B444" s="759"/>
      <c r="C444" s="759"/>
      <c r="D444" s="594"/>
      <c r="E444" s="97"/>
      <c r="G444" s="97"/>
      <c r="H444" s="594"/>
      <c r="I444" s="594"/>
    </row>
    <row r="445" spans="1:9">
      <c r="A445" s="595"/>
      <c r="B445" s="160"/>
      <c r="C445" s="160"/>
      <c r="D445" s="160"/>
      <c r="E445" s="160"/>
      <c r="F445" s="160"/>
      <c r="G445" s="160"/>
      <c r="H445" s="160"/>
      <c r="I445" s="160"/>
    </row>
  </sheetData>
  <customSheetViews>
    <customSheetView guid="{7015FC6D-0680-4B00-AA0E-B83DA1D0B666}" scale="85" showPageBreaks="1" showGridLines="0" printArea="1" topLeftCell="A263">
      <selection activeCell="G275" sqref="G275"/>
      <pageMargins left="0.7" right="0.7" top="0.75" bottom="0.75" header="0.3" footer="0.3"/>
      <pageSetup paperSize="9" scale="50" orientation="portrait" r:id="rId1"/>
    </customSheetView>
    <customSheetView guid="{5FCC9217-B3E9-4B91-A943-5F21728EBEE9}" scale="85" showPageBreaks="1" showGridLines="0" printArea="1" topLeftCell="A272">
      <selection activeCell="D296" sqref="D296"/>
      <pageMargins left="0.7" right="0.7" top="0.75" bottom="0.75" header="0.3" footer="0.3"/>
      <pageSetup paperSize="9" scale="50" orientation="portrait" r:id="rId2"/>
    </customSheetView>
    <customSheetView guid="{F3648BCD-1CED-4BBB-AE63-37BDB925883F}" scale="85" showGridLines="0" printArea="1" topLeftCell="A283">
      <selection activeCell="G307" sqref="G306:G307"/>
      <pageMargins left="0.7" right="0.7" top="0.75" bottom="0.75" header="0.3" footer="0.3"/>
      <pageSetup paperSize="9" scale="50" orientation="portrait" r:id="rId3"/>
    </customSheetView>
  </customSheetViews>
  <mergeCells count="56">
    <mergeCell ref="B444:C444"/>
    <mergeCell ref="B420:F420"/>
    <mergeCell ref="B421:F421"/>
    <mergeCell ref="B422:F422"/>
    <mergeCell ref="B423:F423"/>
    <mergeCell ref="B431:F431"/>
    <mergeCell ref="B432:F432"/>
    <mergeCell ref="B433:F433"/>
    <mergeCell ref="B434:F434"/>
    <mergeCell ref="B435:F435"/>
    <mergeCell ref="B436:F436"/>
    <mergeCell ref="B437:F437"/>
    <mergeCell ref="B410:F410"/>
    <mergeCell ref="E275:F275"/>
    <mergeCell ref="B294:B295"/>
    <mergeCell ref="D294:D295"/>
    <mergeCell ref="E294:E295"/>
    <mergeCell ref="F294:F295"/>
    <mergeCell ref="B275:B276"/>
    <mergeCell ref="C275:C276"/>
    <mergeCell ref="D275:D276"/>
    <mergeCell ref="B403:F403"/>
    <mergeCell ref="B404:F404"/>
    <mergeCell ref="B407:F407"/>
    <mergeCell ref="B408:F408"/>
    <mergeCell ref="B409:F409"/>
    <mergeCell ref="B214:B215"/>
    <mergeCell ref="D214:D215"/>
    <mergeCell ref="B223:B224"/>
    <mergeCell ref="B242:B243"/>
    <mergeCell ref="B265:B266"/>
    <mergeCell ref="H174:I174"/>
    <mergeCell ref="B98:F98"/>
    <mergeCell ref="B109:F109"/>
    <mergeCell ref="B128:D128"/>
    <mergeCell ref="B77:B78"/>
    <mergeCell ref="C77:C78"/>
    <mergeCell ref="D77:D78"/>
    <mergeCell ref="E77:F77"/>
    <mergeCell ref="G77:G78"/>
    <mergeCell ref="B140:D140"/>
    <mergeCell ref="B153:D153"/>
    <mergeCell ref="B165:D165"/>
    <mergeCell ref="B174:B175"/>
    <mergeCell ref="C174:G174"/>
    <mergeCell ref="B24:H24"/>
    <mergeCell ref="B44:B45"/>
    <mergeCell ref="B70:I70"/>
    <mergeCell ref="B73:I73"/>
    <mergeCell ref="B76:G76"/>
    <mergeCell ref="B18:H18"/>
    <mergeCell ref="B11:H11"/>
    <mergeCell ref="B12:B13"/>
    <mergeCell ref="B14:H14"/>
    <mergeCell ref="B15:H15"/>
    <mergeCell ref="B16:H16"/>
  </mergeCells>
  <pageMargins left="0.7" right="0.7" top="0.75" bottom="0.75" header="0.3" footer="0.3"/>
  <pageSetup paperSize="9" scale="50" orientation="portrait" r:id="rId4"/>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oph0FmPLrWR8TbkHdwocdd5VjDB+goHQ1mwQ/hciF2k=</DigestValue>
    </Reference>
    <Reference Type="http://www.w3.org/2000/09/xmldsig#Object" URI="#idOfficeObject">
      <DigestMethod Algorithm="http://www.w3.org/2001/04/xmlenc#sha256"/>
      <DigestValue>M5f/s6IqLXDsoKYs7tyqWiJsblUSO+igbYYiHwTlZKc=</DigestValue>
    </Reference>
    <Reference Type="http://uri.etsi.org/01903#SignedProperties" URI="#idSignedProperties">
      <Transforms>
        <Transform Algorithm="http://www.w3.org/TR/2001/REC-xml-c14n-20010315"/>
      </Transforms>
      <DigestMethod Algorithm="http://www.w3.org/2001/04/xmlenc#sha256"/>
      <DigestValue>Ky4xJ6aAvutYZ6k584FDw5SSRVYVnrKd7TLY4qLl9nw=</DigestValue>
    </Reference>
    <Reference Type="http://www.w3.org/2000/09/xmldsig#Object" URI="#idValidSigLnImg">
      <DigestMethod Algorithm="http://www.w3.org/2001/04/xmlenc#sha256"/>
      <DigestValue>MeE8c+VJBzgqT7i+O7FOkUAHvpPT6CizSpiBLwWkVhA=</DigestValue>
    </Reference>
    <Reference Type="http://www.w3.org/2000/09/xmldsig#Object" URI="#idInvalidSigLnImg">
      <DigestMethod Algorithm="http://www.w3.org/2001/04/xmlenc#sha256"/>
      <DigestValue>5bBQ7koW9i4EPA4NaEfyMRXoT+Ftm37QDvXrpwKUSRI=</DigestValue>
    </Reference>
  </SignedInfo>
  <SignatureValue>Eb2EQ6/caG/j68lfRBifcNL/aG7JKf1OluOgmqAos8qus1D74KbXwMCQhDM9vLeF3OqsXZkT/xRT
FE6w9jSgGsxROXOjFg3w+/392b5eeRKYnQ50lQNJavMoEc0R7+FXSE9L+eDPjD4IfYut/wp10lta
aT/lHWA3wHNo9GKF34hHlm1zQZ2MQhlHasydsWT/QNjQi6WNvQJvtkd8IJr91pLuboZFnMCVsCUm
HFgcdEMopg2zIz4PfdKgTn8ynfEJ6py3EnIM/Wbup/bN+ZDK626nqMiL966eHeCM8EJfPLuHdOO1
+7dE23Y7hvOuQhIgGrnWA/bwIo04u3BCQ+P7mw==</SignatureValue>
  <KeyInfo>
    <X509Data>
      <X509Certificate>MIIIFzCCBf+gAwIBAgIIZQchj6X8qWIwDQYJKoZIhvcNAQELBQAwWzEXMBUGA1UEBRMOUlVDIDgwMDUwMTcyLTExGjAYBgNVBAMTEUNBLURPQ1VNRU5UQSBTLkEuMRcwFQYDVQQKEw5ET0NVTUVOVEEgUy5BLjELMAkGA1UEBhMCUFkwHhcNMTkwODA5MjAzNjUwWhcNMjEwODA4MjA0NjUwWjCBqTELMAkGA1UEBhMCUFkxFzAVBgNVBAQMDlBST05PIFRPw5FBTkVaMRIwEAYDVQQFEwlDSTEzNTczNzAxGDAWBgNVBCoMD01BUkNFTE8gR0FCUklFTDEXMBUGA1UECgwOUEVSU09OQSBGSVNJQ0ExETAPBgNVBAsMCEZJUk1BIEYyMScwJQYDVQQDDB5NQVJDRUxPIEdBQlJJRUwgUFJPTk8gVE/DkUFORVowggEiMA0GCSqGSIb3DQEBAQUAA4IBDwAwggEKAoIBAQCq+hqFetjMpIJIgM8Z1lgZ89lTXTUBtwBmGlBwXTuee0ao5M+FXN/s1kxxT+mzfuYvzrsYsPH+69DuVm0xEeOHyMi2RocrMMbJVrq72EBNluXIczmqL0t6jW27O6JPUF81mumw0smLE8UpXxm9vrTebEd1Nz4i/Idars7LnmRt6duWfHTMI0lSTtNHkzP5RoKf9wtHNK7QQcacm9nFKn50zNAze+/5LH3WrWmKdpj8SlQWcpovpfw9LHUfyJik2epudbNv4FTKQdHiFj58znoSpHJwox3i9bOA296TF30GdQeSGDGYJVq3FbFKvjsIPwL9msXKYuYnHeiAG5FekzwlAgMBAAGjggOOMIIDijAMBgNVHRMBAf8EAjAAMA4GA1UdDwEB/wQEAwIF4DAqBgNVHSUBAf8EIDAeBggrBgEFBQcDAQYIKwYBBQUHAwIGCCsGAQUFBwMEMB0GA1UdDgQWBBTX6ysWjCtYWjGdRCnn443ntyhT4j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zBgNVHREELDAqgShtYXJjZWxvLnByb25vQHJlZ2lvbmFsY2FzYWRlYm9s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EJHYNvP3bcBQ7lzcniyQaW6LvhaBJ4J7F6jl7WTwOcTKeBFghvbJQrsl91Hyyoe1954MzVgAwpVG2Ir7Sw8vj377mSk4xREOpq/9iKYjfDc+UeS4tPGEu727SnFtW5AeCxeBoKotEfGWOoHzg8efrr6XfIkWlXsDCaWnveqWlsu1weM+mkmjfowy/s1R1EqgkXlbJIDl88WABYtqLbf9jixWCCzRiWSBsTwduXhkk5fR04UkNlLbxjmWwAS0/Q6gS5dtIo8/vEN42oOFYEEOflBnL6HF3ot+WOVsFyf+oeYJsYOLVjPWxrII4GF3b4YoPwSQzjcglhTo8XFZAp5c83CAMeRWXkSAqa28KF2110VQv1oNqYcZ7El0j4VWFFjcDTL1Rf0R8+16Kwsz0xjIK2GktK01XsL4vb0E7Zf/Vt9BWvZtOydtmcTCUl+5a8PibGKKD3ltliaEbsqtSuklvwKJrkN0P7YYkrxSa4UcI61ueEVixmjfjv2A+pur4AMD4YXuvX/wMYuR/ycFyagTlBOZJdyf/DL2l2B+L4oZCVJGvjs5bU99WK//Klu8qcVmjsoJGYdU8O/k0ODVoPY/Tx5RrkW/IDdueeNKy7Yz/sPtSI00Zird/CEnthnTZFJVJLhrDs3ayHGrWtiHkxFa3uWYkJ2gA5EwVHERsieTx9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DBOO+ncMZCXu52IZmcarwYpBcw9I/k771BuQlaZvu04=</DigestValue>
      </Reference>
      <Reference URI="/xl/calcChain.xml?ContentType=application/vnd.openxmlformats-officedocument.spreadsheetml.calcChain+xml">
        <DigestMethod Algorithm="http://www.w3.org/2001/04/xmlenc#sha256"/>
        <DigestValue>g4eNmlcHAI9FJ848Tz3f/29Dr+wPvnVAWtOJHOR/5KU=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ysY7u8LLyl7naQrzFRAwountIREwV1elZfBQr4/fz6I=</DigestValue>
      </Reference>
      <Reference URI="/xl/drawings/vmlDrawing1.vml?ContentType=application/vnd.openxmlformats-officedocument.vmlDrawing">
        <DigestMethod Algorithm="http://www.w3.org/2001/04/xmlenc#sha256"/>
        <DigestValue>yoc8wvoa0ywqvyWPWT+C8a1v1QoVIBI8xRVokzGHCqM=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WVSHpWz5dbVd4/H/4I/1IlgxHisTcWRaUGJIz6xUXv4=</DigestValue>
      </Reference>
      <Reference URI="/xl/externalLinks/externalLink1.xml?ContentType=application/vnd.openxmlformats-officedocument.spreadsheetml.externalLink+xml">
        <DigestMethod Algorithm="http://www.w3.org/2001/04/xmlenc#sha256"/>
        <DigestValue>oOD01BMq6m8EZpeU4Zi71uD6XrwT4YM4xb9UXkAkL9Q=</DigestValue>
      </Reference>
      <Reference URI="/xl/media/image1.emf?ContentType=image/x-emf">
        <DigestMethod Algorithm="http://www.w3.org/2001/04/xmlenc#sha256"/>
        <DigestValue>t9q0YX7qitDxhxwLcm/LWsYOAYPSiC/nnFdbi1K3sLM=</DigestValue>
      </Reference>
      <Reference URI="/xl/media/image2.emf?ContentType=image/x-emf">
        <DigestMethod Algorithm="http://www.w3.org/2001/04/xmlenc#sha256"/>
        <DigestValue>jiC6iPYukVg/bTUZvlkbdT4zJzCkVLN24puFJGhXkQ4=</DigestValue>
      </Reference>
      <Reference URI="/xl/media/image3.emf?ContentType=image/x-emf">
        <DigestMethod Algorithm="http://www.w3.org/2001/04/xmlenc#sha256"/>
        <DigestValue>Z802QZd6CuOvci7fesEWLqLg9Z4plPcZwNhw4BQdGvk=</DigestValue>
      </Reference>
      <Reference URI="/xl/media/image4.emf?ContentType=image/x-emf">
        <DigestMethod Algorithm="http://www.w3.org/2001/04/xmlenc#sha256"/>
        <DigestValue>WTQFrYRWF5/Iy4sBRpkCsS/Yz+XxtUcr1rwacn4fa4A=</DigestValue>
      </Reference>
      <Reference URI="/xl/pivotCache/_rels/pivotCacheDefinition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QOEjZlMeRek1C4OcW8fxEZJmubYgvMloGnjN+3666zU=</DigestValue>
      </Reference>
      <Reference URI="/xl/pivotCache/pivotCacheDefinition1.xml?ContentType=application/vnd.openxmlformats-officedocument.spreadsheetml.pivotCacheDefinition+xml">
        <DigestMethod Algorithm="http://www.w3.org/2001/04/xmlenc#sha256"/>
        <DigestValue>ZHVLC4pfErJIknIkuPkBoH/2k07Fmy2f83u/I1SdUYQ=</DigestValue>
      </Reference>
      <Reference URI="/xl/pivotCache/pivotCacheRecords1.xml?ContentType=application/vnd.openxmlformats-officedocument.spreadsheetml.pivotCacheRecords+xml">
        <DigestMethod Algorithm="http://www.w3.org/2001/04/xmlenc#sha256"/>
        <DigestValue>KbSmuawOIdwOIDyCXIa1Frf6COdubKXEMnE5OTaHePk=</DigestValue>
      </Reference>
      <Reference URI="/xl/pivotTables/_rels/pivotTable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DdjyHuo2OtPF0AYmdwYmrd48dWY4sJcN4Yx2nifCPoM=</DigestValue>
      </Reference>
      <Reference URI="/xl/pivotTables/pivotTable1.xml?ContentType=application/vnd.openxmlformats-officedocument.spreadsheetml.pivotTable+xml">
        <DigestMethod Algorithm="http://www.w3.org/2001/04/xmlenc#sha256"/>
        <DigestValue>PzVQo5Z/E/hY1ln9RUSrw94LUlQ87cxrQCAAgnuHSWs=</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aKO8XWThzgvGlTVSu23kX37OoqtKGS6PBUkmhsicI1Y=</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aKO8XWThzgvGlTVSu23kX37OoqtKGS6PBUkmhsicI1Y=</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aKO8XWThzgvGlTVSu23kX37OoqtKGS6PBUkmhsicI1Y=</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BCq9O5HHwm91X0cDGi4bjZg0oXnSgv7WGiCfkpesuIU=</DigestValue>
      </Reference>
      <Reference URI="/xl/printerSettings/printerSettings19.bin?ContentType=application/vnd.openxmlformats-officedocument.spreadsheetml.printerSettings">
        <DigestMethod Algorithm="http://www.w3.org/2001/04/xmlenc#sha256"/>
        <DigestValue>TRrCOIAvgyay9+dOHANtMRhI4Mlj24DaFIyKQoKcdPw=</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20.bin?ContentType=application/vnd.openxmlformats-officedocument.spreadsheetml.printerSettings">
        <DigestMethod Algorithm="http://www.w3.org/2001/04/xmlenc#sha256"/>
        <DigestValue>TRrCOIAvgyay9+dOHANtMRhI4Mlj24DaFIyKQoKcdPw=</DigestValue>
      </Reference>
      <Reference URI="/xl/printerSettings/printerSettings21.bin?ContentType=application/vnd.openxmlformats-officedocument.spreadsheetml.printerSettings">
        <DigestMethod Algorithm="http://www.w3.org/2001/04/xmlenc#sha256"/>
        <DigestValue>hqnMLvZ6XBY2fH1KhK00vJXWuxlSZRWkoKrdKDrIF2Q=</DigestValue>
      </Reference>
      <Reference URI="/xl/printerSettings/printerSettings22.bin?ContentType=application/vnd.openxmlformats-officedocument.spreadsheetml.printerSettings">
        <DigestMethod Algorithm="http://www.w3.org/2001/04/xmlenc#sha256"/>
        <DigestValue>TRrCOIAvgyay9+dOHANtMRhI4Mlj24DaFIyKQoKcdPw=</DigestValue>
      </Reference>
      <Reference URI="/xl/printerSettings/printerSettings23.bin?ContentType=application/vnd.openxmlformats-officedocument.spreadsheetml.printerSettings">
        <DigestMethod Algorithm="http://www.w3.org/2001/04/xmlenc#sha256"/>
        <DigestValue>aKO8XWThzgvGlTVSu23kX37OoqtKGS6PBUkmhsicI1Y=</DigestValue>
      </Reference>
      <Reference URI="/xl/printerSettings/printerSettings24.bin?ContentType=application/vnd.openxmlformats-officedocument.spreadsheetml.printerSettings">
        <DigestMethod Algorithm="http://www.w3.org/2001/04/xmlenc#sha256"/>
        <DigestValue>TRrCOIAvgyay9+dOHANtMRhI4Mlj24DaFIyKQoKcdPw=</DigestValue>
      </Reference>
      <Reference URI="/xl/printerSettings/printerSettings25.bin?ContentType=application/vnd.openxmlformats-officedocument.spreadsheetml.printerSettings">
        <DigestMethod Algorithm="http://www.w3.org/2001/04/xmlenc#sha256"/>
        <DigestValue>TRrCOIAvgyay9+dOHANtMRhI4Mlj24DaFIyKQoKcdPw=</DigestValue>
      </Reference>
      <Reference URI="/xl/printerSettings/printerSettings26.bin?ContentType=application/vnd.openxmlformats-officedocument.spreadsheetml.printerSettings">
        <DigestMethod Algorithm="http://www.w3.org/2001/04/xmlenc#sha256"/>
        <DigestValue>8ULINyTSns7e3+F/twyhXb2p4OEI5M6paxloUp/0tKM=</DigestValue>
      </Reference>
      <Reference URI="/xl/printerSettings/printerSettings27.bin?ContentType=application/vnd.openxmlformats-officedocument.spreadsheetml.printerSettings">
        <DigestMethod Algorithm="http://www.w3.org/2001/04/xmlenc#sha256"/>
        <DigestValue>8ULINyTSns7e3+F/twyhXb2p4OEI5M6paxloUp/0tKM=</DigestValue>
      </Reference>
      <Reference URI="/xl/printerSettings/printerSettings28.bin?ContentType=application/vnd.openxmlformats-officedocument.spreadsheetml.printerSettings">
        <DigestMethod Algorithm="http://www.w3.org/2001/04/xmlenc#sha256"/>
        <DigestValue>8ULINyTSns7e3+F/twyhXb2p4OEI5M6paxloUp/0tKM=</DigestValue>
      </Reference>
      <Reference URI="/xl/printerSettings/printerSettings29.bin?ContentType=application/vnd.openxmlformats-officedocument.spreadsheetml.printerSettings">
        <DigestMethod Algorithm="http://www.w3.org/2001/04/xmlenc#sha256"/>
        <DigestValue>8ULINyTSns7e3+F/twyhXb2p4OEI5M6paxloUp/0tKM=</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8ULINyTSns7e3+F/twyhXb2p4OEI5M6paxloUp/0tKM=</DigestValue>
      </Reference>
      <Reference URI="/xl/printerSettings/printerSettings31.bin?ContentType=application/vnd.openxmlformats-officedocument.spreadsheetml.printerSettings">
        <DigestMethod Algorithm="http://www.w3.org/2001/04/xmlenc#sha256"/>
        <DigestValue>GyyR84UYFfbFvVrs+ip9vPggIMAXC0nxkmeUVNsGxCc=</DigestValue>
      </Reference>
      <Reference URI="/xl/printerSettings/printerSettings32.bin?ContentType=application/vnd.openxmlformats-officedocument.spreadsheetml.printerSettings">
        <DigestMethod Algorithm="http://www.w3.org/2001/04/xmlenc#sha256"/>
        <DigestValue>ZVxXhJn6XmjT/m1Dw2UhwYZPVXYMSYE+DUFTlsgHV4s=</DigestValue>
      </Reference>
      <Reference URI="/xl/printerSettings/printerSettings33.bin?ContentType=application/vnd.openxmlformats-officedocument.spreadsheetml.printerSettings">
        <DigestMethod Algorithm="http://www.w3.org/2001/04/xmlenc#sha256"/>
        <DigestValue>ZVxXhJn6XmjT/m1Dw2UhwYZPVXYMSYE+DUFTlsgHV4s=</DigestValue>
      </Reference>
      <Reference URI="/xl/printerSettings/printerSettings34.bin?ContentType=application/vnd.openxmlformats-officedocument.spreadsheetml.printerSettings">
        <DigestMethod Algorithm="http://www.w3.org/2001/04/xmlenc#sha256"/>
        <DigestValue>ZVxXhJn6XmjT/m1Dw2UhwYZPVXYMSYE+DUFTlsgHV4s=</DigestValue>
      </Reference>
      <Reference URI="/xl/printerSettings/printerSettings35.bin?ContentType=application/vnd.openxmlformats-officedocument.spreadsheetml.printerSettings">
        <DigestMethod Algorithm="http://www.w3.org/2001/04/xmlenc#sha256"/>
        <DigestValue>ZVxXhJn6XmjT/m1Dw2UhwYZPVXYMSYE+DUFTlsgHV4s=</DigestValue>
      </Reference>
      <Reference URI="/xl/printerSettings/printerSettings36.bin?ContentType=application/vnd.openxmlformats-officedocument.spreadsheetml.printerSettings">
        <DigestMethod Algorithm="http://www.w3.org/2001/04/xmlenc#sha256"/>
        <DigestValue>ZVxXhJn6XmjT/m1Dw2UhwYZPVXYMSYE+DUFTlsgHV4s=</DigestValue>
      </Reference>
      <Reference URI="/xl/printerSettings/printerSettings37.bin?ContentType=application/vnd.openxmlformats-officedocument.spreadsheetml.printerSettings">
        <DigestMethod Algorithm="http://www.w3.org/2001/04/xmlenc#sha256"/>
        <DigestValue>ZVxXhJn6XmjT/m1Dw2UhwYZPVXYMSYE+DUFTlsgHV4s=</DigestValue>
      </Reference>
      <Reference URI="/xl/printerSettings/printerSettings38.bin?ContentType=application/vnd.openxmlformats-officedocument.spreadsheetml.printerSettings">
        <DigestMethod Algorithm="http://www.w3.org/2001/04/xmlenc#sha256"/>
        <DigestValue>ZVxXhJn6XmjT/m1Dw2UhwYZPVXYMSYE+DUFTlsgHV4s=</DigestValue>
      </Reference>
      <Reference URI="/xl/printerSettings/printerSettings39.bin?ContentType=application/vnd.openxmlformats-officedocument.spreadsheetml.printerSettings">
        <DigestMethod Algorithm="http://www.w3.org/2001/04/xmlenc#sha256"/>
        <DigestValue>lXGy/K5yqV1QLmGReWifwuYW++2s8jha/YxK20II2cE=</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40.bin?ContentType=application/vnd.openxmlformats-officedocument.spreadsheetml.printerSettings">
        <DigestMethod Algorithm="http://www.w3.org/2001/04/xmlenc#sha256"/>
        <DigestValue>aKO8XWThzgvGlTVSu23kX37OoqtKGS6PBUkmhsicI1Y=</DigestValue>
      </Reference>
      <Reference URI="/xl/printerSettings/printerSettings41.bin?ContentType=application/vnd.openxmlformats-officedocument.spreadsheetml.printerSettings">
        <DigestMethod Algorithm="http://www.w3.org/2001/04/xmlenc#sha256"/>
        <DigestValue>aKO8XWThzgvGlTVSu23kX37OoqtKGS6PBUkmhsicI1Y=</DigestValue>
      </Reference>
      <Reference URI="/xl/printerSettings/printerSettings42.bin?ContentType=application/vnd.openxmlformats-officedocument.spreadsheetml.printerSettings">
        <DigestMethod Algorithm="http://www.w3.org/2001/04/xmlenc#sha256"/>
        <DigestValue>OGD3iF2+l78gTInlDCWFPycZVuHBpUE02raJ/Wr5XCI=</DigestValue>
      </Reference>
      <Reference URI="/xl/printerSettings/printerSettings43.bin?ContentType=application/vnd.openxmlformats-officedocument.spreadsheetml.printerSettings">
        <DigestMethod Algorithm="http://www.w3.org/2001/04/xmlenc#sha256"/>
        <DigestValue>OGD3iF2+l78gTInlDCWFPycZVuHBpUE02raJ/Wr5XCI=</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aKO8XWThzgvGlTVSu23kX37OoqtKGS6PBUkmhsicI1Y=</DigestValue>
      </Reference>
      <Reference URI="/xl/printerSettings/printerSettings7.bin?ContentType=application/vnd.openxmlformats-officedocument.spreadsheetml.printerSettings">
        <DigestMethod Algorithm="http://www.w3.org/2001/04/xmlenc#sha256"/>
        <DigestValue>aKO8XWThzgvGlTVSu23kX37OoqtKGS6PBUkmhsicI1Y=</DigestValue>
      </Reference>
      <Reference URI="/xl/printerSettings/printerSettings8.bin?ContentType=application/vnd.openxmlformats-officedocument.spreadsheetml.printerSettings">
        <DigestMethod Algorithm="http://www.w3.org/2001/04/xmlenc#sha256"/>
        <DigestValue>aKO8XWThzgvGlTVSu23kX37OoqtKGS6PBUkmhsicI1Y=</DigestValue>
      </Reference>
      <Reference URI="/xl/printerSettings/printerSettings9.bin?ContentType=application/vnd.openxmlformats-officedocument.spreadsheetml.printerSettings">
        <DigestMethod Algorithm="http://www.w3.org/2001/04/xmlenc#sha256"/>
        <DigestValue>aKO8XWThzgvGlTVSu23kX37OoqtKGS6PBUkmhsicI1Y=</DigestValue>
      </Reference>
      <Reference URI="/xl/sharedStrings.xml?ContentType=application/vnd.openxmlformats-officedocument.spreadsheetml.sharedStrings+xml">
        <DigestMethod Algorithm="http://www.w3.org/2001/04/xmlenc#sha256"/>
        <DigestValue>kC5PusHm2aFs4boVbM/e/eiIa/YJkxBJbkqi1uDRako=</DigestValue>
      </Reference>
      <Reference URI="/xl/styles.xml?ContentType=application/vnd.openxmlformats-officedocument.spreadsheetml.styles+xml">
        <DigestMethod Algorithm="http://www.w3.org/2001/04/xmlenc#sha256"/>
        <DigestValue>gAIouZAnNNL/s7v64y6oAksanIf42N5b5PkxIwgiPXM=</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sc+96dF2fTIX/oBPCEUBrawoArI3e1/SZ6GhldalQNI=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AExx32kWqRalnPp0C3oP9tKKCPh3o2lgPHRGjVMsQo0=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zgur8m8h3dHGUIjwiYWUwhCf0M5q1vRr8/fpz0BeqjQ=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X8E5fPO0lSDfM7FKXF2CH3b+jjN5YRqvo71uFhL/iQo=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p5fJB3P/j+wsx3y803HsOIbkPt8X3BtLuqnE953ub78=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KpCHKv/+rvgG0gCOCNgfN3lnJrt9BfwMd6bU+yiBWcY=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zE/DZbKSO0LAni1He2l2V7KD/HAJp5o3/dlGB5o0RT4=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JzdO3gz6q/o3yGVOT4Ocx13AqzT6kokAOT4UwdH/1DI=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g1CEgvUYo84vbXVkNh1VwToulZ2NoTcVmi66/xpGdik=</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tpoBNlINN/Hr/HrtxbULa6iUymC6AoL5hIVyZgue5NA=</DigestValue>
      </Reference>
      <Reference URI="/xl/worksheets/sheet1.xml?ContentType=application/vnd.openxmlformats-officedocument.spreadsheetml.worksheet+xml">
        <DigestMethod Algorithm="http://www.w3.org/2001/04/xmlenc#sha256"/>
        <DigestValue>NoN9ccfDw9+He7WSmEFyStT46HqAB2uIDEDwHElZzao=</DigestValue>
      </Reference>
      <Reference URI="/xl/worksheets/sheet2.xml?ContentType=application/vnd.openxmlformats-officedocument.spreadsheetml.worksheet+xml">
        <DigestMethod Algorithm="http://www.w3.org/2001/04/xmlenc#sha256"/>
        <DigestValue>ntAh/qWf9Wzg+0zvAhXo0QPzape2pjC7CLAQLfnpsiI=</DigestValue>
      </Reference>
      <Reference URI="/xl/worksheets/sheet3.xml?ContentType=application/vnd.openxmlformats-officedocument.spreadsheetml.worksheet+xml">
        <DigestMethod Algorithm="http://www.w3.org/2001/04/xmlenc#sha256"/>
        <DigestValue>uaJQqDwhL4asD/nXgBB16S7SOK0yE0y++rTa64a8tD0=</DigestValue>
      </Reference>
      <Reference URI="/xl/worksheets/sheet4.xml?ContentType=application/vnd.openxmlformats-officedocument.spreadsheetml.worksheet+xml">
        <DigestMethod Algorithm="http://www.w3.org/2001/04/xmlenc#sha256"/>
        <DigestValue>2YK1F6+ax7jgSDJItlAgQhZlza5ZZ1Kl0/eTqA2KlDg=</DigestValue>
      </Reference>
      <Reference URI="/xl/worksheets/sheet5.xml?ContentType=application/vnd.openxmlformats-officedocument.spreadsheetml.worksheet+xml">
        <DigestMethod Algorithm="http://www.w3.org/2001/04/xmlenc#sha256"/>
        <DigestValue>6+m7bOqwbEXm7bYlsgG7uYzFUUEnvh9pzOPHWf8MRwg=</DigestValue>
      </Reference>
      <Reference URI="/xl/worksheets/sheet6.xml?ContentType=application/vnd.openxmlformats-officedocument.spreadsheetml.worksheet+xml">
        <DigestMethod Algorithm="http://www.w3.org/2001/04/xmlenc#sha256"/>
        <DigestValue>UhyAtORkFBjyYVvmHYm+eiFPPAqeXjxAi9X8WixokCw=</DigestValue>
      </Reference>
      <Reference URI="/xl/worksheets/sheet7.xml?ContentType=application/vnd.openxmlformats-officedocument.spreadsheetml.worksheet+xml">
        <DigestMethod Algorithm="http://www.w3.org/2001/04/xmlenc#sha256"/>
        <DigestValue>kq1I5BA0urI7WSCjfOz85L3xZbZgLB/ArFD4Ip4SnGk=</DigestValue>
      </Reference>
      <Reference URI="/xl/worksheets/sheet8.xml?ContentType=application/vnd.openxmlformats-officedocument.spreadsheetml.worksheet+xml">
        <DigestMethod Algorithm="http://www.w3.org/2001/04/xmlenc#sha256"/>
        <DigestValue>0tSoookBPNziEq6KGg5eOJL2M1YjguBE8SlbPnN8SVk=</DigestValue>
      </Reference>
      <Reference URI="/xl/worksheets/sheet9.xml?ContentType=application/vnd.openxmlformats-officedocument.spreadsheetml.worksheet+xml">
        <DigestMethod Algorithm="http://www.w3.org/2001/04/xmlenc#sha256"/>
        <DigestValue>ZPKn1f1K+1wSy+9WxUvLcPd5MoyZVLC92L2VSqjJJwk=</DigestValue>
      </Reference>
    </Manifest>
    <SignatureProperties>
      <SignatureProperty Id="idSignatureTime" Target="#idPackageSignature">
        <mdssi:SignatureTime xmlns:mdssi="http://schemas.openxmlformats.org/package/2006/digital-signature">
          <mdssi:Format>YYYY-MM-DDThh:mm:ssTZD</mdssi:Format>
          <mdssi:Value>2020-06-30T14:33:01Z</mdssi:Value>
        </mdssi:SignatureTime>
      </SignatureProperty>
    </SignatureProperties>
  </Object>
  <Object Id="idOfficeObject">
    <SignatureProperties>
      <SignatureProperty Id="idOfficeV1Details" Target="#idPackageSignature">
        <SignatureInfoV1 xmlns="http://schemas.microsoft.com/office/2006/digsig">
          <SetupID>{6732AC1E-69D3-4E02-8099-4531E49A378C}</SetupID>
          <SignatureText>Marcelo Prono</SignatureText>
          <SignatureImage/>
          <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2020-06-30T14:33:01Z</xd:SigningTime>
          <xd:SigningCertificate>
            <xd:Cert>
              <xd:CertDigest>
                <DigestMethod Algorithm="http://www.w3.org/2001/04/xmlenc#sha256"/>
                <DigestValue>ZBWRn9bvqcUvZFUPYVCstRYGgJmJ39ROBSskYD/OqIo=</DigestValue>
              </xd:CertDigest>
              <xd:IssuerSerial>
                <X509IssuerName>C=PY, O=DOCUMENTA S.A., CN=CA-DOCUMENTA S.A., SERIALNUMBER=RUC 80050172-1</X509IssuerName>
                <X509SerialNumber>7279824223516535138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t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IJSNO/t/AAAAAAAAAAAAAFASAAAAAAAAQAAAwPp/AAAgQqc5+38AAB5sduv6fwAABAAAAAAAAAAgQqc5+38AAPm9XQd4AAAAAAAAAAAAAAD5MJ+yNxgAAFWFkOr6fwAASAAAAAAAAACcWtDr+n8AABhj7ev6fwAAsF3Q6wAAAAABAAAAAAAAAPZ40Ov6fwAAAACnOft/AAAAAAAAAAAAAAAAAAB4AAAAIRTOOPt/AAAAAAAAAAAAAHALAAAAAAAAcLcXvsMBAABIwF0HeAAAAAAAAAAAAAAAAAAAAAAAAAAAAAAAAAAAAAAAAAAAAAAAqb9dB3gAAAD9W3brZHYACAAAAAAlAAAADAAAAAEAAAAYAAAADAAAAAAAAAASAAAADAAAAAEAAAAeAAAAGAAAAL0AAAAEAAAA9wAAABEAAAAlAAAADAAAAAEAAABUAAAAiAAAAL4AAAAEAAAA9QAAABAAAAABAAAAYfe0QVU1tEG+AAAABAAAAAoAAABMAAAAAAAAAAAAAAAAAAAA//////////9gAAAAMwAwAC8AMAA2AC8AMgAwADIAMA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kAAAABAAAA2MflOPt/AAABAAAAAAAAAEiO8Tj7fwAAAAAAAAAAAAAAAAAAAAAAAOiyXQd4AAAAAAAAAAAAAAAAAAAAAAAAAAAAAAAAAAAA6TyfsjcYAAAgAAAAAAAAAAAAAAAAAAAAcBMIvsMBAABwtxe+wwEAAEC0XQcAAAAAAAAAAAAAAAAHAAAAAAAAALDVbcXDAQAAfLNdB3gAAAC5s10HeAAAACEUzjj7fwAACgAAAAAAAAA2TNE4AAAAAHG7FxQA6wAAGEFBvsMBAAB8s10HeAAAAAcAAAD6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D//wEAAADYx+U4+38AAPCq3srDAQAASI7xOPt/AAAAAAAAAAAAAAAAAAAAAAAAgGcXvsMBAACL+IZxrk3WAQAAAAAAAAAAAAAAAAAAAADpTZ+yNxgAADgR/er6fwAAMF0X6/p/AADg////AAAAAHC3F77DAQAAWMVdBwAAAAAAAAAAAAAAAAYAAAAAAAAAIAAAAAAAAAB8xF0HeAAAALnEXQd4AAAAIRTOOPt/AACIM/3q+n8AABBhF+sAAAAAMF0X6/p/AAAwXRfr+n8AAHzEXQd4AAAABgAAAMMBAAAAAAAAAAAAAAAAAAAAAAAAAAAAAAAAAAAQghi+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NjH5Tj7fwAA4NxWxcMBAABIjvE4+38AAAAAAAAAAAAAAAAAAAAAAAAIAAAAAAEAANCU/NHDAQAAAAAAAAAAAAAAAAAAAAAAADlOn7I3GAAAcMRdBwAAAAAAAAAAAAAAAPD///8AAAAAcLcXvsMBAAAIxl0HAAAAAAAAAAAAAAAACQAAAAAAAAAgAAAAAAAAACzFXQd4AAAAacVdB3gAAAAhFM44+38AAAAAgD8AAIA/6LwZ6wAAAAAAAIA/eAAAANGnjOr6fwAALMVdB3gAAAAJAAAAwwEAAAAAAAAAAAAAAAAAAAAAAAAAAAAAAAAAAPCAGL5kdgAIAAAAACUAAAAMAAAABAAAABgAAAAMAAAAAAAAABIAAAAMAAAAAQAAAB4AAAAYAAAAKQAAADMAAACRAAAASAAAACUAAAAMAAAABAAAAFQAAACcAAAAKgAAADMAAACPAAAARwAAAAEAAABh97RBVTW0QSoAAAAzAAAADQAAAEwAAAAAAAAAAAAAAAAAAAD//////////2gAAABNAGEAcgBjAGUAbABvACAAUAByAG8AbgBvAAAA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Bh97RBVTW0QQoAAABQAAAADQAAAEwAAAAAAAAAAAAAAAAAAAD//////////2gAAABNAGEAcgBjAGUAbABvACAAUAByAG8AbgBvAAAA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YAQAAgAAAAAAAAAAAAAAAGAEAAIAAAAAlAAAADAAAAAIAAAAnAAAAGAAAAAUAAAAAAAAA////AAAAAAAlAAAADAAAAAUAAABMAAAAZAAAAAkAAABwAAAADgEAAHwAAAAJAAAAcAAAAAYBAAANAAAAIQDwAAAAAAAAAAAAAACAPwAAAAAAAAAAAACAPwAAAAAAAAAAAAAAAAAAAAAAAAAAAAAAAAAAAAAAAAAAJQAAAAwAAAAAAACAKAAAAAwAAAAFAAAAJQAAAAwAAAABAAAAGAAAAAwAAAAAAAAAEgAAAAwAAAABAAAAFgAAAAwAAAAAAAAAVAAAAEgBAAAKAAAAcAAAAA0BAAB8AAAAAQAAAGH3tEFVNbRBCgAAAHAAAAAqAAAATAAAAAQAAAAJAAAAcAAAAA8BAAB9AAAAoAAAAEYAaQByAG0AYQBkAG8AIABwAG8AcgA6ACAATQBBAFIAQwBFAEwATwAgAEcAQQBCAFIASQBFAEwAIABQAFIATwBOAE8AIABUAE8A0QBBAE4ARQBaAAYAAAADAAAABAAAAAkAAAAGAAAABwAAAAcAAAADAAAABwAAAAcAAAAEAAAAAwAAAAMAAAAKAAAABwAAAAcAAAAHAAAABgAAAAUAAAAJAAAAAwAAAAgAAAAHAAAABgAAAAcAAAADAAAABgAAAAUAAAADAAAABgAAAAcAAAAJAAAACAAAAAkAAAADAAAABgAAAAkAAAAIAAAABwAAAAgAAAAGAAAABgAAABYAAAAMAAAAAAAAACUAAAAMAAAAAgAAAA4AAAAUAAAAAAAAABAAAAAUAAAA</Object>
  <Object Id="idInvalidSigLnImg">AQAAAGwAAAAAAAAAAAAAABcBAAB/AAAAAAAAAAAAAAC+GAAARAsAACBFTUYAAAEAICEAALE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IJSNO/t/AAAAAAAAAAAAAFASAAAAAAAAQAAAwPp/AAAgQqc5+38AAB5sduv6fwAABAAAAAAAAAAgQqc5+38AAPm9XQd4AAAAAAAAAAAAAAD5MJ+yNxgAAFWFkOr6fwAASAAAAAAAAACcWtDr+n8AABhj7ev6fwAAsF3Q6wAAAAABAAAAAAAAAPZ40Ov6fwAAAACnOft/AAAAAAAAAAAAAAAAAAB4AAAAIRTOOPt/AAAAAAAAAAAAAHALAAAAAAAAcLcXvsMBAABIwF0HeAAAAAAAAAAAAAAAAAAAAAAAAAAAAAAAAAAAAAAAAAAAAAAAqb9dB3gAAAD9W3br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CQAAAAEAAADYx+U4+38AAAEAAAAAAAAASI7xOPt/AAAAAAAAAAAAAAAAAAAAAAAA6LJdB3gAAAAAAAAAAAAAAAAAAAAAAAAAAAAAAAAAAADpPJ+yNxgAACAAAAAAAAAAAAAAAAAAAABwEwi+wwEAAHC3F77DAQAAQLRdBwAAAAAAAAAAAAAAAAcAAAAAAAAAsNVtxcMBAAB8s10HeAAAALmzXQd4AAAAIRTOOPt/AAAKAAAAAAAAADZM0TgAAAAAcbsXFADrAAAYQUG+wwEAAHyzXQd4AAAABwAAAPp/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AQAAANjH5Tj7fwAA8KreysMBAABIjvE4+38AAAAAAAAAAAAAAAAAAAAAAACAZxe+wwEAAIv4hnGuTdYBAAAAAAAAAAAAAAAAAAAAAOlNn7I3GAAAOBH96vp/AAAwXRfr+n8AAOD///8AAAAAcLcXvsMBAABYxV0HAAAAAAAAAAAAAAAABgAAAAAAAAAgAAAAAAAAAHzEXQd4AAAAucRdB3gAAAAhFM44+38AAIgz/er6fwAAEGEX6wAAAAAwXRfr+n8AADBdF+v6fwAAfMRdB3gAAAAGAAAAwwEAAAAAAAAAAAAAAAAAAAAAAAAAAAAAAAAAABCCGL5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2MflOPt/AADg3FbFwwEAAEiO8Tj7fwAAAAAAAAAAAAAAAAAAAAAAAAgAAAAAAQAA0JT80cMBAAAAAAAAAAAAAAAAAAAAAAAAOU6fsjcYAABwxF0HAAAAAAAAAAAAAAAA8P///wAAAABwtxe+wwEAAAjGXQcAAAAAAAAAAAAAAAAJAAAAAAAAACAAAAAAAAAALMVdB3gAAABpxV0HeAAAACEUzjj7fwAAAACAPwAAgD/ovBnrAAAAAAAAgD94AAAA0aeM6vp/AAAsxV0HeAAAAAkAAADDAQAAAAAAAAAAAAAAAAAAAAAAAAAAAAAAAAAA8IAYvmR2AAgAAAAAJQAAAAwAAAAEAAAAGAAAAAwAAAAAAAAAEgAAAAwAAAABAAAAHgAAABgAAAApAAAAMwAAAJEAAABIAAAAJQAAAAwAAAAEAAAAVAAAAJwAAAAqAAAAMwAAAI8AAABHAAAAAQAAAGH3tEFVNbR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GH3tEFVNbR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Yfe0QVU1tE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+cmGAIfuw5R+h+dORJiNZsYVXOVokfktopTixksWx6k=</DigestValue>
    </Reference>
    <Reference Type="http://www.w3.org/2000/09/xmldsig#Object" URI="#idOfficeObject">
      <DigestMethod Algorithm="http://www.w3.org/2001/04/xmlenc#sha256"/>
      <DigestValue>SK2cyT+pZHblholqlk/yuVVhth+rhJkNEdlFmuYnQME=</DigestValue>
    </Reference>
    <Reference Type="http://uri.etsi.org/01903#SignedProperties" URI="#idSignedProperties">
      <Transforms>
        <Transform Algorithm="http://www.w3.org/TR/2001/REC-xml-c14n-20010315"/>
      </Transforms>
      <DigestMethod Algorithm="http://www.w3.org/2001/04/xmlenc#sha256"/>
      <DigestValue>cHAfweUydjphf1PeGGrVv3U2O7CGWnas5Wk5vWkjLYo=</DigestValue>
    </Reference>
    <Reference Type="http://www.w3.org/2000/09/xmldsig#Object" URI="#idValidSigLnImg">
      <DigestMethod Algorithm="http://www.w3.org/2001/04/xmlenc#sha256"/>
      <DigestValue>H04UHSYZ3clMAwOG1vLCTO4cTcgMLfzTnSjZ+J9whgU=</DigestValue>
    </Reference>
    <Reference Type="http://www.w3.org/2000/09/xmldsig#Object" URI="#idInvalidSigLnImg">
      <DigestMethod Algorithm="http://www.w3.org/2001/04/xmlenc#sha256"/>
      <DigestValue>QnRzx4ABoRKiOLs4IIkQfDexuaYRLoZxMSwLnj5eIG8=</DigestValue>
    </Reference>
  </SignedInfo>
  <SignatureValue>Y74GKAQRM2cSftvKyrTh/vCxT4FQ3Cx7U6whA230HTBpGtPmb+HuWdiNqibfohqzg6wtYepwUUba
400gL2D4+5zPlPpWDkssQC6X0YPmLvoTl7oIQwIqyXeVWrfPc/olgR4mo/cAR7WQqQZjxHESBmok
AIuKRX9ec8X38yT5ea5qoHvXmzYi10ks6pZzeq+GZ+srk+ffMrBTuDKQIgWdlYOMFA9ANZBtQptE
DT4VtUfA/pgfHiGW5MaKisbN+jFhm1pDlHfI/36+lahVlcIqvXK95CRZvfr2Coe+dQ58HqTudyhM
ncA+cjrgmtf+7dB74c6+6irSxp8xbLrZb2Uf5Q==</SignatureValue>
  <KeyInfo>
    <X509Data>
      <X509Certificate>MIIIFDCCBfygAwIBAgIIRjA5Ge2tk/gwDQYJKoZIhvcNAQELBQAwWzEXMBUGA1UEBRMOUlVDIDgwMDUwMTcyLTExGjAYBgNVBAMTEUNBLURPQ1VNRU5UQSBTLkEuMRcwFQYDVQQKEw5ET0NVTUVOVEEgUy5BLjELMAkGA1UEBhMCUFkwHhcNMTkwODA5MTM0MjAwWhcNMjEwODA4MTM1MjAwWjCBpDELMAkGA1UEBhMCUFkxFjAUBgNVBAQMDVRST0NJVUsgUExFVkExETAPBgNVBAUTCENJNzk5NDI3MRcwFQYDVQQqDA5NSVJUSEEgVklWSUFOQTEXMBUGA1UECgwOUEVSU09OQSBGSVNJQ0ExETAPBgNVBAsMCEZJUk1BIEYyMSUwIwYDVQQDDBxNSVJUSEEgVklWSUFOQSBUUk9DSVVLIFBMRVZBMIIBIjANBgkqhkiG9w0BAQEFAAOCAQ8AMIIBCgKCAQEAvMJZ0shiM1IHy7UzdrITpa4S6P1S4DkIKdwNe3KtU4lva1hpaf9h64dQA+SMPXy4X60S9xmlbn0AkYHzmGLpWnLmhKsZTHAyvCKVtukiN2Dqn+TrxU4eXXdy1YBhcJzlJTicEs4NpIHMFoGJHzn9hfvjRNGAMjQfzPvh0Ef2WhNcOZQY1XPhj1OIizNEAZgGKTRyGIPjQTJHpN4kHLPhNtOg0JhBzl485sjN5x7DxjqTmvh6HVWdVkvzON0bAH4nILSeWbosFa3z4A62klLjG+pI+tjbpiXz2fi4pYupie3sRhmNzoePYPmRo8uv61fLsEA8S1NavPOMNRYkmSMr2wIDAQABo4IDkDCCA4wwDAYDVR0TAQH/BAIwADAOBgNVHQ8BAf8EBAMCBeAwKgYDVR0lAQH/BCAwHgYIKwYBBQUHAwEGCCsGAQUFBwMCBggrBgEFBQcDBDAdBgNVHQ4EFgQUHn9vVGM51Y3YZUb2KpO/eIQNh8c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NQYDVR0RBC4wLIEqdml2aWFuYS50cm9jaXVrQHJlZ2lvbmFsY2FzYWRlYm9s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0HgLESz2l0AXhrhouXXaDDroNrJYYOGjXxy1AJTbGZgH+JiGoYJRWFMA+49TYGhYBmzg7ZJbLEFZjkMSFvxR/ERVg/K+epDKtgmDlLPY6o0ftpFytqUUCsaK7d5V1wLfQrFMs6Ov5Ju3b6nIkMzg5ZosgaVNEwBrnV1tzi553t8sGgTj74+3s6FQai/z3QlfHWJLW/yRlXFcHDyo/jWVQQ+3KHTWvHMg71LXnYPibA1MVS1ZaqugMCQtG6HlzwfljH9zGiRLge8i54vcL7fartELEV/z9k//aWlRCO8MLVJlAu344jBfEAvn/CpBYMDImYZSsTaa+dlTaT/jErxxS1124rCnJfyzvTmZmPi3e5+HExgVM8hDXt1rZtdvz1RcviwDQECNmUsepSgRvBROCXtq420nBKN/IiF7QGXhmAA7sS14jaXy5JYRxuVyo3BlbDiRvkpNYTLo+rjc/SqmhsdTlZV6Aq2zWQIzaY+lwwDyGNZjxZqSqwt/Bv1BQEjeQ6+KevfIeNb/Jflgmdp+HGtnIFVabxB5DyIFJGTDX1v9Oma2wRDuBMH8VWIB2wTyOOI8ooHkhGH7TAwvku0iFzf3CLVekTw1TT2JGhZgQGwIurIdG/7qINT2i9dmHZX7xgy20MPr0HBQ4E2V3YQa70cxJMKfvdp8YI6SJS0f+z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DBOO+ncMZCXu52IZmcarwYpBcw9I/k771BuQlaZvu04=</DigestValue>
      </Reference>
      <Reference URI="/xl/calcChain.xml?ContentType=application/vnd.openxmlformats-officedocument.spreadsheetml.calcChain+xml">
        <DigestMethod Algorithm="http://www.w3.org/2001/04/xmlenc#sha256"/>
        <DigestValue>g4eNmlcHAI9FJ848Tz3f/29Dr+wPvnVAWtOJHOR/5KU=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vmlDrawing1.vml?ContentType=application/vnd.openxmlformats-officedocument.vmlDrawing">
        <DigestMethod Algorithm="http://www.w3.org/2001/04/xmlenc#sha256"/>
        <DigestValue>yoc8wvoa0ywqvyWPWT+C8a1v1QoVIBI8xRVokzGHCqM=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WVSHpWz5dbVd4/H/4I/1IlgxHisTcWRaUGJIz6xUXv4=</DigestValue>
      </Reference>
      <Reference URI="/xl/externalLinks/externalLink1.xml?ContentType=application/vnd.openxmlformats-officedocument.spreadsheetml.externalLink+xml">
        <DigestMethod Algorithm="http://www.w3.org/2001/04/xmlenc#sha256"/>
        <DigestValue>oOD01BMq6m8EZpeU4Zi71uD6XrwT4YM4xb9UXkAkL9Q=</DigestValue>
      </Reference>
      <Reference URI="/xl/media/image1.emf?ContentType=image/x-emf">
        <DigestMethod Algorithm="http://www.w3.org/2001/04/xmlenc#sha256"/>
        <DigestValue>t9q0YX7qitDxhxwLcm/LWsYOAYPSiC/nnFdbi1K3sLM=</DigestValue>
      </Reference>
      <Reference URI="/xl/media/image2.emf?ContentType=image/x-emf">
        <DigestMethod Algorithm="http://www.w3.org/2001/04/xmlenc#sha256"/>
        <DigestValue>jiC6iPYukVg/bTUZvlkbdT4zJzCkVLN24puFJGhXkQ4=</DigestValue>
      </Reference>
      <Reference URI="/xl/media/image3.emf?ContentType=image/x-emf">
        <DigestMethod Algorithm="http://www.w3.org/2001/04/xmlenc#sha256"/>
        <DigestValue>Z802QZd6CuOvci7fesEWLqLg9Z4plPcZwNhw4BQdGvk=</DigestValue>
      </Reference>
      <Reference URI="/xl/media/image4.emf?ContentType=image/x-emf">
        <DigestMethod Algorithm="http://www.w3.org/2001/04/xmlenc#sha256"/>
        <DigestValue>WTQFrYRWF5/Iy4sBRpkCsS/Yz+XxtUcr1rwacn4fa4A=</DigestValue>
      </Reference>
      <Reference URI="/xl/pivotCache/_rels/pivotCacheDefinition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QOEjZlMeRek1C4OcW8fxEZJmubYgvMloGnjN+3666zU=</DigestValue>
      </Reference>
      <Reference URI="/xl/pivotCache/pivotCacheDefinition1.xml?ContentType=application/vnd.openxmlformats-officedocument.spreadsheetml.pivotCacheDefinition+xml">
        <DigestMethod Algorithm="http://www.w3.org/2001/04/xmlenc#sha256"/>
        <DigestValue>ZHVLC4pfErJIknIkuPkBoH/2k07Fmy2f83u/I1SdUYQ=</DigestValue>
      </Reference>
      <Reference URI="/xl/pivotCache/pivotCacheRecords1.xml?ContentType=application/vnd.openxmlformats-officedocument.spreadsheetml.pivotCacheRecords+xml">
        <DigestMethod Algorithm="http://www.w3.org/2001/04/xmlenc#sha256"/>
        <DigestValue>KbSmuawOIdwOIDyCXIa1Frf6COdubKXEMnE5OTaHePk=</DigestValue>
      </Reference>
      <Reference URI="/xl/pivotTables/_rels/pivotTable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DdjyHuo2OtPF0AYmdwYmrd48dWY4sJcN4Yx2nifCPoM=</DigestValue>
      </Reference>
      <Reference URI="/xl/pivotTables/pivotTable1.xml?ContentType=application/vnd.openxmlformats-officedocument.spreadsheetml.pivotTable+xml">
        <DigestMethod Algorithm="http://www.w3.org/2001/04/xmlenc#sha256"/>
        <DigestValue>PzVQo5Z/E/hY1ln9RUSrw94LUlQ87cxrQCAAgnuHSWs=</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aKO8XWThzgvGlTVSu23kX37OoqtKGS6PBUkmhsicI1Y=</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aKO8XWThzgvGlTVSu23kX37OoqtKGS6PBUkmhsicI1Y=</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aKO8XWThzgvGlTVSu23kX37OoqtKGS6PBUkmhsicI1Y=</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BCq9O5HHwm91X0cDGi4bjZg0oXnSgv7WGiCfkpesuIU=</DigestValue>
      </Reference>
      <Reference URI="/xl/printerSettings/printerSettings19.bin?ContentType=application/vnd.openxmlformats-officedocument.spreadsheetml.printerSettings">
        <DigestMethod Algorithm="http://www.w3.org/2001/04/xmlenc#sha256"/>
        <DigestValue>TRrCOIAvgyay9+dOHANtMRhI4Mlj24DaFIyKQoKcdPw=</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20.bin?ContentType=application/vnd.openxmlformats-officedocument.spreadsheetml.printerSettings">
        <DigestMethod Algorithm="http://www.w3.org/2001/04/xmlenc#sha256"/>
        <DigestValue>TRrCOIAvgyay9+dOHANtMRhI4Mlj24DaFIyKQoKcdPw=</DigestValue>
      </Reference>
      <Reference URI="/xl/printerSettings/printerSettings21.bin?ContentType=application/vnd.openxmlformats-officedocument.spreadsheetml.printerSettings">
        <DigestMethod Algorithm="http://www.w3.org/2001/04/xmlenc#sha256"/>
        <DigestValue>hqnMLvZ6XBY2fH1KhK00vJXWuxlSZRWkoKrdKDrIF2Q=</DigestValue>
      </Reference>
      <Reference URI="/xl/printerSettings/printerSettings22.bin?ContentType=application/vnd.openxmlformats-officedocument.spreadsheetml.printerSettings">
        <DigestMethod Algorithm="http://www.w3.org/2001/04/xmlenc#sha256"/>
        <DigestValue>TRrCOIAvgyay9+dOHANtMRhI4Mlj24DaFIyKQoKcdPw=</DigestValue>
      </Reference>
      <Reference URI="/xl/printerSettings/printerSettings23.bin?ContentType=application/vnd.openxmlformats-officedocument.spreadsheetml.printerSettings">
        <DigestMethod Algorithm="http://www.w3.org/2001/04/xmlenc#sha256"/>
        <DigestValue>aKO8XWThzgvGlTVSu23kX37OoqtKGS6PBUkmhsicI1Y=</DigestValue>
      </Reference>
      <Reference URI="/xl/printerSettings/printerSettings24.bin?ContentType=application/vnd.openxmlformats-officedocument.spreadsheetml.printerSettings">
        <DigestMethod Algorithm="http://www.w3.org/2001/04/xmlenc#sha256"/>
        <DigestValue>TRrCOIAvgyay9+dOHANtMRhI4Mlj24DaFIyKQoKcdPw=</DigestValue>
      </Reference>
      <Reference URI="/xl/printerSettings/printerSettings25.bin?ContentType=application/vnd.openxmlformats-officedocument.spreadsheetml.printerSettings">
        <DigestMethod Algorithm="http://www.w3.org/2001/04/xmlenc#sha256"/>
        <DigestValue>TRrCOIAvgyay9+dOHANtMRhI4Mlj24DaFIyKQoKcdPw=</DigestValue>
      </Reference>
      <Reference URI="/xl/printerSettings/printerSettings26.bin?ContentType=application/vnd.openxmlformats-officedocument.spreadsheetml.printerSettings">
        <DigestMethod Algorithm="http://www.w3.org/2001/04/xmlenc#sha256"/>
        <DigestValue>8ULINyTSns7e3+F/twyhXb2p4OEI5M6paxloUp/0tKM=</DigestValue>
      </Reference>
      <Reference URI="/xl/printerSettings/printerSettings27.bin?ContentType=application/vnd.openxmlformats-officedocument.spreadsheetml.printerSettings">
        <DigestMethod Algorithm="http://www.w3.org/2001/04/xmlenc#sha256"/>
        <DigestValue>8ULINyTSns7e3+F/twyhXb2p4OEI5M6paxloUp/0tKM=</DigestValue>
      </Reference>
      <Reference URI="/xl/printerSettings/printerSettings28.bin?ContentType=application/vnd.openxmlformats-officedocument.spreadsheetml.printerSettings">
        <DigestMethod Algorithm="http://www.w3.org/2001/04/xmlenc#sha256"/>
        <DigestValue>8ULINyTSns7e3+F/twyhXb2p4OEI5M6paxloUp/0tKM=</DigestValue>
      </Reference>
      <Reference URI="/xl/printerSettings/printerSettings29.bin?ContentType=application/vnd.openxmlformats-officedocument.spreadsheetml.printerSettings">
        <DigestMethod Algorithm="http://www.w3.org/2001/04/xmlenc#sha256"/>
        <DigestValue>8ULINyTSns7e3+F/twyhXb2p4OEI5M6paxloUp/0tKM=</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8ULINyTSns7e3+F/twyhXb2p4OEI5M6paxloUp/0tKM=</DigestValue>
      </Reference>
      <Reference URI="/xl/printerSettings/printerSettings31.bin?ContentType=application/vnd.openxmlformats-officedocument.spreadsheetml.printerSettings">
        <DigestMethod Algorithm="http://www.w3.org/2001/04/xmlenc#sha256"/>
        <DigestValue>GyyR84UYFfbFvVrs+ip9vPggIMAXC0nxkmeUVNsGxCc=</DigestValue>
      </Reference>
      <Reference URI="/xl/printerSettings/printerSettings32.bin?ContentType=application/vnd.openxmlformats-officedocument.spreadsheetml.printerSettings">
        <DigestMethod Algorithm="http://www.w3.org/2001/04/xmlenc#sha256"/>
        <DigestValue>ZVxXhJn6XmjT/m1Dw2UhwYZPVXYMSYE+DUFTlsgHV4s=</DigestValue>
      </Reference>
      <Reference URI="/xl/printerSettings/printerSettings33.bin?ContentType=application/vnd.openxmlformats-officedocument.spreadsheetml.printerSettings">
        <DigestMethod Algorithm="http://www.w3.org/2001/04/xmlenc#sha256"/>
        <DigestValue>ZVxXhJn6XmjT/m1Dw2UhwYZPVXYMSYE+DUFTlsgHV4s=</DigestValue>
      </Reference>
      <Reference URI="/xl/printerSettings/printerSettings34.bin?ContentType=application/vnd.openxmlformats-officedocument.spreadsheetml.printerSettings">
        <DigestMethod Algorithm="http://www.w3.org/2001/04/xmlenc#sha256"/>
        <DigestValue>ZVxXhJn6XmjT/m1Dw2UhwYZPVXYMSYE+DUFTlsgHV4s=</DigestValue>
      </Reference>
      <Reference URI="/xl/printerSettings/printerSettings35.bin?ContentType=application/vnd.openxmlformats-officedocument.spreadsheetml.printerSettings">
        <DigestMethod Algorithm="http://www.w3.org/2001/04/xmlenc#sha256"/>
        <DigestValue>ZVxXhJn6XmjT/m1Dw2UhwYZPVXYMSYE+DUFTlsgHV4s=</DigestValue>
      </Reference>
      <Reference URI="/xl/printerSettings/printerSettings36.bin?ContentType=application/vnd.openxmlformats-officedocument.spreadsheetml.printerSettings">
        <DigestMethod Algorithm="http://www.w3.org/2001/04/xmlenc#sha256"/>
        <DigestValue>ZVxXhJn6XmjT/m1Dw2UhwYZPVXYMSYE+DUFTlsgHV4s=</DigestValue>
      </Reference>
      <Reference URI="/xl/printerSettings/printerSettings37.bin?ContentType=application/vnd.openxmlformats-officedocument.spreadsheetml.printerSettings">
        <DigestMethod Algorithm="http://www.w3.org/2001/04/xmlenc#sha256"/>
        <DigestValue>ZVxXhJn6XmjT/m1Dw2UhwYZPVXYMSYE+DUFTlsgHV4s=</DigestValue>
      </Reference>
      <Reference URI="/xl/printerSettings/printerSettings38.bin?ContentType=application/vnd.openxmlformats-officedocument.spreadsheetml.printerSettings">
        <DigestMethod Algorithm="http://www.w3.org/2001/04/xmlenc#sha256"/>
        <DigestValue>ZVxXhJn6XmjT/m1Dw2UhwYZPVXYMSYE+DUFTlsgHV4s=</DigestValue>
      </Reference>
      <Reference URI="/xl/printerSettings/printerSettings39.bin?ContentType=application/vnd.openxmlformats-officedocument.spreadsheetml.printerSettings">
        <DigestMethod Algorithm="http://www.w3.org/2001/04/xmlenc#sha256"/>
        <DigestValue>lXGy/K5yqV1QLmGReWifwuYW++2s8jha/YxK20II2cE=</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40.bin?ContentType=application/vnd.openxmlformats-officedocument.spreadsheetml.printerSettings">
        <DigestMethod Algorithm="http://www.w3.org/2001/04/xmlenc#sha256"/>
        <DigestValue>aKO8XWThzgvGlTVSu23kX37OoqtKGS6PBUkmhsicI1Y=</DigestValue>
      </Reference>
      <Reference URI="/xl/printerSettings/printerSettings41.bin?ContentType=application/vnd.openxmlformats-officedocument.spreadsheetml.printerSettings">
        <DigestMethod Algorithm="http://www.w3.org/2001/04/xmlenc#sha256"/>
        <DigestValue>aKO8XWThzgvGlTVSu23kX37OoqtKGS6PBUkmhsicI1Y=</DigestValue>
      </Reference>
      <Reference URI="/xl/printerSettings/printerSettings42.bin?ContentType=application/vnd.openxmlformats-officedocument.spreadsheetml.printerSettings">
        <DigestMethod Algorithm="http://www.w3.org/2001/04/xmlenc#sha256"/>
        <DigestValue>OGD3iF2+l78gTInlDCWFPycZVuHBpUE02raJ/Wr5XCI=</DigestValue>
      </Reference>
      <Reference URI="/xl/printerSettings/printerSettings43.bin?ContentType=application/vnd.openxmlformats-officedocument.spreadsheetml.printerSettings">
        <DigestMethod Algorithm="http://www.w3.org/2001/04/xmlenc#sha256"/>
        <DigestValue>OGD3iF2+l78gTInlDCWFPycZVuHBpUE02raJ/Wr5XCI=</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aKO8XWThzgvGlTVSu23kX37OoqtKGS6PBUkmhsicI1Y=</DigestValue>
      </Reference>
      <Reference URI="/xl/printerSettings/printerSettings7.bin?ContentType=application/vnd.openxmlformats-officedocument.spreadsheetml.printerSettings">
        <DigestMethod Algorithm="http://www.w3.org/2001/04/xmlenc#sha256"/>
        <DigestValue>aKO8XWThzgvGlTVSu23kX37OoqtKGS6PBUkmhsicI1Y=</DigestValue>
      </Reference>
      <Reference URI="/xl/printerSettings/printerSettings8.bin?ContentType=application/vnd.openxmlformats-officedocument.spreadsheetml.printerSettings">
        <DigestMethod Algorithm="http://www.w3.org/2001/04/xmlenc#sha256"/>
        <DigestValue>aKO8XWThzgvGlTVSu23kX37OoqtKGS6PBUkmhsicI1Y=</DigestValue>
      </Reference>
      <Reference URI="/xl/printerSettings/printerSettings9.bin?ContentType=application/vnd.openxmlformats-officedocument.spreadsheetml.printerSettings">
        <DigestMethod Algorithm="http://www.w3.org/2001/04/xmlenc#sha256"/>
        <DigestValue>aKO8XWThzgvGlTVSu23kX37OoqtKGS6PBUkmhsicI1Y=</DigestValue>
      </Reference>
      <Reference URI="/xl/sharedStrings.xml?ContentType=application/vnd.openxmlformats-officedocument.spreadsheetml.sharedStrings+xml">
        <DigestMethod Algorithm="http://www.w3.org/2001/04/xmlenc#sha256"/>
        <DigestValue>kC5PusHm2aFs4boVbM/e/eiIa/YJkxBJbkqi1uDRako=</DigestValue>
      </Reference>
      <Reference URI="/xl/styles.xml?ContentType=application/vnd.openxmlformats-officedocument.spreadsheetml.styles+xml">
        <DigestMethod Algorithm="http://www.w3.org/2001/04/xmlenc#sha256"/>
        <DigestValue>gAIouZAnNNL/s7v64y6oAksanIf42N5b5PkxIwgiPXM=</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sc+96dF2fTIX/oBPCEUBrawoArI3e1/SZ6GhldalQNI=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AExx32kWqRalnPp0C3oP9tKKCPh3o2lgPHRGjVMsQo0=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zgur8m8h3dHGUIjwiYWUwhCf0M5q1vRr8/fpz0BeqjQ=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1/04/xmlenc#sha256"/>
        <DigestValue>X8E5fPO0lSDfM7FKXF2CH3b+jjN5YRqvo71uFhL/iQo=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p5fJB3P/j+wsx3y803HsOIbkPt8X3BtLuqnE953ub78=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KpCHKv/+rvgG0gCOCNgfN3lnJrt9BfwMd6bU+yiBWcY=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zE/DZbKSO0LAni1He2l2V7KD/HAJp5o3/dlGB5o0RT4=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JzdO3gz6q/o3yGVOT4Ocx13AqzT6kokAOT4UwdH/1DI=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g1CEgvUYo84vbXVkNh1VwToulZ2NoTcVmi66/xpGdik=</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tpoBNlINN/Hr/HrtxbULa6iUymC6AoL5hIVyZgue5NA=</DigestValue>
      </Reference>
      <Reference URI="/xl/worksheets/sheet1.xml?ContentType=application/vnd.openxmlformats-officedocument.spreadsheetml.worksheet+xml">
        <DigestMethod Algorithm="http://www.w3.org/2001/04/xmlenc#sha256"/>
        <DigestValue>NoN9ccfDw9+He7WSmEFyStT46HqAB2uIDEDwHElZzao=</DigestValue>
      </Reference>
      <Reference URI="/xl/worksheets/sheet2.xml?ContentType=application/vnd.openxmlformats-officedocument.spreadsheetml.worksheet+xml">
        <DigestMethod Algorithm="http://www.w3.org/2001/04/xmlenc#sha256"/>
        <DigestValue>ntAh/qWf9Wzg+0zvAhXo0QPzape2pjC7CLAQLfnpsiI=</DigestValue>
      </Reference>
      <Reference URI="/xl/worksheets/sheet3.xml?ContentType=application/vnd.openxmlformats-officedocument.spreadsheetml.worksheet+xml">
        <DigestMethod Algorithm="http://www.w3.org/2001/04/xmlenc#sha256"/>
        <DigestValue>uaJQqDwhL4asD/nXgBB16S7SOK0yE0y++rTa64a8tD0=</DigestValue>
      </Reference>
      <Reference URI="/xl/worksheets/sheet4.xml?ContentType=application/vnd.openxmlformats-officedocument.spreadsheetml.worksheet+xml">
        <DigestMethod Algorithm="http://www.w3.org/2001/04/xmlenc#sha256"/>
        <DigestValue>2YK1F6+ax7jgSDJItlAgQhZlza5ZZ1Kl0/eTqA2KlDg=</DigestValue>
      </Reference>
      <Reference URI="/xl/worksheets/sheet5.xml?ContentType=application/vnd.openxmlformats-officedocument.spreadsheetml.worksheet+xml">
        <DigestMethod Algorithm="http://www.w3.org/2001/04/xmlenc#sha256"/>
        <DigestValue>6+m7bOqwbEXm7bYlsgG7uYzFUUEnvh9pzOPHWf8MRwg=</DigestValue>
      </Reference>
      <Reference URI="/xl/worksheets/sheet6.xml?ContentType=application/vnd.openxmlformats-officedocument.spreadsheetml.worksheet+xml">
        <DigestMethod Algorithm="http://www.w3.org/2001/04/xmlenc#sha256"/>
        <DigestValue>UhyAtORkFBjyYVvmHYm+eiFPPAqeXjxAi9X8WixokCw=</DigestValue>
      </Reference>
      <Reference URI="/xl/worksheets/sheet7.xml?ContentType=application/vnd.openxmlformats-officedocument.spreadsheetml.worksheet+xml">
        <DigestMethod Algorithm="http://www.w3.org/2001/04/xmlenc#sha256"/>
        <DigestValue>kq1I5BA0urI7WSCjfOz85L3xZbZgLB/ArFD4Ip4SnGk=</DigestValue>
      </Reference>
      <Reference URI="/xl/worksheets/sheet8.xml?ContentType=application/vnd.openxmlformats-officedocument.spreadsheetml.worksheet+xml">
        <DigestMethod Algorithm="http://www.w3.org/2001/04/xmlenc#sha256"/>
        <DigestValue>0tSoookBPNziEq6KGg5eOJL2M1YjguBE8SlbPnN8SVk=</DigestValue>
      </Reference>
      <Reference URI="/xl/worksheets/sheet9.xml?ContentType=application/vnd.openxmlformats-officedocument.spreadsheetml.worksheet+xml">
        <DigestMethod Algorithm="http://www.w3.org/2001/04/xmlenc#sha256"/>
        <DigestValue>ZPKn1f1K+1wSy+9WxUvLcPd5MoyZVLC92L2VSqjJJwk=</DigestValue>
      </Reference>
    </Manifest>
    <SignatureProperties>
      <SignatureProperty Id="idSignatureTime" Target="#idPackageSignature">
        <mdssi:SignatureTime xmlns:mdssi="http://schemas.openxmlformats.org/package/2006/digital-signature">
          <mdssi:Format>YYYY-MM-DDThh:mm:ssTZD</mdssi:Format>
          <mdssi:Value>2020-06-30T15:30:15Z</mdssi:Value>
        </mdssi:SignatureTime>
      </SignatureProperty>
    </SignatureProperties>
  </Object>
  <Object Id="idOfficeObject">
    <SignatureProperties>
      <SignatureProperty Id="idOfficeV1Details" Target="#idPackageSignature">
        <SignatureInfoV1 xmlns="http://schemas.microsoft.com/office/2006/digsig">
          <SetupID>{F5F887C0-8784-4B21-B494-82FE18867C38}</SetupID>
          <SignatureText>Viviana Trociuk</SignatureText>
          <SignatureImage/>
          <SignatureComments/>
          <WindowsVersion>10.0</WindowsVersion>
          <OfficeVersion>16.0.12827/20</OfficeVersion>
          <ApplicationVersion>16.0.12827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2020-06-30T15:30:15Z</xd:SigningTime>
          <xd:SigningCertificate>
            <xd:Cert>
              <xd:CertDigest>
                <DigestMethod Algorithm="http://www.w3.org/2001/04/xmlenc#sha256"/>
                <DigestValue>NG4lXkuatr0WmfadAOTrYB4+PV7QtN3SB1bWOBy1LjY=</DigestValue>
              </xd:CertDigest>
              <xd:IssuerSerial>
                <X509IssuerName>C=PY, O=DOCUMENTA S.A., CN=CA-DOCUMENTA S.A., SERIALNUMBER=RUC 80050172-1</X509IssuerName>
                <X509SerialNumber>5057605165061608440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EBAAB/AAAAAAAAAAAAAABAHgAA+g4AACBFTUYAAAEAsBsAAKoAAAAGAAAAAAAAAAAAAAAAAAAAVgUAAAADAACaAQAA5gAAAAAAAAAAAAAAAAAAAJBBBgBwggMACgAAABAAAAAAAAAAAAAAAEsAAAAQAAAAAAAAAAUAAAAeAAAAGAAAAAAAAAAAAAAAAgEAAIAAAAAnAAAAGAAAAAEAAAAAAAAAAAAAAAAAAAAlAAAADAAAAAEAAABMAAAAZAAAAAAAAAAAAAAAAQEAAH8AAAAAAAAAAAAAAAI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8PDwAAAAAAAlAAAADAAAAAEAAABMAAAAZAAAAAAAAAAAAAAAAQEAAH8AAAAAAAAAAAAAAAIBAACAAAAAIQDwAAAAAAAAAAAAAACAPwAAAAAAAAAAAACAPwAAAAAAAAAAAAAAAAAAAAAAAAAAAAAAAAAAAAAAAAAAJQAAAAwAAAAAAACAKAAAAAwAAAABAAAAJwAAABgAAAABAAAAAAAAAPDw8AAAAAAAJQAAAAwAAAABAAAATAAAAGQAAAAAAAAAAAAAAAEBAAB/AAAAAAAAAAAAAAAC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AAAAAAAlAAAADAAAAAEAAABMAAAAZAAAAAAAAAAAAAAAAQEAAH8AAAAAAAAAAAAAAAIBAACAAAAAIQDwAAAAAAAAAAAAAACAPwAAAAAAAAAAAACAPwAAAAAAAAAAAAAAAAAAAAAAAAAAAAAAAAAAAAAAAAAAJQAAAAwAAAAAAACAKAAAAAwAAAABAAAAJwAAABgAAAABAAAAAAAAAP///wAAAAAAJQAAAAwAAAABAAAATAAAAGQAAAAAAAAAAAAAAAEBAAB/AAAAAAAAAAAAAAAC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CBtPt/AABNa+Fw+38AACBCgbT7fwAAvMxLcft/AADYFAAAAAAAAEAAAMD7fwAAAACBtPt/AAAJbuFw+38AAAQAAAAAAAAAIEKBtPt/AACYr7NWNwAAALzMS3H7fwAASAAAAPt/AAC8zEtx+38AAMgjbXH7fwAAQNFLcQAAAAABAAAAAAAAAKr1S3H7fwAAAACBtPt/AAAAAAAAAAAAAAAAAAA3AAAAIRSOs/t/AAAAAAAAAAAAAHALAAAAAAAAsFE32BoCAAC4sbNWNwAAAAAAAAAAAAAAAAAAAAAAAAAAAAAAAAAAAAAAAAAAAAAAGbGzVjcAAAB8XuFwZHYACAAAAAAlAAAADAAAAAEAAAAYAAAADAAAAAAAAAASAAAADAAAAAEAAAAeAAAAGAAAAL0AAAAEAAAA9wAAABEAAAAlAAAADAAAAAEAAABUAAAAiAAAAL4AAAAEAAAA9QAAABAAAAABAAAA/B3wQVWV70G+AAAABAAAAAoAAABMAAAAAAAAAAAAAAAAAAAA//////////9gAAAAMwAwAC8AMAA2AC8AMgAwADIAMAAGAAAABgAAAAQAAAAGAAAABgAAAAQAAAAGAAAABgAAAAYAAAAGAAAASwAAAEAAAAAwAAAABQAAACAAAAABAAAAAQAAABAAAAAAAAAAAAAAAAIBAACAAAAAAAAAAAAAAAACAQAAgAAAAFIAAABwAQAAAgAAABQAAAAJAAAAAAAAAAAAAAC8AgAAAAAAAAECAiJTAHkAcwB0AGUAbQAAAAAAAAAAAAAAAAAAAAAAAAAAAAAAAAAAAAAAAAAAAAAAAAAAAAAAAAAAAAAAAAAAAAAAAAAAAAkAAAABAAAAaMuls/t/AAAAAAAAAAAAAEiesbP7fwAAAAAAAAAAAAAAAAAAAAAAAEg3slY3AAAAMAAAAAAAAAAAAAAAAAAAAAAAAAAAAAAAFPU+M/9lAAAGAAAA+38AAGAMAAAAAAAAWwSKAwAAAACwUTfYGgIAAJA4slYAAAAAADyyVjcAAAAHAAAAAAAAAAAAAAAAAAAAzDeyVjcAAAAJOLJWNwAAACEUjrP7fwAA8ESW6BoCAAA2TJGzAAAAAGheIDntCgAA8ESW6BoCAADMN7JWNwAAAAcAAAAAAA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4M2p6xoCAABoy6Wz+38AAODNqesaAgAASJ6xs/t/AAAAAAAAAAAAAAAAAAAAAAAA/v////////8CAAAAAAAAAAAAAAAAAAAAAAAAAAAAAACU9T4z/2UAAAIAAAAAAAAAiEd3cPt/AADg////AAAAALBRN9gaAgAAKDiyVgAAAAAAAAAAAAAAAAYAAAAAAAAAAAAAAAAAAABMN7JWNwAAAIk3slY3AAAAIRSOs/t/AADrA1ABAAAAADAAAAAAAAAAsyMb/XBeAACo+Xdw+38AAEw3slY3AAAABgAAAPt/AAAAAAAAAAAAAAAAAAAAAAAAAAAAAAAAAAAgAAAAZHYACAAAAAAlAAAADAAAAAMAAAAYAAAADAAAAAAAAAASAAAADAAAAAEAAAAWAAAADAAAAAgAAABUAAAAVAAAAAoAAAAnAAAAHgAAAEoAAAABAAAA/B3wQVWV70EKAAAASwAAAAEAAABMAAAABAAAAAkAAAAnAAAAIAAAAEsAAABQAAAAWAB2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UAAAARwAAACkAAAAzAAAAbAAAABUAAAAhAPAAAAAAAAAAAAAAAIA/AAAAAAAAAAAAAIA/AAAAAAAAAAAAAAAAAAAAAAAAAAAAAAAAAAAAAAAAAAAlAAAADAAAAAAAAIAoAAAADAAAAAQAAABSAAAAcAEAAAQAAADw////AAAAAAAAAAAAAAAAkAEAAAAAAAEAAAAAcwBlAGcAbwBlACAAdQBpAAAAAAAAAAAAAAAAAAAAAAAAAAAAAAAAAAAAAAAAAAAAAAAAAAAAAAAAAAAAAAAAAAAAAADo6WPoGgIAAGjLpbP7fwAA6Olj6BoCAABInrGz+38AAAAAAAAAAAAAAAAAAAAAAAAAAAAAAACAPwAAAAAAAIA/AAAAAAAAAAAAAAAAAAAAANT0PjP/ZQAAo0f8bwAAAAAAAAAAGgIAAPD///8AAAAAsFE32BoCAADoOLJWAAAAAAAAAAAAAAAACQAAAAAAAAAAAAAAAAAAAAw4slY3AAAASTiyVjcAAAAhFI6z+38AAAAAAAAaAgAAAAAAAAAAAADzIBv9cF4AAKAR+OsaAgAADDiyVjcAAAAJAAAA+38AAAAAAAAAAAAAAAAAAAAAAAAAAAAAAAAAACAAAABkdgAIAAAAACUAAAAMAAAABAAAABgAAAAMAAAAAAAAABIAAAAMAAAAAQAAAB4AAAAYAAAAKQAAADMAAACVAAAASAAAACUAAAAMAAAABAAAAFQAAACoAAAAKgAAADMAAACTAAAARwAAAAEAAAD8HfBBVZXvQSoAAAAzAAAADwAAAEwAAAAAAAAAAAAAAAAAAAD//////////2wAAABWAGkAdgBpAGEAbgBhACAAVAByAG8AYwBpAHUAawBKAAoAAAAEAAAACAAAAAQAAAAIAAAACQAAAAgAAAAEAAAACAAAAAYAAAAJAAAABwAAAAQAAAAJAAAACAAAAEsAAABAAAAAMAAAAAUAAAAgAAAAAQAAAAEAAAAQAAAAAAAAAAAAAAACAQAAgAAAAAAAAAAAAAAAAgEAAIAAAAAlAAAADAAAAAIAAAAnAAAAGAAAAAUAAAAAAAAA////AAAAAAAlAAAADAAAAAUAAABMAAAAZAAAAAAAAABQAAAAAQEAAHwAAAAAAAAAUAAAAAIBAAAtAAAAIQDwAAAAAAAAAAAAAACAPwAAAAAAAAAAAACAPwAAAAAAAAAAAAAAAAAAAAAAAAAAAAAAAAAAAAAAAAAAJQAAAAwAAAAAAACAKAAAAAwAAAAFAAAAJwAAABgAAAAFAAAAAAAAAP///wAAAAAAJQAAAAwAAAAFAAAATAAAAGQAAAAJAAAAUAAAAPgAAABcAAAACQAAAFAAAADwAAAADQAAACEA8AAAAAAAAAAAAAAAgD8AAAAAAAAAAAAAgD8AAAAAAAAAAAAAAAAAAAAAAAAAAAAAAAAAAAAAAAAAACUAAAAMAAAAAAAAgCgAAAAMAAAABQAAACUAAAAMAAAAAQAAABgAAAAMAAAAAAAAABIAAAAMAAAAAQAAAB4AAAAYAAAACQAAAFAAAAD5AAAAXQAAACUAAAAMAAAAAQAAAFQAAACoAAAACgAAAFAAAABXAAAAXAAAAAEAAAD8HfBBVZXvQQoAAABQAAAADwAAAEwAAAAAAAAAAAAAAAAAAAD//////////2wAAABWAGkAdgBpAGEAbgBhACAAVAByAG8AYwBpAHUAawAAAAcAAAADAAAABQAAAAMAAAAGAAAABwAAAAYAAAADAAAABgAAAAQAAAAHAAAABQAAAAMAAAAHAAAABgAAAEsAAABAAAAAMAAAAAUAAAAgAAAAAQAAAAEAAAAQAAAAAAAAAAAAAAACAQAAgAAAAAAAAAAAAAAAAgEAAIAAAAAlAAAADAAAAAIAAAAnAAAAGAAAAAUAAAAAAAAA////AAAAAAAlAAAADAAAAAUAAABMAAAAZAAAAAkAAABgAAAA+AAAAGwAAAAJAAAAYAAAAPAAAAANAAAAIQDwAAAAAAAAAAAAAACAPwAAAAAAAAAAAACAPwAAAAAAAAAAAAAAAAAAAAAAAAAAAAAAAAAAAAAAAAAAJQAAAAwAAAAAAACAKAAAAAwAAAAFAAAAJQAAAAwAAAABAAAAGAAAAAwAAAAAAAAAEgAAAAwAAAABAAAAHgAAABgAAAAJAAAAYAAAAPkAAABtAAAAJQAAAAwAAAABAAAAVAAAAIgAAAAKAAAAYAAAAD8AAABsAAAAAQAAAPwd8EFVle9BCgAAAGAAAAAKAAAATAAAAAAAAAAAAAAAAAAAAP//////////YAAAAFAAcgBlAHMAaQBkAGUAbgB0AGUABgAAAAQAAAAGAAAABQAAAAMAAAAHAAAABgAAAAcAAAAEAAAABgAAAEsAAABAAAAAMAAAAAUAAAAgAAAAAQAAAAEAAAAQAAAAAAAAAAAAAAACAQAAgAAAAAAAAAAAAAAAAgEAAIAAAAAlAAAADAAAAAIAAAAnAAAAGAAAAAUAAAAAAAAA////AAAAAAAlAAAADAAAAAUAAABMAAAAZAAAAAkAAABwAAAA+AAAAHwAAAAJAAAAcAAAAPAAAAANAAAAIQDwAAAAAAAAAAAAAACAPwAAAAAAAAAAAACAPwAAAAAAAAAAAAAAAAAAAAAAAAAAAAAAAAAAAAAAAAAAJQAAAAwAAAAAAACAKAAAAAwAAAAFAAAAJQAAAAwAAAABAAAAGAAAAAwAAAAAAAAAEgAAAAwAAAABAAAAFgAAAAwAAAAAAAAAVAAAAEQBAAAKAAAAcAAAAPcAAAB8AAAAAQAAAPwd8EFVle9BCgAAAHAAAAApAAAATAAAAAQAAAAJAAAAcAAAAPkAAAB9AAAAoAAAAEYAaQByAG0AYQBkAG8AIABwAG8AcgA6ACAATQBJAFIAVABIAEEAIABWAEkAVgBJAEEATgBBACAAVABSAE8AQwBJAFUASwAgAFAATABFAFYAQQBtAAYAAAADAAAABAAAAAkAAAAGAAAABwAAAAcAAAADAAAABwAAAAcAAAAEAAAAAwAAAAMAAAAKAAAAAwAAAAcAAAAGAAAACAAAAAcAAAADAAAABwAAAAMAAAAHAAAAAwAAAAcAAAAIAAAABwAAAAMAAAAGAAAABwAAAAkAAAAHAAAAAwAAAAgAAAAGAAAAAwAAAAYAAAAFAAAABgAAAAcAAAAHAAAAFgAAAAwAAAAAAAAAJQAAAAwAAAACAAAADgAAABQAAAAAAAAAEAAAABQAAAA=</Object>
  <Object Id="idInvalidSigLnImg">AQAAAGwAAAAAAAAAAAAAAAEBAAB/AAAAAAAAAAAAAABAHgAA+g4AACBFTUYAAAEAHCEAALEAAAAGAAAAAAAAAAAAAAAAAAAAVgUAAAADAACaAQAA5gAAAAAAAAAAAAAAAAAAAJBBBgBwggMACgAAABAAAAAAAAAAAAAAAEsAAAAQAAAAAAAAAAUAAAAeAAAAGAAAAAAAAAAAAAAAAgEAAIAAAAAnAAAAGAAAAAEAAAAAAAAAAAAAAAAAAAAlAAAADAAAAAEAAABMAAAAZAAAAAAAAAAAAAAAAQEAAH8AAAAAAAAAAAAAAAI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8PDwAAAAAAAlAAAADAAAAAEAAABMAAAAZAAAAAAAAAAAAAAAAQEAAH8AAAAAAAAAAAAAAAIBAACAAAAAIQDwAAAAAAAAAAAAAACAPwAAAAAAAAAAAACAPwAAAAAAAAAAAAAAAAAAAAAAAAAAAAAAAAAAAAAAAAAAJQAAAAwAAAAAAACAKAAAAAwAAAABAAAAJwAAABgAAAABAAAAAAAAAPDw8AAAAAAAJQAAAAwAAAABAAAATAAAAGQAAAAAAAAAAAAAAAEBAAB/AAAAAAAAAAAAAAACAQAAgAAAACEA8AAAAAAAAAAAAAAAgD8AAAAAAAAAAAAAgD8AAAAAAAAAAAAAAAAAAAAAAAAAAAAAAAAAAAAAAAAAACUAAAAMAAAAAAAAgCgAAAAMAAAAAQAAACcAAAAYAAAAAQAAAAAAAADw8PAAAAAAACUAAAAMAAAAAQAAAEwAAABkAAAAAAAAAAAAAAABAQAAfwAAAAAAAAAAAAAAAgEAAIAAAAAhAPAAAAAAAAAAAAAAAIA/AAAAAAAAAAAAAIA/AAAAAAAAAAAAAAAAAAAAAAAAAAAAAAAAAAAAAAAAAAAlAAAADAAAAAAAAIAoAAAADAAAAAEAAAAnAAAAGAAAAAEAAAAAAAAA////AAAAAAAlAAAADAAAAAEAAABMAAAAZAAAAAAAAAAAAAAAAQEAAH8AAAAAAAAAAAAAAAIBAACAAAAAIQDwAAAAAAAAAAAAAACAPwAAAAAAAAAAAACAPwAAAAAAAAAAAAAAAAAAAAAAAAAAAAAAAAAAAAAAAAAAJQAAAAwAAAAAAACAKAAAAAwAAAABAAAAJwAAABgAAAABAAAAAAAAAP///wAAAAAAJQAAAAwAAAABAAAATAAAAGQAAAAAAAAAAAAAAAEBAAB/AAAAAAAAAAAAAAAC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CBtPt/AABNa+Fw+38AACBCgbT7fwAAvMxLcft/AADYFAAAAAAAAEAAAMD7fwAAAACBtPt/AAAJbuFw+38AAAQAAAAAAAAAIEKBtPt/AACYr7NWNwAAALzMS3H7fwAASAAAAPt/AAC8zEtx+38AAMgjbXH7fwAAQNFLcQAAAAABAAAAAAAAAKr1S3H7fwAAAACBtPt/AAAAAAAAAAAAAAAAAAA3AAAAIRSOs/t/AAAAAAAAAAAAAHALAAAAAAAAsFE32BoCAAC4sbNWNwAAAAAAAAAAAAAAAAAAAAAAAAAAAAAAAAAAAAAAAAAAAAAAGbGzVjcAAAB8XuFw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AgEAAIAAAAAAAAAAAAAAAAIBAACAAAAAUgAAAHABAAACAAAAFAAAAAkAAAAAAAAAAAAAALwCAAAAAAAAAQICIlMAeQBzAHQAZQBtAAAAAAAAAAAAAAAAAAAAAAAAAAAAAAAAAAAAAAAAAAAAAAAAAAAAAAAAAAAAAAAAAAAAAAAAAAAACQAAAAEAAABoy6Wz+38AAAAAAAAAAAAASJ6xs/t/AAAAAAAAAAAAAAAAAAAAAAAASDeyVjcAAAAwAAAAAAAAAAAAAAAAAAAAAAAAAAAAAAAU9T4z/2UAAAYAAAD7fwAAYAwAAAAAAABbBIoDAAAAALBRN9gaAgAAkDiyVgAAAAAAPLJWNwAAAAcAAAAAAAAAAAAAAAAAAADMN7JWNwAAAAk4slY3AAAAIRSOs/t/AADwRJboGgIAADZMkbMAAAAAaF4gOe0KAADwRJboGgIAAMw3slY3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DgzanrGgIAAGjLpbP7fwAA4M2p6xoCAABInrGz+38AAAAAAAAAAAAAAAAAAAAAAAD+/////////wIAAAAAAAAAAAAAAAAAAAAAAAAAAAAAAJT1PjP/ZQAAAgAAAAAAAACIR3dw+38AAOD///8AAAAAsFE32BoCAAAoOLJWAAAAAAAAAAAAAAAABgAAAAAAAAAAAAAAAAAAAEw3slY3AAAAiTeyVjcAAAAhFI6z+38AAOsDUAEAAAAAMAAAAAAAAACzIxv9cF4AAKj5d3D7fwAATDeyVjcAAAAGAAAA+38AAAAAAAAAAAAAAAAAAAAAAAAAAAAAAAAAAC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QAAABHAAAAKQAAADMAAABsAAAAFQAAACEA8AAAAAAAAAAAAAAAgD8AAAAAAAAAAAAAgD8AAAAAAAAAAAAAAAAAAAAAAAAAAAAAAAAAAAAAAAAAACUAAAAMAAAAAAAAgCgAAAAMAAAABAAAAFIAAABwAQAABAAAAPD///8AAAAAAAAAAAAAAACQAQAAAAAAAQAAAABzAGUAZwBvAGUAIAB1AGkAAAAAAAAAAAAAAAAAAAAAAAAAAAAAAAAAAAAAAAAAAAAAAAAAAAAAAAAAAAAAAAAAAAAAAOjpY+gaAgAAaMuls/t/AADo6WPoGgIAAEiesbP7fwAAAAAAAAAAAAAAAAAAAAAAAAAAAAAAAIA/AAAAAAAAgD8AAAAAAAAAAAAAAAAAAAAA1PQ+M/9lAACjR/xvAAAAAAAAAAAaAgAA8P///wAAAACwUTfYGgIAAOg4slYAAAAAAAAAAAAAAAAJAAAAAAAAAAAAAAAAAAAADDiyVjcAAABJOLJWNwAAACEUjrP7fwAAAAAAABoCAAAAAAAAAAAAAPMgG/1wXgAAoBH46xoCAAAMOLJWNwAAAAkAAAD7fwAAAAAAAAAAAAAAAAAAAAAAAAAAAAAAAAAAIAAAAGR2AAgAAAAAJQAAAAwAAAAEAAAAGAAAAAwAAAAAAAAAEgAAAAwAAAABAAAAHgAAABgAAAApAAAAMwAAAJUAAABIAAAAJQAAAAwAAAAEAAAAVAAAAKgAAAAqAAAAMwAAAJMAAABHAAAAAQAAAPwd8EFVle9BKgAAADMAAAAPAAAATAAAAAAAAAAAAAAAAAAAAP//////////bAAAAFYAaQB2AGkAYQBuAGEAIABUAHIAbwBjAGkAdQBrAAAACgAAAAQAAAAIAAAABAAAAAgAAAAJAAAACAAAAAQAAAAIAAAABgAAAAkAAAAHAAAABAAAAAkAAAAIAAAASwAAAEAAAAAwAAAABQAAACAAAAABAAAAAQAAABAAAAAAAAAAAAAAAAIBAACAAAAAAAAAAAAAAAACAQAAgAAAACUAAAAMAAAAAgAAACcAAAAYAAAABQAAAAAAAAD///8AAAAAACUAAAAMAAAABQAAAEwAAABkAAAAAAAAAFAAAAABAQAAfAAAAAAAAABQAAAAAgEAAC0AAAAhAPAAAAAAAAAAAAAAAIA/AAAAAAAAAAAAAIA/AAAAAAAAAAAAAAAAAAAAAAAAAAAAAAAAAAAAAAAAAAAlAAAADAAAAAAAAIAoAAAADAAAAAUAAAAnAAAAGAAAAAUAAAAAAAAA////AAAAAAAlAAAADAAAAAUAAABMAAAAZAAAAAkAAABQAAAA+AAAAFwAAAAJAAAAUAAAAPAAAAANAAAAIQDwAAAAAAAAAAAAAACAPwAAAAAAAAAAAACAPwAAAAAAAAAAAAAAAAAAAAAAAAAAAAAAAAAAAAAAAAAAJQAAAAwAAAAAAACAKAAAAAwAAAAFAAAAJQAAAAwAAAABAAAAGAAAAAwAAAAAAAAAEgAAAAwAAAABAAAAHgAAABgAAAAJAAAAUAAAAPkAAABdAAAAJQAAAAwAAAABAAAAVAAAAKgAAAAKAAAAUAAAAFcAAABcAAAAAQAAAPwd8EFVle9BCgAAAFAAAAAPAAAATAAAAAAAAAAAAAAAAAAAAP//////////bAAAAFYAaQB2AGkAYQBuAGEAIABUAHIAbwBjAGkAdQBrAAAABwAAAAMAAAAFAAAAAwAAAAYAAAAHAAAABgAAAAMAAAAGAAAABAAAAAcAAAAFAAAAAwAAAAcAAAAGAAAASwAAAEAAAAAwAAAABQAAACAAAAABAAAAAQAAABAAAAAAAAAAAAAAAAIBAACAAAAAAAAAAAAAAAACAQAAgAAAACUAAAAMAAAAAgAAACcAAAAYAAAABQAAAAAAAAD///8AAAAAACUAAAAMAAAABQAAAEwAAABkAAAACQAAAGAAAAD4AAAAbAAAAAkAAABgAAAA8AAAAA0AAAAhAPAAAAAAAAAAAAAAAIA/AAAAAAAAAAAAAIA/AAAAAAAAAAAAAAAAAAAAAAAAAAAAAAAAAAAAAAAAAAAlAAAADAAAAAAAAIAoAAAADAAAAAUAAAAlAAAADAAAAAEAAAAYAAAADAAAAAAAAAASAAAADAAAAAEAAAAeAAAAGAAAAAkAAABgAAAA+QAAAG0AAAAlAAAADAAAAAEAAABUAAAAiAAAAAoAAABgAAAAPwAAAGwAAAABAAAA/B3wQVWV70EKAAAAYAAAAAoAAABMAAAAAAAAAAAAAAAAAAAA//////////9gAAAAUAByAGUAcwBpAGQAZQBuAHQAZQAGAAAABAAAAAYAAAAFAAAAAwAAAAcAAAAGAAAABwAAAAQAAAAGAAAASwAAAEAAAAAwAAAABQAAACAAAAABAAAAAQAAABAAAAAAAAAAAAAAAAIBAACAAAAAAAAAAAAAAAACAQAAgAAAACUAAAAMAAAAAgAAACcAAAAYAAAABQAAAAAAAAD///8AAAAAACUAAAAMAAAABQAAAEwAAABkAAAACQAAAHAAAAD4AAAAfAAAAAkAAABwAAAA8AAAAA0AAAAhAPAAAAAAAAAAAAAAAIA/AAAAAAAAAAAAAIA/AAAAAAAAAAAAAAAAAAAAAAAAAAAAAAAAAAAAAAAAAAAlAAAADAAAAAAAAIAoAAAADAAAAAUAAAAlAAAADAAAAAEAAAAYAAAADAAAAAAAAAASAAAADAAAAAEAAAAWAAAADAAAAAAAAABUAAAARAEAAAoAAABwAAAA9wAAAHwAAAABAAAA/B3wQVWV70EKAAAAcAAAACkAAABMAAAABAAAAAkAAABwAAAA+QAAAH0AAACgAAAARgBpAHIAbQBhAGQAbwAgAHAAbwByADoAIABNAEkAUgBUAEgAQQAgAFYASQBWAEkAQQBOAEEAIABUAFIATwBDAEkAVQBLACAAUABMAEUAVgBBAAAABgAAAAMAAAAEAAAACQAAAAYAAAAHAAAABwAAAAMAAAAHAAAABwAAAAQAAAADAAAAAwAAAAoAAAADAAAABwAAAAYAAAAIAAAABwAAAAMAAAAHAAAAAwAAAAcAAAADAAAABwAAAAgAAAAHAAAAAwAAAAYAAAAHAAAACQAAAAcAAAADAAAACAAAAAYAAAADAAAABgAAAAUAAAAG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vfmS9VH0Y2n3iHyOvxBM0/xZs7lnYrjKNpSb4M5Jsa0=</DigestValue>
    </Reference>
    <Reference Type="http://www.w3.org/2000/09/xmldsig#Object" URI="#idOfficeObject">
      <DigestMethod Algorithm="http://www.w3.org/2001/04/xmlenc#sha256"/>
      <DigestValue>HkQMNPll9NqBJawKRXsUBLcYX3YNUGeUPlhMU4d60aY=</DigestValue>
    </Reference>
    <Reference Type="http://uri.etsi.org/01903#SignedProperties" URI="#idSignedProperties">
      <Transforms>
        <Transform Algorithm="http://www.w3.org/TR/2001/REC-xml-c14n-20010315"/>
      </Transforms>
      <DigestMethod Algorithm="http://www.w3.org/2001/04/xmlenc#sha256"/>
      <DigestValue>IECiLGQ5SeMWYLKCxK3buLKHxob+W0AJTA3SFn/DbOY=</DigestValue>
    </Reference>
    <Reference Type="http://www.w3.org/2000/09/xmldsig#Object" URI="#idValidSigLnImg">
      <DigestMethod Algorithm="http://www.w3.org/2001/04/xmlenc#sha256"/>
      <DigestValue>GgqFNFGDAz4+Stb17feiQZPsBZPbX3ilhbmE7x818CY=</DigestValue>
    </Reference>
    <Reference Type="http://www.w3.org/2000/09/xmldsig#Object" URI="#idInvalidSigLnImg">
      <DigestMethod Algorithm="http://www.w3.org/2001/04/xmlenc#sha256"/>
      <DigestValue>KhfoZyg1NYNo3iVTUC+ONhVOtWGxuI7mcJSGrYxTNqg=</DigestValue>
    </Reference>
  </SignedInfo>
  <SignatureValue>Irwsrgj/S4GtXyZ0JK9dH4cOr42CgGzLafhBkouVPGumxjCRJZXzHPy2+lMoQLbzjDo8o/aVFT80
xqQ0HqY4nPRTuvTyAXSsghr48dYJC9F9NLhJ54WZ0M8jIkdf6h8a4/MtBWIiOZBW/JVtIuYdPxdI
tY7VKYKJy922IpXbkVcECzbfiI95jfjwfb00aA7oinb0f/3v2B4icNtBC2Pvy4Vlg6llQNsTO/pw
MnRxGfDtWK1lZQIY9Qism7HqpTh7pBqxmOysWlS6h/f1r/Mb6MArSnqxwTUoeHwYIRvRLtnu4XRr
j13TMqy8tIBELUKV1Bkqkl0xHjht972DNONesQ==</SignatureValue>
  <KeyInfo>
    <X509Data>
      <X509Certificate>MIIIBjCCBe6gAwIBAgIINosaGTvcDJAwDQYJKoZIhvcNAQELBQAwWzEXMBUGA1UEBRMOUlVDIDgwMDUwMTcyLTExGjAYBgNVBAMTEUNBLURPQ1VNRU5UQSBTLkEuMRcwFQYDVQQKEw5ET0NVTUVOVEEgUy5BLjELMAkGA1UEBhMCUFkwHhcNMTkwODA5MTQ1NTE4WhcNMjEwODA4MTUwNTE4WjCBqzELMAkGA1UEBhMCUFkxFzAVBgNVBAQMDkNFU1BFREVTIE1BWlVSMRIwEAYDVQQFEwlDSTI2NzcyMDQxGTAXBgNVBCoMEEdVSUxMRVJNTyBBTEVYSVMxFzAVBgNVBAoMDlBFUlNPTkEgRklTSUNBMREwDwYDVQQLDAhGSVJNQSBGMjEoMCYGA1UEAwwfR1VJTExFUk1PIEFMRVhJUyBDRVNQRURFUyBNQVpVUjCCASIwDQYJKoZIhvcNAQEBBQADggEPADCCAQoCggEBAPlRSXuXTysdsyp80JGbZ+wk3H+z1v72+2zJo7WsU6RhNIAdqSufur61qvi0Rs57kkVtMvtvca53npnfesQc5BItyb9GW5ueL4LoKNEBqLzkq8eO5QB7Qc1uPBFId7p/bgx5TgNVIRfA1tGljyQpg4c+QbWAtJPURbaM5x/pxRnEQyiTVggi1hiOqF5h6dDtBIWOZE7KWV1K6LUHoLONAVUhw0l+9cGlFGjZ1LHuoXydoJDNC9p86E62toXlic2FkC5E2brGw9/TFn50XYA60dSK61gZFIklJ1c3f88ex5nNczP1paJAy8bYrqq7tNeLixBSU37VyDPMgtJuhXdJD50CAwEAAaOCA3swggN3MAwGA1UdEwEB/wQCMAAwDgYDVR0PAQH/BAQDAgXgMCoGA1UdJQEB/wQgMB4GCCsGAQUFBwMBBggrBgEFBQcDAgYIKwYBBQUHAwQwHQYDVR0OBBYEFOmxjxwXxJoks8hcoiR82qHFtJ2a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AGA1UdEQQZMBeBFWdjZXNwZWRlc3Zj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MEzAjIVCBALTmuUbLL5UJkloIJe0d6XBUUKzjkSZ9OeMGI0hXEFHZ9tiev3+cVeWoPWAhqPxEOHjhu0gyISAabDRBj+lUWx9PYbin+coWC0sSmDr1XZu/Z8/5NHHeq/yU2vmW9yl1pjdVF9q4ooDiQ6D2qCoQZ2teRLiQYk4vEbwfETunAtdMVBQh/JczSLWBOc+PkZviH/bToaVEtCVriN9g9s9K0b1oICMPuCAUyEfnbAXoBpIdVBsZhlqoMYFJacjkXnqX0azRKBgMduFxJFSlEhwVGJLnFRq2k90ZwsnUPa6YvN37+pFC+VuwshOi0W9gbmCmhUfX/O0bEk/pfa0psTUA+rj7aoSjLCImlfdGLu6+MclytXm6jjplkf1beSvceQ1rWSRFP83Ug3SZZcenVuUpbNEzfNRD4Qspyg/9J0zZBFp+HcrE7aAeF5HQSNWYugUIOvb0T2JTrgMFTSxanPOY/9CZVXM/9VS911R+kC4yhFx+J/rPzElTLtRpsIa+/RvOvInqjOesNW8IEaloSYDCfwszSG1gIRxhQsfU9tfpLF3NxlyjVrDEWW4ZNZJt6cTMWpuiPociNgSeHVZIsjZjwwd5cjDHtGfCLoDPqUgHd/Z8mTAqy9jOGz5uSrgSP61ccmpa2lv+PQXafjrqsfDPYF3wWkkbwMxsZ</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DBOO+ncMZCXu52IZmcarwYpBcw9I/k771BuQlaZvu04=</DigestValue>
      </Reference>
      <Reference URI="/xl/calcChain.xml?ContentType=application/vnd.openxmlformats-officedocument.spreadsheetml.calcChain+xml">
        <DigestMethod Algorithm="http://www.w3.org/2001/04/xmlenc#sha256"/>
        <DigestValue>g4eNmlcHAI9FJ848Tz3f/29Dr+wPvnVAWtOJHOR/5KU=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vmlDrawing1.vml?ContentType=application/vnd.openxmlformats-officedocument.vmlDrawing">
        <DigestMethod Algorithm="http://www.w3.org/2001/04/xmlenc#sha256"/>
        <DigestValue>yoc8wvoa0ywqvyWPWT+C8a1v1QoVIBI8xRVokzGHCqM=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WVSHpWz5dbVd4/H/4I/1IlgxHisTcWRaUGJIz6xUXv4=</DigestValue>
      </Reference>
      <Reference URI="/xl/externalLinks/externalLink1.xml?ContentType=application/vnd.openxmlformats-officedocument.spreadsheetml.externalLink+xml">
        <DigestMethod Algorithm="http://www.w3.org/2001/04/xmlenc#sha256"/>
        <DigestValue>oOD01BMq6m8EZpeU4Zi71uD6XrwT4YM4xb9UXkAkL9Q=</DigestValue>
      </Reference>
      <Reference URI="/xl/media/image1.emf?ContentType=image/x-emf">
        <DigestMethod Algorithm="http://www.w3.org/2001/04/xmlenc#sha256"/>
        <DigestValue>t9q0YX7qitDxhxwLcm/LWsYOAYPSiC/nnFdbi1K3sLM=</DigestValue>
      </Reference>
      <Reference URI="/xl/media/image2.emf?ContentType=image/x-emf">
        <DigestMethod Algorithm="http://www.w3.org/2001/04/xmlenc#sha256"/>
        <DigestValue>jiC6iPYukVg/bTUZvlkbdT4zJzCkVLN24puFJGhXkQ4=</DigestValue>
      </Reference>
      <Reference URI="/xl/media/image3.emf?ContentType=image/x-emf">
        <DigestMethod Algorithm="http://www.w3.org/2001/04/xmlenc#sha256"/>
        <DigestValue>Z802QZd6CuOvci7fesEWLqLg9Z4plPcZwNhw4BQdGvk=</DigestValue>
      </Reference>
      <Reference URI="/xl/media/image4.emf?ContentType=image/x-emf">
        <DigestMethod Algorithm="http://www.w3.org/2001/04/xmlenc#sha256"/>
        <DigestValue>WTQFrYRWF5/Iy4sBRpkCsS/Yz+XxtUcr1rwacn4fa4A=</DigestValue>
      </Reference>
      <Reference URI="/xl/pivotCache/_rels/pivotCacheDefinition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QOEjZlMeRek1C4OcW8fxEZJmubYgvMloGnjN+3666zU=</DigestValue>
      </Reference>
      <Reference URI="/xl/pivotCache/pivotCacheDefinition1.xml?ContentType=application/vnd.openxmlformats-officedocument.spreadsheetml.pivotCacheDefinition+xml">
        <DigestMethod Algorithm="http://www.w3.org/2001/04/xmlenc#sha256"/>
        <DigestValue>ZHVLC4pfErJIknIkuPkBoH/2k07Fmy2f83u/I1SdUYQ=</DigestValue>
      </Reference>
      <Reference URI="/xl/pivotCache/pivotCacheRecords1.xml?ContentType=application/vnd.openxmlformats-officedocument.spreadsheetml.pivotCacheRecords+xml">
        <DigestMethod Algorithm="http://www.w3.org/2001/04/xmlenc#sha256"/>
        <DigestValue>KbSmuawOIdwOIDyCXIa1Frf6COdubKXEMnE5OTaHePk=</DigestValue>
      </Reference>
      <Reference URI="/xl/pivotTables/_rels/pivotTable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DdjyHuo2OtPF0AYmdwYmrd48dWY4sJcN4Yx2nifCPoM=</DigestValue>
      </Reference>
      <Reference URI="/xl/pivotTables/pivotTable1.xml?ContentType=application/vnd.openxmlformats-officedocument.spreadsheetml.pivotTable+xml">
        <DigestMethod Algorithm="http://www.w3.org/2001/04/xmlenc#sha256"/>
        <DigestValue>PzVQo5Z/E/hY1ln9RUSrw94LUlQ87cxrQCAAgnuHSWs=</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aKO8XWThzgvGlTVSu23kX37OoqtKGS6PBUkmhsicI1Y=</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aKO8XWThzgvGlTVSu23kX37OoqtKGS6PBUkmhsicI1Y=</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aKO8XWThzgvGlTVSu23kX37OoqtKGS6PBUkmhsicI1Y=</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BCq9O5HHwm91X0cDGi4bjZg0oXnSgv7WGiCfkpesuIU=</DigestValue>
      </Reference>
      <Reference URI="/xl/printerSettings/printerSettings19.bin?ContentType=application/vnd.openxmlformats-officedocument.spreadsheetml.printerSettings">
        <DigestMethod Algorithm="http://www.w3.org/2001/04/xmlenc#sha256"/>
        <DigestValue>TRrCOIAvgyay9+dOHANtMRhI4Mlj24DaFIyKQoKcdPw=</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20.bin?ContentType=application/vnd.openxmlformats-officedocument.spreadsheetml.printerSettings">
        <DigestMethod Algorithm="http://www.w3.org/2001/04/xmlenc#sha256"/>
        <DigestValue>TRrCOIAvgyay9+dOHANtMRhI4Mlj24DaFIyKQoKcdPw=</DigestValue>
      </Reference>
      <Reference URI="/xl/printerSettings/printerSettings21.bin?ContentType=application/vnd.openxmlformats-officedocument.spreadsheetml.printerSettings">
        <DigestMethod Algorithm="http://www.w3.org/2001/04/xmlenc#sha256"/>
        <DigestValue>hqnMLvZ6XBY2fH1KhK00vJXWuxlSZRWkoKrdKDrIF2Q=</DigestValue>
      </Reference>
      <Reference URI="/xl/printerSettings/printerSettings22.bin?ContentType=application/vnd.openxmlformats-officedocument.spreadsheetml.printerSettings">
        <DigestMethod Algorithm="http://www.w3.org/2001/04/xmlenc#sha256"/>
        <DigestValue>TRrCOIAvgyay9+dOHANtMRhI4Mlj24DaFIyKQoKcdPw=</DigestValue>
      </Reference>
      <Reference URI="/xl/printerSettings/printerSettings23.bin?ContentType=application/vnd.openxmlformats-officedocument.spreadsheetml.printerSettings">
        <DigestMethod Algorithm="http://www.w3.org/2001/04/xmlenc#sha256"/>
        <DigestValue>aKO8XWThzgvGlTVSu23kX37OoqtKGS6PBUkmhsicI1Y=</DigestValue>
      </Reference>
      <Reference URI="/xl/printerSettings/printerSettings24.bin?ContentType=application/vnd.openxmlformats-officedocument.spreadsheetml.printerSettings">
        <DigestMethod Algorithm="http://www.w3.org/2001/04/xmlenc#sha256"/>
        <DigestValue>TRrCOIAvgyay9+dOHANtMRhI4Mlj24DaFIyKQoKcdPw=</DigestValue>
      </Reference>
      <Reference URI="/xl/printerSettings/printerSettings25.bin?ContentType=application/vnd.openxmlformats-officedocument.spreadsheetml.printerSettings">
        <DigestMethod Algorithm="http://www.w3.org/2001/04/xmlenc#sha256"/>
        <DigestValue>TRrCOIAvgyay9+dOHANtMRhI4Mlj24DaFIyKQoKcdPw=</DigestValue>
      </Reference>
      <Reference URI="/xl/printerSettings/printerSettings26.bin?ContentType=application/vnd.openxmlformats-officedocument.spreadsheetml.printerSettings">
        <DigestMethod Algorithm="http://www.w3.org/2001/04/xmlenc#sha256"/>
        <DigestValue>8ULINyTSns7e3+F/twyhXb2p4OEI5M6paxloUp/0tKM=</DigestValue>
      </Reference>
      <Reference URI="/xl/printerSettings/printerSettings27.bin?ContentType=application/vnd.openxmlformats-officedocument.spreadsheetml.printerSettings">
        <DigestMethod Algorithm="http://www.w3.org/2001/04/xmlenc#sha256"/>
        <DigestValue>8ULINyTSns7e3+F/twyhXb2p4OEI5M6paxloUp/0tKM=</DigestValue>
      </Reference>
      <Reference URI="/xl/printerSettings/printerSettings28.bin?ContentType=application/vnd.openxmlformats-officedocument.spreadsheetml.printerSettings">
        <DigestMethod Algorithm="http://www.w3.org/2001/04/xmlenc#sha256"/>
        <DigestValue>8ULINyTSns7e3+F/twyhXb2p4OEI5M6paxloUp/0tKM=</DigestValue>
      </Reference>
      <Reference URI="/xl/printerSettings/printerSettings29.bin?ContentType=application/vnd.openxmlformats-officedocument.spreadsheetml.printerSettings">
        <DigestMethod Algorithm="http://www.w3.org/2001/04/xmlenc#sha256"/>
        <DigestValue>8ULINyTSns7e3+F/twyhXb2p4OEI5M6paxloUp/0tKM=</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8ULINyTSns7e3+F/twyhXb2p4OEI5M6paxloUp/0tKM=</DigestValue>
      </Reference>
      <Reference URI="/xl/printerSettings/printerSettings31.bin?ContentType=application/vnd.openxmlformats-officedocument.spreadsheetml.printerSettings">
        <DigestMethod Algorithm="http://www.w3.org/2001/04/xmlenc#sha256"/>
        <DigestValue>GyyR84UYFfbFvVrs+ip9vPggIMAXC0nxkmeUVNsGxCc=</DigestValue>
      </Reference>
      <Reference URI="/xl/printerSettings/printerSettings32.bin?ContentType=application/vnd.openxmlformats-officedocument.spreadsheetml.printerSettings">
        <DigestMethod Algorithm="http://www.w3.org/2001/04/xmlenc#sha256"/>
        <DigestValue>ZVxXhJn6XmjT/m1Dw2UhwYZPVXYMSYE+DUFTlsgHV4s=</DigestValue>
      </Reference>
      <Reference URI="/xl/printerSettings/printerSettings33.bin?ContentType=application/vnd.openxmlformats-officedocument.spreadsheetml.printerSettings">
        <DigestMethod Algorithm="http://www.w3.org/2001/04/xmlenc#sha256"/>
        <DigestValue>ZVxXhJn6XmjT/m1Dw2UhwYZPVXYMSYE+DUFTlsgHV4s=</DigestValue>
      </Reference>
      <Reference URI="/xl/printerSettings/printerSettings34.bin?ContentType=application/vnd.openxmlformats-officedocument.spreadsheetml.printerSettings">
        <DigestMethod Algorithm="http://www.w3.org/2001/04/xmlenc#sha256"/>
        <DigestValue>ZVxXhJn6XmjT/m1Dw2UhwYZPVXYMSYE+DUFTlsgHV4s=</DigestValue>
      </Reference>
      <Reference URI="/xl/printerSettings/printerSettings35.bin?ContentType=application/vnd.openxmlformats-officedocument.spreadsheetml.printerSettings">
        <DigestMethod Algorithm="http://www.w3.org/2001/04/xmlenc#sha256"/>
        <DigestValue>ZVxXhJn6XmjT/m1Dw2UhwYZPVXYMSYE+DUFTlsgHV4s=</DigestValue>
      </Reference>
      <Reference URI="/xl/printerSettings/printerSettings36.bin?ContentType=application/vnd.openxmlformats-officedocument.spreadsheetml.printerSettings">
        <DigestMethod Algorithm="http://www.w3.org/2001/04/xmlenc#sha256"/>
        <DigestValue>ZVxXhJn6XmjT/m1Dw2UhwYZPVXYMSYE+DUFTlsgHV4s=</DigestValue>
      </Reference>
      <Reference URI="/xl/printerSettings/printerSettings37.bin?ContentType=application/vnd.openxmlformats-officedocument.spreadsheetml.printerSettings">
        <DigestMethod Algorithm="http://www.w3.org/2001/04/xmlenc#sha256"/>
        <DigestValue>ZVxXhJn6XmjT/m1Dw2UhwYZPVXYMSYE+DUFTlsgHV4s=</DigestValue>
      </Reference>
      <Reference URI="/xl/printerSettings/printerSettings38.bin?ContentType=application/vnd.openxmlformats-officedocument.spreadsheetml.printerSettings">
        <DigestMethod Algorithm="http://www.w3.org/2001/04/xmlenc#sha256"/>
        <DigestValue>ZVxXhJn6XmjT/m1Dw2UhwYZPVXYMSYE+DUFTlsgHV4s=</DigestValue>
      </Reference>
      <Reference URI="/xl/printerSettings/printerSettings39.bin?ContentType=application/vnd.openxmlformats-officedocument.spreadsheetml.printerSettings">
        <DigestMethod Algorithm="http://www.w3.org/2001/04/xmlenc#sha256"/>
        <DigestValue>lXGy/K5yqV1QLmGReWifwuYW++2s8jha/YxK20II2cE=</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40.bin?ContentType=application/vnd.openxmlformats-officedocument.spreadsheetml.printerSettings">
        <DigestMethod Algorithm="http://www.w3.org/2001/04/xmlenc#sha256"/>
        <DigestValue>aKO8XWThzgvGlTVSu23kX37OoqtKGS6PBUkmhsicI1Y=</DigestValue>
      </Reference>
      <Reference URI="/xl/printerSettings/printerSettings41.bin?ContentType=application/vnd.openxmlformats-officedocument.spreadsheetml.printerSettings">
        <DigestMethod Algorithm="http://www.w3.org/2001/04/xmlenc#sha256"/>
        <DigestValue>aKO8XWThzgvGlTVSu23kX37OoqtKGS6PBUkmhsicI1Y=</DigestValue>
      </Reference>
      <Reference URI="/xl/printerSettings/printerSettings42.bin?ContentType=application/vnd.openxmlformats-officedocument.spreadsheetml.printerSettings">
        <DigestMethod Algorithm="http://www.w3.org/2001/04/xmlenc#sha256"/>
        <DigestValue>OGD3iF2+l78gTInlDCWFPycZVuHBpUE02raJ/Wr5XCI=</DigestValue>
      </Reference>
      <Reference URI="/xl/printerSettings/printerSettings43.bin?ContentType=application/vnd.openxmlformats-officedocument.spreadsheetml.printerSettings">
        <DigestMethod Algorithm="http://www.w3.org/2001/04/xmlenc#sha256"/>
        <DigestValue>OGD3iF2+l78gTInlDCWFPycZVuHBpUE02raJ/Wr5XCI=</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aKO8XWThzgvGlTVSu23kX37OoqtKGS6PBUkmhsicI1Y=</DigestValue>
      </Reference>
      <Reference URI="/xl/printerSettings/printerSettings7.bin?ContentType=application/vnd.openxmlformats-officedocument.spreadsheetml.printerSettings">
        <DigestMethod Algorithm="http://www.w3.org/2001/04/xmlenc#sha256"/>
        <DigestValue>aKO8XWThzgvGlTVSu23kX37OoqtKGS6PBUkmhsicI1Y=</DigestValue>
      </Reference>
      <Reference URI="/xl/printerSettings/printerSettings8.bin?ContentType=application/vnd.openxmlformats-officedocument.spreadsheetml.printerSettings">
        <DigestMethod Algorithm="http://www.w3.org/2001/04/xmlenc#sha256"/>
        <DigestValue>aKO8XWThzgvGlTVSu23kX37OoqtKGS6PBUkmhsicI1Y=</DigestValue>
      </Reference>
      <Reference URI="/xl/printerSettings/printerSettings9.bin?ContentType=application/vnd.openxmlformats-officedocument.spreadsheetml.printerSettings">
        <DigestMethod Algorithm="http://www.w3.org/2001/04/xmlenc#sha256"/>
        <DigestValue>aKO8XWThzgvGlTVSu23kX37OoqtKGS6PBUkmhsicI1Y=</DigestValue>
      </Reference>
      <Reference URI="/xl/sharedStrings.xml?ContentType=application/vnd.openxmlformats-officedocument.spreadsheetml.sharedStrings+xml">
        <DigestMethod Algorithm="http://www.w3.org/2001/04/xmlenc#sha256"/>
        <DigestValue>kC5PusHm2aFs4boVbM/e/eiIa/YJkxBJbkqi1uDRako=</DigestValue>
      </Reference>
      <Reference URI="/xl/styles.xml?ContentType=application/vnd.openxmlformats-officedocument.spreadsheetml.styles+xml">
        <DigestMethod Algorithm="http://www.w3.org/2001/04/xmlenc#sha256"/>
        <DigestValue>gAIouZAnNNL/s7v64y6oAksanIf42N5b5PkxIwgiPXM=</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sc+96dF2fTIX/oBPCEUBrawoArI3e1/SZ6GhldalQNI=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AExx32kWqRalnPp0C3oP9tKKCPh3o2lgPHRGjVMsQo0=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zgur8m8h3dHGUIjwiYWUwhCf0M5q1vRr8/fpz0BeqjQ=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X8E5fPO0lSDfM7FKXF2CH3b+jjN5YRqvo71uFhL/iQo=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p5fJB3P/j+wsx3y803HsOIbkPt8X3BtLuqnE953ub78=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KpCHKv/+rvgG0gCOCNgfN3lnJrt9BfwMd6bU+yiBWcY=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zE/DZbKSO0LAni1He2l2V7KD/HAJp5o3/dlGB5o0RT4=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JzdO3gz6q/o3yGVOT4Ocx13AqzT6kokAOT4UwdH/1DI=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g1CEgvUYo84vbXVkNh1VwToulZ2NoTcVmi66/xpGdik=</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tpoBNlINN/Hr/HrtxbULa6iUymC6AoL5hIVyZgue5NA=</DigestValue>
      </Reference>
      <Reference URI="/xl/worksheets/sheet1.xml?ContentType=application/vnd.openxmlformats-officedocument.spreadsheetml.worksheet+xml">
        <DigestMethod Algorithm="http://www.w3.org/2001/04/xmlenc#sha256"/>
        <DigestValue>NoN9ccfDw9+He7WSmEFyStT46HqAB2uIDEDwHElZzao=</DigestValue>
      </Reference>
      <Reference URI="/xl/worksheets/sheet2.xml?ContentType=application/vnd.openxmlformats-officedocument.spreadsheetml.worksheet+xml">
        <DigestMethod Algorithm="http://www.w3.org/2001/04/xmlenc#sha256"/>
        <DigestValue>ntAh/qWf9Wzg+0zvAhXo0QPzape2pjC7CLAQLfnpsiI=</DigestValue>
      </Reference>
      <Reference URI="/xl/worksheets/sheet3.xml?ContentType=application/vnd.openxmlformats-officedocument.spreadsheetml.worksheet+xml">
        <DigestMethod Algorithm="http://www.w3.org/2001/04/xmlenc#sha256"/>
        <DigestValue>uaJQqDwhL4asD/nXgBB16S7SOK0yE0y++rTa64a8tD0=</DigestValue>
      </Reference>
      <Reference URI="/xl/worksheets/sheet4.xml?ContentType=application/vnd.openxmlformats-officedocument.spreadsheetml.worksheet+xml">
        <DigestMethod Algorithm="http://www.w3.org/2001/04/xmlenc#sha256"/>
        <DigestValue>2YK1F6+ax7jgSDJItlAgQhZlza5ZZ1Kl0/eTqA2KlDg=</DigestValue>
      </Reference>
      <Reference URI="/xl/worksheets/sheet5.xml?ContentType=application/vnd.openxmlformats-officedocument.spreadsheetml.worksheet+xml">
        <DigestMethod Algorithm="http://www.w3.org/2001/04/xmlenc#sha256"/>
        <DigestValue>6+m7bOqwbEXm7bYlsgG7uYzFUUEnvh9pzOPHWf8MRwg=</DigestValue>
      </Reference>
      <Reference URI="/xl/worksheets/sheet6.xml?ContentType=application/vnd.openxmlformats-officedocument.spreadsheetml.worksheet+xml">
        <DigestMethod Algorithm="http://www.w3.org/2001/04/xmlenc#sha256"/>
        <DigestValue>UhyAtORkFBjyYVvmHYm+eiFPPAqeXjxAi9X8WixokCw=</DigestValue>
      </Reference>
      <Reference URI="/xl/worksheets/sheet7.xml?ContentType=application/vnd.openxmlformats-officedocument.spreadsheetml.worksheet+xml">
        <DigestMethod Algorithm="http://www.w3.org/2001/04/xmlenc#sha256"/>
        <DigestValue>kq1I5BA0urI7WSCjfOz85L3xZbZgLB/ArFD4Ip4SnGk=</DigestValue>
      </Reference>
      <Reference URI="/xl/worksheets/sheet8.xml?ContentType=application/vnd.openxmlformats-officedocument.spreadsheetml.worksheet+xml">
        <DigestMethod Algorithm="http://www.w3.org/2001/04/xmlenc#sha256"/>
        <DigestValue>0tSoookBPNziEq6KGg5eOJL2M1YjguBE8SlbPnN8SVk=</DigestValue>
      </Reference>
      <Reference URI="/xl/worksheets/sheet9.xml?ContentType=application/vnd.openxmlformats-officedocument.spreadsheetml.worksheet+xml">
        <DigestMethod Algorithm="http://www.w3.org/2001/04/xmlenc#sha256"/>
        <DigestValue>ZPKn1f1K+1wSy+9WxUvLcPd5MoyZVLC92L2VSqjJJwk=</DigestValue>
      </Reference>
    </Manifest>
    <SignatureProperties>
      <SignatureProperty Id="idSignatureTime" Target="#idPackageSignature">
        <mdssi:SignatureTime xmlns:mdssi="http://schemas.openxmlformats.org/package/2006/digital-signature">
          <mdssi:Format>YYYY-MM-DDThh:mm:ssTZD</mdssi:Format>
          <mdssi:Value>2020-06-30T16:10:34Z</mdssi:Value>
        </mdssi:SignatureTime>
      </SignatureProperty>
    </SignatureProperties>
  </Object>
  <Object Id="idOfficeObject">
    <SignatureProperties>
      <SignatureProperty Id="idOfficeV1Details" Target="#idPackageSignature">
        <SignatureInfoV1 xmlns="http://schemas.microsoft.com/office/2006/digsig">
          <SetupID>{865B8478-A695-4CEB-AE80-DF3F9A4739B4}</SetupID>
          <SignatureText>Guillermo Céspedes</SignatureText>
          <SignatureImage/>
          <SignatureComments/>
          <WindowsVersion>10.0</WindowsVersion>
          <OfficeVersion>16.0.12827/20</OfficeVersion>
          <ApplicationVersion>16.0.12827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2020-06-30T16:10:34Z</xd:SigningTime>
          <xd:SigningCertificate>
            <xd:Cert>
              <xd:CertDigest>
                <DigestMethod Algorithm="http://www.w3.org/2001/04/xmlenc#sha256"/>
                <DigestValue>GmeYYy5BoFuYAD64RvkYzhAj0MuOMFBC7mVs/1HTkp8=</DigestValue>
              </xd:CertDigest>
              <xd:IssuerSerial>
                <X509IssuerName>C=PY, O=DOCUMENTA S.A., CN=CA-DOCUMENTA S.A., SERIALNUMBER=RUC 80050172-1</X509IssuerName>
                <X509SerialNumber>3930263795491671184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gBAAB/AAAAAAAAAAAAAADzIAAA+g4AACBFTUYAAAEA0BsAAKoAAAAGAAAAAAAAAAAAAAAAAAAAVgUAAAADAACaAQAA5gAAAAAAAAAAAAAAAAAAAJBBBgBwggMACgAAABAAAAAAAAAAAAAAAEsAAAAQAAAAAAAAAAUAAAAeAAAAGAAAAAAAAAAAAAAAGQEAAIAAAAAnAAAAGAAAAAEAAAAAAAAAAAAAAAAAAAAlAAAADAAAAAEAAABMAAAAZAAAAAAAAAAAAAAAGAEAAH8AAAAAAAAAAAAAAB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GQEAAIAAAAAhAPAAAAAAAAAAAAAAAIA/AAAAAAAAAAAAAIA/AAAAAAAAAAAAAAAAAAAAAAAAAAAAAAAAAAAAAAAAAAAlAAAADAAAAAAAAIAoAAAADAAAAAEAAAAnAAAAGAAAAAEAAAAAAAAA8PDwAAAAAAAlAAAADAAAAAEAAABMAAAAZAAAAAAAAAAAAAAAGAEAAH8AAAAAAAAAAAAAABkBAACAAAAAIQDwAAAAAAAAAAAAAACAPwAAAAAAAAAAAACAPwAAAAAAAAAAAAAAAAAAAAAAAAAAAAAAAAAAAAAAAAAAJQAAAAwAAAAAAACAKAAAAAwAAAABAAAAJwAAABgAAAABAAAAAAAAAPDw8AAAAAAAJQAAAAwAAAABAAAATAAAAGQAAAAAAAAAAAAAABgBAAB/AAAAAAAAAAAAAAAZAQAAgAAAACEA8AAAAAAAAAAAAAAAgD8AAAAAAAAAAAAAgD8AAAAAAAAAAAAAAAAAAAAAAAAAAAAAAAAAAAAAAAAAACUAAAAMAAAAAAAAgCgAAAAMAAAAAQAAACcAAAAYAAAAAQAAAAAAAADw8PAAAAAAACUAAAAMAAAAAQAAAEwAAABkAAAAAAAAAAAAAAAYAQAAfwAAAAAAAAAAAAAAGQEAAIAAAAAhAPAAAAAAAAAAAAAAAIA/AAAAAAAAAAAAAIA/AAAAAAAAAAAAAAAAAAAAAAAAAAAAAAAAAAAAAAAAAAAlAAAADAAAAAAAAIAoAAAADAAAAAEAAAAnAAAAGAAAAAEAAAAAAAAA////AAAAAAAlAAAADAAAAAEAAABMAAAAZAAAAAAAAAAAAAAAGAEAAH8AAAAAAAAAAAAAABkBAACAAAAAIQDwAAAAAAAAAAAAAACAPwAAAAAAAAAAAACAPwAAAAAAAAAAAAAAAAAAAAAAAAAAAAAAAAAAAAAAAAAAJQAAAAwAAAAAAACAKAAAAAwAAAABAAAAJwAAABgAAAABAAAAAAAAAP///wAAAAAAJQAAAAwAAAABAAAATAAAAGQAAAAAAAAAAAAAABg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ACBtPt/AABNa+Fw+38AACBCgbT7fwAAvMxLcft/AADYFAAAAAAAAEAAAMD7fwAAAACBtPt/AAAJbuFw+38AAAQAAAAAAAAAIEKBtPt/AAAYrm81mwAAALzMS3H7fwAASAAAAPt/AAC8zEtx+38AAMgjbXH7fwAAQNFLcQAAAAABAAAAAAAAAKr1S3H7fwAAAACBtPt/AAAAAAAAAAAAAAAAAACbAAAAIRSOs/t/AAAAAAAAAAAAAHALAAAAAAAAoD89UwMCAAA4sG81mwAAAAAAAAAAAAAAAAAAAAAAAAAAAAAAAAAAAAAAAAAAAAAAma9vNZsAAAB8XuFwZHYACAAAAAAlAAAADAAAAAEAAAAYAAAADAAAAAAAAAASAAAADAAAAAEAAAAeAAAAGAAAAL0AAAAEAAAA9wAAABEAAAAlAAAADAAAAAEAAABUAAAAiAAAAL4AAAAEAAAA9QAAABAAAAABAAAA/B3wQVWV70G+AAAABAAAAAoAAABMAAAAAAAAAAAAAAAAAAAA//////////9gAAAAMwAwAC8AMAA2AC8AMgAwADIAMAAGAAAABgAAAAQAAAAGAAAABgAAAAQAAAAGAAAABgAAAAYAAAAGAAAASwAAAEAAAAAwAAAABQAAACAAAAABAAAAAQAAABAAAAAAAAAAAAAAABkBAACAAAAAAAAAAAAAAAAZAQAAgAAAAFIAAABwAQAAAgAAABQAAAAJAAAAAAAAAAAAAAC8AgAAAAAAAAECAiJTAHkAcwB0AGUAbQAAAAAAAAAAAAAAAAAAAAAAAAAAAAAAAAAAAAAAAAAAAAAAAAAAAAAAAAAAAAAAAAAAAAAAAAAAAAkAAAABAAAAaMuls/t/AAAAAAAAAAAAAEiesbP7fwAAAAAAAAAAAAAAAAAAAAAAAMg1bjWbAAAAMAAAAAAAAAAAAAAAAAAAAAAAAAAAAAAA2O04qwkBAAAGAAAA+38AAGAMAAAAAAAAWwSKAwAAAACgPz1TAwIAABA3bjUAAAAAADpuNZsAAAAHAAAAAAAAAAAAAAAAAAAATDZuNZsAAACJNm41mwAAACEUjrP7fwAA0ESUYwMCAAA2TJGzAAAAAB2+4BRP4QAA0ESUYwMCAABMNm41mwAAAAcAAAAAAA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sEmUZgMCAABoy6Wz+38AALBJlGYDAgAASJ6xs/t/AAAAAAAAAAAAAAAAAAAAAAAA/v////////8CAAAAAAAAAAAAAAAAAAAAAAAAAAAAAABY7DirCQEAAAIAAAAAAAAAiEd3cPt/AADg////AAAAAKA/PVMDAgAAqDZuNQAAAAAAAAAAAAAAAAYAAAAAAAAAAAAAAAAAAADMNW41mwAAAAk2bjWbAAAAIRSOs/t/AAAEACcAAAAAADAAAAAAAAAAZi8SbrCFAACo+Xdw+38AAMw1bjWbAAAABgAAAPt/AAAAAAAAAAAAAAAAAAAAAAAAAAAAAAAAAAAgAAAA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1AAAARwAAACkAAAAzAAAAjQAAABUAAAAhAPAAAAAAAAAAAAAAAIA/AAAAAAAAAAAAAIA/AAAAAAAAAAAAAAAAAAAAAAAAAAAAAAAAAAAAAAAAAAAlAAAADAAAAAAAAIAoAAAADAAAAAQAAABSAAAAcAEAAAQAAADw////AAAAAAAAAAAAAAAAkAEAAAAAAAEAAAAAcwBlAGcAbwBlACAAdQBpAAAAAAAAAAAAAAAAAAAAAAAAAAAAAAAAAAAAAAAAAAAAAAAAAAAAAAAAAAAAAAAAAAAAAABIXpRmAwIAAGjLpbP7fwAASF6UZgMCAABInrGz+38AAAAAAAAAAAAAAAAAAAAAAAAAAAAAAACAPwAAAAAAAIA/AAAAAAAAAAAAAAAAAAAAABjtOKsJAQAAo0f8bwAAAAAAAAAAAwIAAPD///8AAAAAoD89UwMCAABoN241AAAAAAAAAAAAAAAACQAAAAAAAAAAAAAAAAAAAIw2bjWbAAAAyTZuNZsAAAAhFI6z+38AAAAAAAADAgAAAAAAAAAAAAAmKBJusIUAALDqymYDAgAAjDZuNZsAAAAJAAAA+38AAAAAAAAAAAAAAAAAAAAAAAAAAAAAAAAAACAAAABkdgAIAAAAACUAAAAMAAAABAAAABgAAAAMAAAAAAAAABIAAAAMAAAAAQAAAB4AAAAYAAAAKQAAADMAAAC2AAAASAAAACUAAAAMAAAABAAAAFQAAAC4AAAAKgAAADMAAAC0AAAARwAAAAEAAAD8HfBBVZXvQSoAAAAzAAAAEgAAAEwAAAAAAAAAAAAAAAAAAAD//////////3AAAABHAHUAaQBsAGwAZQByAG0AbwAgAEMA6QBzAHAAZQBkAGUAcwALAAAACQAAAAQAAAAEAAAABAAAAAgAAAAGAAAADgAAAAkAAAAEAAAACgAAAAgAAAAHAAAACQAAAAgAAAAJAAAACAAAAAcAAABLAAAAQAAAADAAAAAFAAAAIAAAAAEAAAABAAAAEAAAAAAAAAAAAAAAGQEAAIAAAAAAAAAAAAAAABkBAACAAAAAJQAAAAwAAAACAAAAJwAAABgAAAAFAAAAAAAAAP///wAAAAAAJQAAAAwAAAAFAAAATAAAAGQAAAAAAAAAUAAAABgBAAB8AAAAAAAAAFAAAAAZ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uAAAAAoAAABQAAAAbwAAAFwAAAABAAAA/B3wQVWV70EKAAAAUAAAABIAAABMAAAAAAAAAAAAAAAAAAAA//////////9wAAAARwB1AGkAbABsAGUAcgBtAG8AIABDAOkAcwBwAGUAZABlAHMACAAAAAcAAAADAAAAAwAAAAMAAAAGAAAABAAAAAkAAAAHAAAAAwAAAAcAAAAGAAAABQAAAAcAAAAGAAAABwAAAAYAAAAFAAAASwAAAEAAAAAwAAAABQAAACAAAAABAAAAAQAAABAAAAAAAAAAAAAAABk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eAAAAAoAAABgAAAALwAAAGwAAAABAAAA/B3wQVWV70EKAAAAYAAAAAcAAABMAAAAAAAAAAAAAAAAAAAA//////////9cAAAAUwDtAG4AZABpAGMAbwAAAAYAAAADAAAABwAAAAcAAAADAAAABQAAAAcAAABLAAAAQAAAADAAAAAFAAAAIAAAAAEAAAABAAAAEAAAAAAAAAAAAAAAGQEAAIAAAAAAAAAAAAAAABkBAACAAAAAJQAAAAwAAAACAAAAJwAAABgAAAAFAAAAAAAAAP///wAAAAAAJQAAAAwAAAAFAAAATAAAAGQAAAAJAAAAcAAAAA8BAAB8AAAACQAAAHAAAAAHAQAADQAAACEA8AAAAAAAAAAAAAAAgD8AAAAAAAAAAAAAgD8AAAAAAAAAAAAAAAAAAAAAAAAAAAAAAAAAAAAAAAAAACUAAAAMAAAAAAAAgCgAAAAMAAAABQAAACUAAAAMAAAAAQAAABgAAAAMAAAAAAAAABIAAAAMAAAAAQAAABYAAAAMAAAAAAAAAFQAAABUAQAACgAAAHAAAAAOAQAAfAAAAAEAAAD8HfBBVZXvQQoAAABwAAAALAAAAEwAAAAEAAAACQAAAHAAAAAQAQAAfQAAAKQAAABGAGkAcgBtAGEAZABvACAAcABvAHIAOgAgAEcAVQBJAEwATABFAFIATQBPACAAQQBMAEUAWABJAFMAIABDAEUAUwBQAEUARABFAFMAIABNAEEAWgBVAFIABgAAAAMAAAAEAAAACQAAAAYAAAAHAAAABwAAAAMAAAAHAAAABwAAAAQAAAADAAAAAwAAAAgAAAAIAAAAAwAAAAUAAAAFAAAABgAAAAcAAAAKAAAACQAAAAMAAAAHAAAABQAAAAYAAAAGAAAAAwAAAAYAAAADAAAABwAAAAYAAAAGAAAABgAAAAYAAAAIAAAABgAAAAYAAAADAAAACgAAAAcAAAAGAAAACAAAAAcAAAAWAAAADAAAAAAAAAAlAAAADAAAAAIAAAAOAAAAFAAAAAAAAAAQAAAAFAAAAA==</Object>
  <Object Id="idInvalidSigLnImg">AQAAAGwAAAAAAAAAAAAAABgBAAB/AAAAAAAAAAAAAADzIAAA+g4AACBFTUYAAAEAPCEAALEAAAAGAAAAAAAAAAAAAAAAAAAAVgUAAAADAACaAQAA5gAAAAAAAAAAAAAAAAAAAJBBBgBwggMACgAAABAAAAAAAAAAAAAAAEsAAAAQAAAAAAAAAAUAAAAeAAAAGAAAAAAAAAAAAAAAGQEAAIAAAAAnAAAAGAAAAAEAAAAAAAAAAAAAAAAAAAAlAAAADAAAAAEAAABMAAAAZAAAAAAAAAAAAAAAGAEAAH8AAAAAAAAAAAAAABk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GQEAAIAAAAAhAPAAAAAAAAAAAAAAAIA/AAAAAAAAAAAAAIA/AAAAAAAAAAAAAAAAAAAAAAAAAAAAAAAAAAAAAAAAAAAlAAAADAAAAAAAAIAoAAAADAAAAAEAAAAnAAAAGAAAAAEAAAAAAAAA8PDwAAAAAAAlAAAADAAAAAEAAABMAAAAZAAAAAAAAAAAAAAAGAEAAH8AAAAAAAAAAAAAABkBAACAAAAAIQDwAAAAAAAAAAAAAACAPwAAAAAAAAAAAACAPwAAAAAAAAAAAAAAAAAAAAAAAAAAAAAAAAAAAAAAAAAAJQAAAAwAAAAAAACAKAAAAAwAAAABAAAAJwAAABgAAAABAAAAAAAAAPDw8AAAAAAAJQAAAAwAAAABAAAATAAAAGQAAAAAAAAAAAAAABgBAAB/AAAAAAAAAAAAAAAZAQAAgAAAACEA8AAAAAAAAAAAAAAAgD8AAAAAAAAAAAAAgD8AAAAAAAAAAAAAAAAAAAAAAAAAAAAAAAAAAAAAAAAAACUAAAAMAAAAAAAAgCgAAAAMAAAAAQAAACcAAAAYAAAAAQAAAAAAAADw8PAAAAAAACUAAAAMAAAAAQAAAEwAAABkAAAAAAAAAAAAAAAYAQAAfwAAAAAAAAAAAAAAGQEAAIAAAAAhAPAAAAAAAAAAAAAAAIA/AAAAAAAAAAAAAIA/AAAAAAAAAAAAAAAAAAAAAAAAAAAAAAAAAAAAAAAAAAAlAAAADAAAAAAAAIAoAAAADAAAAAEAAAAnAAAAGAAAAAEAAAAAAAAA////AAAAAAAlAAAADAAAAAEAAABMAAAAZAAAAAAAAAAAAAAAGAEAAH8AAAAAAAAAAAAAABkBAACAAAAAIQDwAAAAAAAAAAAAAACAPwAAAAAAAAAAAACAPwAAAAAAAAAAAAAAAAAAAAAAAAAAAAAAAAAAAAAAAAAAJQAAAAwAAAAAAACAKAAAAAwAAAABAAAAJwAAABgAAAABAAAAAAAAAP///wAAAAAAJQAAAAwAAAABAAAATAAAAGQAAAAAAAAAAAAAABg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CBtPt/AABNa+Fw+38AACBCgbT7fwAAvMxLcft/AADYFAAAAAAAAEAAAMD7fwAAAACBtPt/AAAJbuFw+38AAAQAAAAAAAAAIEKBtPt/AAAYrm81mwAAALzMS3H7fwAASAAAAPt/AAC8zEtx+38AAMgjbXH7fwAAQNFLcQAAAAABAAAAAAAAAKr1S3H7fwAAAACBtPt/AAAAAAAAAAAAAAAAAACbAAAAIRSOs/t/AAAAAAAAAAAAAHALAAAAAAAAoD89UwMCAAA4sG81mwAAAAAAAAAAAAAAAAAAAAAAAAAAAAAAAAAAAAAAAAAAAAAAma9vNZsAAAB8XuFw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GQEAAIAAAAAAAAAAAAAAABkBAACAAAAAUgAAAHABAAACAAAAFAAAAAkAAAAAAAAAAAAAALwCAAAAAAAAAQICIlMAeQBzAHQAZQBtAAAAAAAAAAAAAAAAAAAAAAAAAAAAAAAAAAAAAAAAAAAAAAAAAAAAAAAAAAAAAAAAAAAAAAAAAAAACQAAAAEAAABoy6Wz+38AAAAAAAAAAAAASJ6xs/t/AAAAAAAAAAAAAAAAAAAAAAAAyDVuNZsAAAAwAAAAAAAAAAAAAAAAAAAAAAAAAAAAAADY7TirCQEAAAYAAAD7fwAAYAwAAAAAAABbBIoDAAAAAKA/PVMDAgAAEDduNQAAAAAAOm41mwAAAAcAAAAAAAAAAAAAAAAAAABMNm41mwAAAIk2bjWbAAAAIRSOs/t/AADQRJRjAwIAADZMkbMAAAAAHb7gFE/hAADQRJRjAwIAAEw2bjWbAAAABwAAAAAA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wSZRmAwIAAGjLpbP7fwAAsEmUZgMCAABInrGz+38AAAAAAAAAAAAAAAAAAAAAAAD+/////////wIAAAAAAAAAAAAAAAAAAAAAAAAAAAAAAFjsOKsJAQAAAgAAAAAAAACIR3dw+38AAOD///8AAAAAoD89UwMCAACoNm41AAAAAAAAAAAAAAAABgAAAAAAAAAAAAAAAAAAAMw1bjWbAAAACTZuNZsAAAAhFI6z+38AAAQAJwAAAAAAMAAAAAAAAABmLxJusIUAAKj5d3D7fwAAzDVuNZsAAAAGAAAA+38AAAAAAAAAAAAAAAAAAAAAAAAAAAAAAAAAACAAAABkdgAIAAAAACUAAAAMAAAAAwAAABgAAAAMAAAAAAAAABIAAAAMAAAAAQAAABYAAAAMAAAACAAAAFQAAABUAAAACgAAACcAAAAeAAAASgAAAAEAAAD8HfBBVZXvQQoAAABLAAAAAQAAAEwAAAAEAAAACQAAACcAAAAgAAAASwAAAFAAAABYAP8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UAAABHAAAAKQAAADMAAACNAAAAFQAAACEA8AAAAAAAAAAAAAAAgD8AAAAAAAAAAAAAgD8AAAAAAAAAAAAAAAAAAAAAAAAAAAAAAAAAAAAAAAAAACUAAAAMAAAAAAAAgCgAAAAMAAAABAAAAFIAAABwAQAABAAAAPD///8AAAAAAAAAAAAAAACQAQAAAAAAAQAAAABzAGUAZwBvAGUAIAB1AGkAAAAAAAAAAAAAAAAAAAAAAAAAAAAAAAAAAAAAAAAAAAAAAAAAAAAAAAAAAAAAAAAAAAAAAEhelGYDAgAAaMuls/t/AABIXpRmAwIAAEiesbP7fwAAAAAAAAAAAAAAAAAAAAAAAAAAAAAAAIA/AAAAAAAAgD8AAAAAAAAAAAAAAAAAAAAAGO04qwkBAACjR/xvAAAAAAAAAAADAgAA8P///wAAAACgPz1TAwIAAGg3bjUAAAAAAAAAAAAAAAAJAAAAAAAAAAAAAAAAAAAAjDZuNZsAAADJNm41mwAAACEUjrP7fwAAAAAAAAMCAAAAAAAAAAAAACYoEm6whQAAsOrKZgMCAACMNm41mwAAAAkAAAD7fwAAAAAAAAAAAAAAAAAAAAAAAAAAAAAAAAAAIAAAAGR2AAgAAAAAJQAAAAwAAAAEAAAAGAAAAAwAAAAAAAAAEgAAAAwAAAABAAAAHgAAABgAAAApAAAAMwAAALYAAABIAAAAJQAAAAwAAAAEAAAAVAAAALgAAAAqAAAAMwAAALQAAABHAAAAAQAAAPwd8EFVle9BKgAAADMAAAASAAAATAAAAAAAAAAAAAAAAAAAAP//////////cAAAAEcAdQBpAGwAbABlAHIAbQBvACAAQwDpAHMAcABlAGQAZQBzAAsAAAAJAAAABAAAAAQAAAAEAAAACAAAAAYAAAAOAAAACQAAAAQAAAAKAAAACAAAAAcAAAAJAAAACAAAAAkAAAAIAAAABwAAAEsAAABAAAAAMAAAAAUAAAAgAAAAAQAAAAEAAAAQAAAAAAAAAAAAAAAZAQAAgAAAAAAAAAAAAAAAGQEAAIAAAAAlAAAADAAAAAIAAAAnAAAAGAAAAAUAAAAAAAAA////AAAAAAAlAAAADAAAAAUAAABMAAAAZAAAAAAAAABQAAAAGAEAAHwAAAAAAAAAUAAAABk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4AAAACgAAAFAAAABvAAAAXAAAAAEAAAD8HfBBVZXvQQoAAABQAAAAEgAAAEwAAAAAAAAAAAAAAAAAAAD//////////3AAAABHAHUAaQBsAGwAZQByAG0AbwAgAEMA6QBzAHAAZQBkAGUAcwAIAAAABwAAAAMAAAADAAAAAwAAAAYAAAAEAAAACQAAAAcAAAADAAAABwAAAAYAAAAFAAAABwAAAAYAAAAHAAAABgAAAAUAAABLAAAAQAAAADAAAAAFAAAAIAAAAAEAAAABAAAAEAAAAAAAAAAAAAAAGQEAAIAAAAAAAAAAAAAAABk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B4AAAACgAAAGAAAAAvAAAAbAAAAAEAAAD8HfBBVZXvQQoAAABgAAAABwAAAEwAAAAAAAAAAAAAAAAAAAD//////////1wAAABTAO0AbgBkAGkAYwBvAAAABgAAAAMAAAAHAAAABwAAAAMAAAAFAAAABwAAAEsAAABAAAAAMAAAAAUAAAAgAAAAAQAAAAEAAAAQAAAAAAAAAAAAAAAZAQAAgAAAAAAAAAAAAAAAGQEAAIAAAAAlAAAADAAAAAIAAAAnAAAAGAAAAAUAAAAAAAAA////AAAAAAAlAAAADAAAAAUAAABMAAAAZAAAAAkAAABwAAAADwEAAHwAAAAJAAAAcAAAAAcBAAANAAAAIQDwAAAAAAAAAAAAAACAPwAAAAAAAAAAAACAPwAAAAAAAAAAAAAAAAAAAAAAAAAAAAAAAAAAAAAAAAAAJQAAAAwAAAAAAACAKAAAAAwAAAAFAAAAJQAAAAwAAAABAAAAGAAAAAwAAAAAAAAAEgAAAAwAAAABAAAAFgAAAAwAAAAAAAAAVAAAAFQBAAAKAAAAcAAAAA4BAAB8AAAAAQAAAPwd8EFVle9BCgAAAHAAAAAsAAAATAAAAAQAAAAJAAAAcAAAABABAAB9AAAApAAAAEYAaQByAG0AYQBkAG8AIABwAG8AcgA6ACAARwBVAEkATABMAEUAUgBNAE8AIABBAEwARQBYAEkAUwAgAEMARQBTAFAARQBEAEUAUwAgAE0AQQBaAFUAUgAGAAAAAwAAAAQAAAAJAAAABgAAAAcAAAAHAAAAAwAAAAcAAAAHAAAABAAAAAMAAAADAAAACAAAAAgAAAADAAAABQAAAAUAAAAGAAAABwAAAAoAAAAJAAAAAwAAAAcAAAAFAAAABgAAAAYAAAADAAAABgAAAAMAAAAHAAAABgAAAAYAAAAGAAAABgAAAAgAAAAGAAAABgAAAAMAAAAKAAAABwAAAAYAAAAIAAAABw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mLRNkV45SCYtfm5S4Ss71q2sV5js7b3+g6dTu0o84C0=</DigestValue>
    </Reference>
    <Reference Type="http://www.w3.org/2000/09/xmldsig#Object" URI="#idOfficeObject">
      <DigestMethod Algorithm="http://www.w3.org/2001/04/xmlenc#sha256"/>
      <DigestValue>i8fn2is6SabZQ18lxMVeDUpCRalhCKK1YQg5eGxsll8=</DigestValue>
    </Reference>
    <Reference Type="http://uri.etsi.org/01903#SignedProperties" URI="#idSignedProperties">
      <Transforms>
        <Transform Algorithm="http://www.w3.org/TR/2001/REC-xml-c14n-20010315"/>
      </Transforms>
      <DigestMethod Algorithm="http://www.w3.org/2001/04/xmlenc#sha256"/>
      <DigestValue>gzxkIV0kp6+8mmbcOfbHdrOPAwZCzPjqj5KidAN6JnY=</DigestValue>
    </Reference>
    <Reference Type="http://www.w3.org/2000/09/xmldsig#Object" URI="#idValidSigLnImg">
      <DigestMethod Algorithm="http://www.w3.org/2001/04/xmlenc#sha256"/>
      <DigestValue>469vb6TaYRVRNmja9pgoXYVKh1a0iETMv4TaP8Zq9Js=</DigestValue>
    </Reference>
    <Reference Type="http://www.w3.org/2000/09/xmldsig#Object" URI="#idInvalidSigLnImg">
      <DigestMethod Algorithm="http://www.w3.org/2001/04/xmlenc#sha256"/>
      <DigestValue>wkNSVNPdsEOdlEcZHi3Re3hk3ZhYOoUaSi08K4hM+zI=</DigestValue>
    </Reference>
  </SignedInfo>
  <SignatureValue>jhGDH6j7qX9RDV8lA30AHE6hTEEajc9J1hme5FSpVJWUH3Vs7TqkgltpKTQDa8C1C28BJNEqrWB5
xmOLVNGYHYsLr8dAFUQvlB9VJRVr7e8pqPyZ/0JIqSGurnQgHFh+mlqGfprlNn+rQamnCojOC2cY
goKa3Rb6AJvSnaMYpkpksw5IYFpaCKvB0KWv+SUkHRAuwtVKn4DqfU6lLwOughcrbBffWNicZ4af
MS1vStByyuO8WcNQ2dP6vDKQq8hq/RVJVoxyzC+FphTf/PQtYiF2diSzWBz3Az5sQvPTBMluI9p4
X1h15h33Xtow9KqkggRzDlWbvKrPjiteaPLBVg==</SignatureValue>
  <KeyInfo>
    <X509Data>
      <X509Certificate>MIIH/zCCBeegAwIBAgIIbEncbiN0B+swDQYJKoZIhvcNAQELBQAwWzEXMBUGA1UEBRMOUlVDIDgwMDUwMTcyLTExGjAYBgNVBAMTEUNBLURPQ1VNRU5UQSBTLkEuMRcwFQYDVQQKEw5ET0NVTUVOVEEgUy5BLjELMAkGA1UEBhMCUFkwHhcNMTkxMTE0MTI0MjE4WhcNMjExMTEzMTI1MjE4WjCBpzELMAkGA1UEBhMCUFkxFzAVBgNVBAQMDlZJQ0hJTkkgRlJBTkNPMRIwEAYDVQQFEwlDSTMxOTQwODcxFzAVBgNVBCoMDlNISVJMRVkgUkFRVUVMMRcwFQYDVQQKDA5QRVJTT05BIEZJU0lDQTERMA8GA1UECwwIRklSTUEgRjIxJjAkBgNVBAMMHVNISVJMRVkgUkFRVUVMIFZJQ0hJTkkgRlJBTkNPMIIBIjANBgkqhkiG9w0BAQEFAAOCAQ8AMIIBCgKCAQEAoLmfEpFZxkxq0TLVFEoWztXxnIR5vh2Vuu6GaHSBVJIo4L6DAHXVtQ2RAWI/AZupkrJaRt2gcO3kroQy664KU9Hu0C0TYPrZxFG0ssgbJnI2BhnbHf+NU4SqIl1opo920awhteewQLvMEBRr5v2anyppaWLjK3N5xe5KBg0qz2bWQBOMqZuiI+SA/j13hwADyz2cNWqC+O65IqFspivp7LPwmwXzPPDiGHFIBa0EMtP+ymk0fDdjaj3iWQqf6OfjHs2gRSpaq5jyepeD5blFS96H9ewlgJ5d3qjTmJagA20YcZlJlORyHJ3cPZb40kLXYkBPLiek2FYzcQz2+cXW2QIDAQABo4IDeDCCA3QwDAYDVR0TAQH/BAIwADAOBgNVHQ8BAf8EBAMCBeAwKgYDVR0lAQH/BCAwHgYIKwYBBQUHAwEGCCsGAQUFBwMCBggrBgEFBQcDBDAdBgNVHQ4EFgQUkKzUw3rziKE83sC0x8GljUYGuN0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QYDVR0RBBYwFIESc3ZpY2hpbml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ipYL27GfcC0rmUMYFD2TgQTFsXMzGlykPc9IHgZbWEBOpb+YhG8xhXInsDrDZYdFcERZewqInfecZ/XadHpDl1ooF10vzXwayDJap048e5cFL+vIVitGuET9GgNOnrMaivrUYcZCQpiSZNcaJdtKQ/3NJPRbvip5DHqH503vYbDrrOiCum6Tjq6DIq3oCC4bdOzj2wCnWenK1FBnY20vr/IcN7Av/EBP5fJ7d0u093GR0o0IjqfhmYgaCB4o/9hDHyCWbAf7CtTsm0oH4EmcmyvQ8Hwe7fyAyefmpomOQtCHBZAQc8wEaIKEc6fhkmXU54I+SxAW6wZwOb3O7TvADAR7BzJf0wJ6hYDRrhM7ymgH8ZqvL7c6D1glQv31APbmHPJPkTy1Yh69tnCRKcZxHC0dN7LdcoXvOZNl4Y0Vf4CY5+T99/bYUtK78ibJje7nZU1vothIFh1SvdGSsY4w7+dCFS812vUgXfoMQu//4RnMtZIGDRTN8bQsijTEqrrodUWMwpzzyAt7SpLE5Hv1mV/mdtuUkCiRqAzj0n68NUaXE+p9QRnEkmldtl7lH6CWq1eBywlfnrTYA9klIhW/GKKmSoorqv1TKfBVIZedwj2GqhiUIsfL0LRqipHWpmmbh6Ttzddyd0nRMxt7eeoWhcy9z16E77UmC4F9Cpgv9z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DBOO+ncMZCXu52IZmcarwYpBcw9I/k771BuQlaZvu04=</DigestValue>
      </Reference>
      <Reference URI="/xl/calcChain.xml?ContentType=application/vnd.openxmlformats-officedocument.spreadsheetml.calcChain+xml">
        <DigestMethod Algorithm="http://www.w3.org/2001/04/xmlenc#sha256"/>
        <DigestValue>g4eNmlcHAI9FJ848Tz3f/29Dr+wPvnVAWtOJHOR/5KU=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ysY7u8LLyl7naQrzFRAwountIREwV1elZfBQr4/fz6I=</DigestValue>
      </Reference>
      <Reference URI="/xl/drawings/vmlDrawing1.vml?ContentType=application/vnd.openxmlformats-officedocument.vmlDrawing">
        <DigestMethod Algorithm="http://www.w3.org/2001/04/xmlenc#sha256"/>
        <DigestValue>yoc8wvoa0ywqvyWPWT+C8a1v1QoVIBI8xRVokzGHCqM=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WVSHpWz5dbVd4/H/4I/1IlgxHisTcWRaUGJIz6xUXv4=</DigestValue>
      </Reference>
      <Reference URI="/xl/externalLinks/externalLink1.xml?ContentType=application/vnd.openxmlformats-officedocument.spreadsheetml.externalLink+xml">
        <DigestMethod Algorithm="http://www.w3.org/2001/04/xmlenc#sha256"/>
        <DigestValue>oOD01BMq6m8EZpeU4Zi71uD6XrwT4YM4xb9UXkAkL9Q=</DigestValue>
      </Reference>
      <Reference URI="/xl/media/image1.emf?ContentType=image/x-emf">
        <DigestMethod Algorithm="http://www.w3.org/2001/04/xmlenc#sha256"/>
        <DigestValue>t9q0YX7qitDxhxwLcm/LWsYOAYPSiC/nnFdbi1K3sLM=</DigestValue>
      </Reference>
      <Reference URI="/xl/media/image2.emf?ContentType=image/x-emf">
        <DigestMethod Algorithm="http://www.w3.org/2001/04/xmlenc#sha256"/>
        <DigestValue>jiC6iPYukVg/bTUZvlkbdT4zJzCkVLN24puFJGhXkQ4=</DigestValue>
      </Reference>
      <Reference URI="/xl/media/image3.emf?ContentType=image/x-emf">
        <DigestMethod Algorithm="http://www.w3.org/2001/04/xmlenc#sha256"/>
        <DigestValue>Z802QZd6CuOvci7fesEWLqLg9Z4plPcZwNhw4BQdGvk=</DigestValue>
      </Reference>
      <Reference URI="/xl/media/image4.emf?ContentType=image/x-emf">
        <DigestMethod Algorithm="http://www.w3.org/2001/04/xmlenc#sha256"/>
        <DigestValue>WTQFrYRWF5/Iy4sBRpkCsS/Yz+XxtUcr1rwacn4fa4A=</DigestValue>
      </Reference>
      <Reference URI="/xl/pivotCache/_rels/pivotCacheDefinition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QOEjZlMeRek1C4OcW8fxEZJmubYgvMloGnjN+3666zU=</DigestValue>
      </Reference>
      <Reference URI="/xl/pivotCache/pivotCacheDefinition1.xml?ContentType=application/vnd.openxmlformats-officedocument.spreadsheetml.pivotCacheDefinition+xml">
        <DigestMethod Algorithm="http://www.w3.org/2001/04/xmlenc#sha256"/>
        <DigestValue>ZHVLC4pfErJIknIkuPkBoH/2k07Fmy2f83u/I1SdUYQ=</DigestValue>
      </Reference>
      <Reference URI="/xl/pivotCache/pivotCacheRecords1.xml?ContentType=application/vnd.openxmlformats-officedocument.spreadsheetml.pivotCacheRecords+xml">
        <DigestMethod Algorithm="http://www.w3.org/2001/04/xmlenc#sha256"/>
        <DigestValue>KbSmuawOIdwOIDyCXIa1Frf6COdubKXEMnE5OTaHePk=</DigestValue>
      </Reference>
      <Reference URI="/xl/pivotTables/_rels/pivotTable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DdjyHuo2OtPF0AYmdwYmrd48dWY4sJcN4Yx2nifCPoM=</DigestValue>
      </Reference>
      <Reference URI="/xl/pivotTables/pivotTable1.xml?ContentType=application/vnd.openxmlformats-officedocument.spreadsheetml.pivotTable+xml">
        <DigestMethod Algorithm="http://www.w3.org/2001/04/xmlenc#sha256"/>
        <DigestValue>PzVQo5Z/E/hY1ln9RUSrw94LUlQ87cxrQCAAgnuHSWs=</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aKO8XWThzgvGlTVSu23kX37OoqtKGS6PBUkmhsicI1Y=</DigestValue>
      </Reference>
      <Reference URI="/xl/printerSettings/printerSettings11.bin?ContentType=application/vnd.openxmlformats-officedocument.spreadsheetml.printerSettings">
        <DigestMethod Algorithm="http://www.w3.org/2001/04/xmlenc#sha256"/>
        <DigestValue>TaA6KX/SRWPpmiasS8KGCRFI/mFTpQlGqiM07LbibG8=</DigestValue>
      </Reference>
      <Reference URI="/xl/printerSettings/printerSettings12.bin?ContentType=application/vnd.openxmlformats-officedocument.spreadsheetml.printerSettings">
        <DigestMethod Algorithm="http://www.w3.org/2001/04/xmlenc#sha256"/>
        <DigestValue>aKO8XWThzgvGlTVSu23kX37OoqtKGS6PBUkmhsicI1Y=</DigestValue>
      </Reference>
      <Reference URI="/xl/printerSettings/printerSettings13.bin?ContentType=application/vnd.openxmlformats-officedocument.spreadsheetml.printerSettings">
        <DigestMethod Algorithm="http://www.w3.org/2001/04/xmlenc#sha256"/>
        <DigestValue>aKO8XWThzgvGlTVSu23kX37OoqtKGS6PBUkmhsicI1Y=</DigestValue>
      </Reference>
      <Reference URI="/xl/printerSettings/printerSettings14.bin?ContentType=application/vnd.openxmlformats-officedocument.spreadsheetml.printerSettings">
        <DigestMethod Algorithm="http://www.w3.org/2001/04/xmlenc#sha256"/>
        <DigestValue>aKO8XWThzgvGlTVSu23kX37OoqtKGS6PBUkmhsicI1Y=</DigestValue>
      </Reference>
      <Reference URI="/xl/printerSettings/printerSettings15.bin?ContentType=application/vnd.openxmlformats-officedocument.spreadsheetml.printerSettings">
        <DigestMethod Algorithm="http://www.w3.org/2001/04/xmlenc#sha256"/>
        <DigestValue>aKO8XWThzgvGlTVSu23kX37OoqtKGS6PBUkmhsicI1Y=</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TRrCOIAvgyay9+dOHANtMRhI4Mlj24DaFIyKQoKcdPw=</DigestValue>
      </Reference>
      <Reference URI="/xl/printerSettings/printerSettings18.bin?ContentType=application/vnd.openxmlformats-officedocument.spreadsheetml.printerSettings">
        <DigestMethod Algorithm="http://www.w3.org/2001/04/xmlenc#sha256"/>
        <DigestValue>BCq9O5HHwm91X0cDGi4bjZg0oXnSgv7WGiCfkpesuIU=</DigestValue>
      </Reference>
      <Reference URI="/xl/printerSettings/printerSettings19.bin?ContentType=application/vnd.openxmlformats-officedocument.spreadsheetml.printerSettings">
        <DigestMethod Algorithm="http://www.w3.org/2001/04/xmlenc#sha256"/>
        <DigestValue>TRrCOIAvgyay9+dOHANtMRhI4Mlj24DaFIyKQoKcdPw=</DigestValue>
      </Reference>
      <Reference URI="/xl/printerSettings/printerSettings2.bin?ContentType=application/vnd.openxmlformats-officedocument.spreadsheetml.printerSettings">
        <DigestMethod Algorithm="http://www.w3.org/2001/04/xmlenc#sha256"/>
        <DigestValue>TaA6KX/SRWPpmiasS8KGCRFI/mFTpQlGqiM07LbibG8=</DigestValue>
      </Reference>
      <Reference URI="/xl/printerSettings/printerSettings20.bin?ContentType=application/vnd.openxmlformats-officedocument.spreadsheetml.printerSettings">
        <DigestMethod Algorithm="http://www.w3.org/2001/04/xmlenc#sha256"/>
        <DigestValue>TRrCOIAvgyay9+dOHANtMRhI4Mlj24DaFIyKQoKcdPw=</DigestValue>
      </Reference>
      <Reference URI="/xl/printerSettings/printerSettings21.bin?ContentType=application/vnd.openxmlformats-officedocument.spreadsheetml.printerSettings">
        <DigestMethod Algorithm="http://www.w3.org/2001/04/xmlenc#sha256"/>
        <DigestValue>hqnMLvZ6XBY2fH1KhK00vJXWuxlSZRWkoKrdKDrIF2Q=</DigestValue>
      </Reference>
      <Reference URI="/xl/printerSettings/printerSettings22.bin?ContentType=application/vnd.openxmlformats-officedocument.spreadsheetml.printerSettings">
        <DigestMethod Algorithm="http://www.w3.org/2001/04/xmlenc#sha256"/>
        <DigestValue>TRrCOIAvgyay9+dOHANtMRhI4Mlj24DaFIyKQoKcdPw=</DigestValue>
      </Reference>
      <Reference URI="/xl/printerSettings/printerSettings23.bin?ContentType=application/vnd.openxmlformats-officedocument.spreadsheetml.printerSettings">
        <DigestMethod Algorithm="http://www.w3.org/2001/04/xmlenc#sha256"/>
        <DigestValue>aKO8XWThzgvGlTVSu23kX37OoqtKGS6PBUkmhsicI1Y=</DigestValue>
      </Reference>
      <Reference URI="/xl/printerSettings/printerSettings24.bin?ContentType=application/vnd.openxmlformats-officedocument.spreadsheetml.printerSettings">
        <DigestMethod Algorithm="http://www.w3.org/2001/04/xmlenc#sha256"/>
        <DigestValue>TRrCOIAvgyay9+dOHANtMRhI4Mlj24DaFIyKQoKcdPw=</DigestValue>
      </Reference>
      <Reference URI="/xl/printerSettings/printerSettings25.bin?ContentType=application/vnd.openxmlformats-officedocument.spreadsheetml.printerSettings">
        <DigestMethod Algorithm="http://www.w3.org/2001/04/xmlenc#sha256"/>
        <DigestValue>TRrCOIAvgyay9+dOHANtMRhI4Mlj24DaFIyKQoKcdPw=</DigestValue>
      </Reference>
      <Reference URI="/xl/printerSettings/printerSettings26.bin?ContentType=application/vnd.openxmlformats-officedocument.spreadsheetml.printerSettings">
        <DigestMethod Algorithm="http://www.w3.org/2001/04/xmlenc#sha256"/>
        <DigestValue>8ULINyTSns7e3+F/twyhXb2p4OEI5M6paxloUp/0tKM=</DigestValue>
      </Reference>
      <Reference URI="/xl/printerSettings/printerSettings27.bin?ContentType=application/vnd.openxmlformats-officedocument.spreadsheetml.printerSettings">
        <DigestMethod Algorithm="http://www.w3.org/2001/04/xmlenc#sha256"/>
        <DigestValue>8ULINyTSns7e3+F/twyhXb2p4OEI5M6paxloUp/0tKM=</DigestValue>
      </Reference>
      <Reference URI="/xl/printerSettings/printerSettings28.bin?ContentType=application/vnd.openxmlformats-officedocument.spreadsheetml.printerSettings">
        <DigestMethod Algorithm="http://www.w3.org/2001/04/xmlenc#sha256"/>
        <DigestValue>8ULINyTSns7e3+F/twyhXb2p4OEI5M6paxloUp/0tKM=</DigestValue>
      </Reference>
      <Reference URI="/xl/printerSettings/printerSettings29.bin?ContentType=application/vnd.openxmlformats-officedocument.spreadsheetml.printerSettings">
        <DigestMethod Algorithm="http://www.w3.org/2001/04/xmlenc#sha256"/>
        <DigestValue>8ULINyTSns7e3+F/twyhXb2p4OEI5M6paxloUp/0tKM=</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8ULINyTSns7e3+F/twyhXb2p4OEI5M6paxloUp/0tKM=</DigestValue>
      </Reference>
      <Reference URI="/xl/printerSettings/printerSettings31.bin?ContentType=application/vnd.openxmlformats-officedocument.spreadsheetml.printerSettings">
        <DigestMethod Algorithm="http://www.w3.org/2001/04/xmlenc#sha256"/>
        <DigestValue>GyyR84UYFfbFvVrs+ip9vPggIMAXC0nxkmeUVNsGxCc=</DigestValue>
      </Reference>
      <Reference URI="/xl/printerSettings/printerSettings32.bin?ContentType=application/vnd.openxmlformats-officedocument.spreadsheetml.printerSettings">
        <DigestMethod Algorithm="http://www.w3.org/2001/04/xmlenc#sha256"/>
        <DigestValue>ZVxXhJn6XmjT/m1Dw2UhwYZPVXYMSYE+DUFTlsgHV4s=</DigestValue>
      </Reference>
      <Reference URI="/xl/printerSettings/printerSettings33.bin?ContentType=application/vnd.openxmlformats-officedocument.spreadsheetml.printerSettings">
        <DigestMethod Algorithm="http://www.w3.org/2001/04/xmlenc#sha256"/>
        <DigestValue>ZVxXhJn6XmjT/m1Dw2UhwYZPVXYMSYE+DUFTlsgHV4s=</DigestValue>
      </Reference>
      <Reference URI="/xl/printerSettings/printerSettings34.bin?ContentType=application/vnd.openxmlformats-officedocument.spreadsheetml.printerSettings">
        <DigestMethod Algorithm="http://www.w3.org/2001/04/xmlenc#sha256"/>
        <DigestValue>ZVxXhJn6XmjT/m1Dw2UhwYZPVXYMSYE+DUFTlsgHV4s=</DigestValue>
      </Reference>
      <Reference URI="/xl/printerSettings/printerSettings35.bin?ContentType=application/vnd.openxmlformats-officedocument.spreadsheetml.printerSettings">
        <DigestMethod Algorithm="http://www.w3.org/2001/04/xmlenc#sha256"/>
        <DigestValue>ZVxXhJn6XmjT/m1Dw2UhwYZPVXYMSYE+DUFTlsgHV4s=</DigestValue>
      </Reference>
      <Reference URI="/xl/printerSettings/printerSettings36.bin?ContentType=application/vnd.openxmlformats-officedocument.spreadsheetml.printerSettings">
        <DigestMethod Algorithm="http://www.w3.org/2001/04/xmlenc#sha256"/>
        <DigestValue>ZVxXhJn6XmjT/m1Dw2UhwYZPVXYMSYE+DUFTlsgHV4s=</DigestValue>
      </Reference>
      <Reference URI="/xl/printerSettings/printerSettings37.bin?ContentType=application/vnd.openxmlformats-officedocument.spreadsheetml.printerSettings">
        <DigestMethod Algorithm="http://www.w3.org/2001/04/xmlenc#sha256"/>
        <DigestValue>ZVxXhJn6XmjT/m1Dw2UhwYZPVXYMSYE+DUFTlsgHV4s=</DigestValue>
      </Reference>
      <Reference URI="/xl/printerSettings/printerSettings38.bin?ContentType=application/vnd.openxmlformats-officedocument.spreadsheetml.printerSettings">
        <DigestMethod Algorithm="http://www.w3.org/2001/04/xmlenc#sha256"/>
        <DigestValue>ZVxXhJn6XmjT/m1Dw2UhwYZPVXYMSYE+DUFTlsgHV4s=</DigestValue>
      </Reference>
      <Reference URI="/xl/printerSettings/printerSettings39.bin?ContentType=application/vnd.openxmlformats-officedocument.spreadsheetml.printerSettings">
        <DigestMethod Algorithm="http://www.w3.org/2001/04/xmlenc#sha256"/>
        <DigestValue>lXGy/K5yqV1QLmGReWifwuYW++2s8jha/YxK20II2cE=</DigestValue>
      </Reference>
      <Reference URI="/xl/printerSettings/printerSettings4.bin?ContentType=application/vnd.openxmlformats-officedocument.spreadsheetml.printerSettings">
        <DigestMethod Algorithm="http://www.w3.org/2001/04/xmlenc#sha256"/>
        <DigestValue>TaA6KX/SRWPpmiasS8KGCRFI/mFTpQlGqiM07LbibG8=</DigestValue>
      </Reference>
      <Reference URI="/xl/printerSettings/printerSettings40.bin?ContentType=application/vnd.openxmlformats-officedocument.spreadsheetml.printerSettings">
        <DigestMethod Algorithm="http://www.w3.org/2001/04/xmlenc#sha256"/>
        <DigestValue>aKO8XWThzgvGlTVSu23kX37OoqtKGS6PBUkmhsicI1Y=</DigestValue>
      </Reference>
      <Reference URI="/xl/printerSettings/printerSettings41.bin?ContentType=application/vnd.openxmlformats-officedocument.spreadsheetml.printerSettings">
        <DigestMethod Algorithm="http://www.w3.org/2001/04/xmlenc#sha256"/>
        <DigestValue>aKO8XWThzgvGlTVSu23kX37OoqtKGS6PBUkmhsicI1Y=</DigestValue>
      </Reference>
      <Reference URI="/xl/printerSettings/printerSettings42.bin?ContentType=application/vnd.openxmlformats-officedocument.spreadsheetml.printerSettings">
        <DigestMethod Algorithm="http://www.w3.org/2001/04/xmlenc#sha256"/>
        <DigestValue>OGD3iF2+l78gTInlDCWFPycZVuHBpUE02raJ/Wr5XCI=</DigestValue>
      </Reference>
      <Reference URI="/xl/printerSettings/printerSettings43.bin?ContentType=application/vnd.openxmlformats-officedocument.spreadsheetml.printerSettings">
        <DigestMethod Algorithm="http://www.w3.org/2001/04/xmlenc#sha256"/>
        <DigestValue>OGD3iF2+l78gTInlDCWFPycZVuHBpUE02raJ/Wr5XCI=</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aKO8XWThzgvGlTVSu23kX37OoqtKGS6PBUkmhsicI1Y=</DigestValue>
      </Reference>
      <Reference URI="/xl/printerSettings/printerSettings7.bin?ContentType=application/vnd.openxmlformats-officedocument.spreadsheetml.printerSettings">
        <DigestMethod Algorithm="http://www.w3.org/2001/04/xmlenc#sha256"/>
        <DigestValue>aKO8XWThzgvGlTVSu23kX37OoqtKGS6PBUkmhsicI1Y=</DigestValue>
      </Reference>
      <Reference URI="/xl/printerSettings/printerSettings8.bin?ContentType=application/vnd.openxmlformats-officedocument.spreadsheetml.printerSettings">
        <DigestMethod Algorithm="http://www.w3.org/2001/04/xmlenc#sha256"/>
        <DigestValue>aKO8XWThzgvGlTVSu23kX37OoqtKGS6PBUkmhsicI1Y=</DigestValue>
      </Reference>
      <Reference URI="/xl/printerSettings/printerSettings9.bin?ContentType=application/vnd.openxmlformats-officedocument.spreadsheetml.printerSettings">
        <DigestMethod Algorithm="http://www.w3.org/2001/04/xmlenc#sha256"/>
        <DigestValue>aKO8XWThzgvGlTVSu23kX37OoqtKGS6PBUkmhsicI1Y=</DigestValue>
      </Reference>
      <Reference URI="/xl/sharedStrings.xml?ContentType=application/vnd.openxmlformats-officedocument.spreadsheetml.sharedStrings+xml">
        <DigestMethod Algorithm="http://www.w3.org/2001/04/xmlenc#sha256"/>
        <DigestValue>kC5PusHm2aFs4boVbM/e/eiIa/YJkxBJbkqi1uDRako=</DigestValue>
      </Reference>
      <Reference URI="/xl/styles.xml?ContentType=application/vnd.openxmlformats-officedocument.spreadsheetml.styles+xml">
        <DigestMethod Algorithm="http://www.w3.org/2001/04/xmlenc#sha256"/>
        <DigestValue>gAIouZAnNNL/s7v64y6oAksanIf42N5b5PkxIwgiPXM=</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sc+96dF2fTIX/oBPCEUBrawoArI3e1/SZ6GhldalQNI=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AExx32kWqRalnPp0C3oP9tKKCPh3o2lgPHRGjVMsQo0=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zgur8m8h3dHGUIjwiYWUwhCf0M5q1vRr8/fpz0BeqjQ=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X8E5fPO0lSDfM7FKXF2CH3b+jjN5YRqvo71uFhL/iQo=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p5fJB3P/j+wsx3y803HsOIbkPt8X3BtLuqnE953ub78=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KpCHKv/+rvgG0gCOCNgfN3lnJrt9BfwMd6bU+yiBWcY=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zE/DZbKSO0LAni1He2l2V7KD/HAJp5o3/dlGB5o0RT4=</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JzdO3gz6q/o3yGVOT4Ocx13AqzT6kokAOT4UwdH/1DI=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g1CEgvUYo84vbXVkNh1VwToulZ2NoTcVmi66/xpGdik=</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tpoBNlINN/Hr/HrtxbULa6iUymC6AoL5hIVyZgue5NA=</DigestValue>
      </Reference>
      <Reference URI="/xl/worksheets/sheet1.xml?ContentType=application/vnd.openxmlformats-officedocument.spreadsheetml.worksheet+xml">
        <DigestMethod Algorithm="http://www.w3.org/2001/04/xmlenc#sha256"/>
        <DigestValue>NoN9ccfDw9+He7WSmEFyStT46HqAB2uIDEDwHElZzao=</DigestValue>
      </Reference>
      <Reference URI="/xl/worksheets/sheet2.xml?ContentType=application/vnd.openxmlformats-officedocument.spreadsheetml.worksheet+xml">
        <DigestMethod Algorithm="http://www.w3.org/2001/04/xmlenc#sha256"/>
        <DigestValue>ntAh/qWf9Wzg+0zvAhXo0QPzape2pjC7CLAQLfnpsiI=</DigestValue>
      </Reference>
      <Reference URI="/xl/worksheets/sheet3.xml?ContentType=application/vnd.openxmlformats-officedocument.spreadsheetml.worksheet+xml">
        <DigestMethod Algorithm="http://www.w3.org/2001/04/xmlenc#sha256"/>
        <DigestValue>uaJQqDwhL4asD/nXgBB16S7SOK0yE0y++rTa64a8tD0=</DigestValue>
      </Reference>
      <Reference URI="/xl/worksheets/sheet4.xml?ContentType=application/vnd.openxmlformats-officedocument.spreadsheetml.worksheet+xml">
        <DigestMethod Algorithm="http://www.w3.org/2001/04/xmlenc#sha256"/>
        <DigestValue>2YK1F6+ax7jgSDJItlAgQhZlza5ZZ1Kl0/eTqA2KlDg=</DigestValue>
      </Reference>
      <Reference URI="/xl/worksheets/sheet5.xml?ContentType=application/vnd.openxmlformats-officedocument.spreadsheetml.worksheet+xml">
        <DigestMethod Algorithm="http://www.w3.org/2001/04/xmlenc#sha256"/>
        <DigestValue>6+m7bOqwbEXm7bYlsgG7uYzFUUEnvh9pzOPHWf8MRwg=</DigestValue>
      </Reference>
      <Reference URI="/xl/worksheets/sheet6.xml?ContentType=application/vnd.openxmlformats-officedocument.spreadsheetml.worksheet+xml">
        <DigestMethod Algorithm="http://www.w3.org/2001/04/xmlenc#sha256"/>
        <DigestValue>UhyAtORkFBjyYVvmHYm+eiFPPAqeXjxAi9X8WixokCw=</DigestValue>
      </Reference>
      <Reference URI="/xl/worksheets/sheet7.xml?ContentType=application/vnd.openxmlformats-officedocument.spreadsheetml.worksheet+xml">
        <DigestMethod Algorithm="http://www.w3.org/2001/04/xmlenc#sha256"/>
        <DigestValue>kq1I5BA0urI7WSCjfOz85L3xZbZgLB/ArFD4Ip4SnGk=</DigestValue>
      </Reference>
      <Reference URI="/xl/worksheets/sheet8.xml?ContentType=application/vnd.openxmlformats-officedocument.spreadsheetml.worksheet+xml">
        <DigestMethod Algorithm="http://www.w3.org/2001/04/xmlenc#sha256"/>
        <DigestValue>0tSoookBPNziEq6KGg5eOJL2M1YjguBE8SlbPnN8SVk=</DigestValue>
      </Reference>
      <Reference URI="/xl/worksheets/sheet9.xml?ContentType=application/vnd.openxmlformats-officedocument.spreadsheetml.worksheet+xml">
        <DigestMethod Algorithm="http://www.w3.org/2001/04/xmlenc#sha256"/>
        <DigestValue>ZPKn1f1K+1wSy+9WxUvLcPd5MoyZVLC92L2VSqjJJwk=</DigestValue>
      </Reference>
    </Manifest>
    <SignatureProperties>
      <SignatureProperty Id="idSignatureTime" Target="#idPackageSignature">
        <mdssi:SignatureTime xmlns:mdssi="http://schemas.openxmlformats.org/package/2006/digital-signature">
          <mdssi:Format>YYYY-MM-DDThh:mm:ssTZD</mdssi:Format>
          <mdssi:Value>2020-06-30T17:05:15Z</mdssi:Value>
        </mdssi:SignatureTime>
      </SignatureProperty>
    </SignatureProperties>
  </Object>
  <Object Id="idOfficeObject">
    <SignatureProperties>
      <SignatureProperty Id="idOfficeV1Details" Target="#idPackageSignature">
        <SignatureInfoV1 xmlns="http://schemas.microsoft.com/office/2006/digsig">
          <SetupID>{8567701F-6EA0-46C7-9129-DB96EF255683}</SetupID>
          <SignatureText>Shirley Vichini</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2020-06-30T17:05:15Z</xd:SigningTime>
          <xd:SigningCertificate>
            <xd:Cert>
              <xd:CertDigest>
                <DigestMethod Algorithm="http://www.w3.org/2001/04/xmlenc#sha256"/>
                <DigestValue>QkVJwGGx5Djo62SbuZT28Fa4+sMwfwJ5PoqlLIv9klc=</DigestValue>
              </xd:CertDigest>
              <xd:IssuerSerial>
                <X509IssuerName>C=PY, O=DOCUMENTA S.A., CN=CA-DOCUMENTA S.A., SERIALNUMBER=RUC 80050172-1</X509IssuerName>
                <X509SerialNumber>7803010194995415019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LAsAACBFTUYAAAEArBsAAKo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CQAAAB1UknegcJl1bP0cZsjLDwBQzFkAcga7Zf8BAAAAzFkAJQAAADMAAABgAAAAMwAAACIAAAD8KV0ODkCQhP////84zVkACQe7ZQj9MBAAAAAAAQAAAAEAAAACAAAAAQAAAAAAAABFefqjAgIAALzNWQBJU5J3DMxZAAAAAABVU5J33MxZAPP///8AAAAAAAAAAAAAAACQAQAAAAAAAQAAAABzAGUAZwBvAGtVJAFozFkAgTEidQAAmXUAAFkAAAAAAGTMWQAAAAAAnte5ZQAAmXUAAAAAEwAUAGz9HGagcJl1fMxZALQFPXcAAJl1bP0cZhzZuWVfmX0BZHYACAAAAAAlAAAADAAAAAEAAAAYAAAADAAAAAAAAAASAAAADAAAAAEAAAAeAAAAGAAAAPgAAAAFAAAANQEAABYAAAAlAAAADAAAAAEAAABUAAAAhAAAAPkAAAAFAAAAMwEAABUAAAABAAAAVVWPQYX2jkH5AAAABQAAAAkAAABMAAAAAAAAAAAAAAAAAAAA//////////9gAAAAMwAwAC8ANgAvADIAMAAyADAAAAAHAAAABwAAAAUAAAAHAAAABQAAAAcAAAAHAAAABwAAAAcAAABLAAAAQAAAADAAAAAFAAAAIAAAAAEAAAABAAAAEAAAAAAAAAAAAAAAQAEAAKAAAAAAAAAAAAAAAEABAACgAAAAUgAAAHABAAACAAAAFAAAAAkAAAAAAAAAAAAAALwCAAAAAAAAAQICIlMAeQBzAHQAZQBtAAAAAAAAAAAAAAAAAAAAAAAAAAAAAAAAAAAAAAAAAAAAAAAAAAAAAAAAAAAAAAAAAAAAAAAAAFkAZz6wdwkAAADIyw8Akj6wd+DrWQDIyw8AQv0cZgAAAABC/RxmAAAAAMjLDwAAAAAAAAAAAAAAAAAAAAAAkOUPAAAAAAAAAAAAAAAAAAAAAAAAAAAAAAAAAAAAAAAAAAAAAAAAAAAAAAAAAAAAAAAAAAAAAAAAAAAAAAAAAAAAAABDciQB8H4sbIjsWQBU2Kt3AAAAAAEAAADg61kA//8AAAAAAACE2qt3hNqrdwAAAAC47FkAvOxZAEL9HGYAAAAAAAAAABaCIXUJAAAAVAaF/wcAAAD07FkAJBYWdQHYAAD07FkAAAAAAAAAAAAAAAAAAAAAAAAAAACAzhYQ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WADUW1gAHVSSdwABAACMWVgAAAAAAKIdrHdA/rl3wI9iDriPYg5Ur39cuI9iDriPYg64XVgAQGMWXMCPYg4MXlgAoA8AABXOGFy2ndygaKhzGBrRGFxByhpcAAAAAAAAAAACAAAAFAAAAMXr+6MAAAAAPFtYAElTkneMWVgAAAAAAFVTknfAnRcZ4P///wAAAAAAAAAAAAAAAJABAAAAAAABAAAAAGEAcgBpAGEAbAAAAAAAAAAAAAAAAAAAAAAAAAAAAAAAFoIhdQAAAABUBoX/BgAAAOxaWAAkFhZ1AdgAAOxaWAAAAAAAAAAAAAAAAAAAAAAAAAAAAAAAAABkdgAIAAAAACUAAAAMAAAAAwAAABgAAAAMAAAAAAAAABIAAAAMAAAAAQAAABYAAAAMAAAACAAAAFQAAABUAAAADAAAADcAAAAgAAAAWgAAAAEAAABVVY9BhfaOQQwAAABbAAAAAQAAAEwAAAAEAAAACwAAADcAAAAiAAAAWwAAAFAAAABYAC8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gAAABWAAAALQAAADsAAAB8AAAAHAAAACEA8AAAAAAAAAAAAAAAgD8AAAAAAAAAAAAAgD8AAAAAAAAAAAAAAAAAAAAAAAAAAAAAAAAAAAAAAAAAACUAAAAMAAAAAAAAgCgAAAAMAAAABAAAAFIAAABwAQAABAAAAOz///8AAAAAAAAAAAAAAACQAQAAAAAAAQAAAABzAGUAZwBvAGUAIAB1AGkAAAAAAAAAAAAAAAAAAAAAAAAAAAAAAAAAAAAAAAAAAAAAAAAAAAAAAAAAAAAAAAAAAABYAORbWAAdVJJ3AAAAAJxZWAAAAAAAAAAAAFRZWADhwF9bAQAAAARaWAAgDQCEAAAAABbVkYRgWVgAKs/AZWgtVw5imdygYpncoAIAAAAYW1gA99w3XP////8kW1gAbbQgXCqb3KA5AAAANev7o4SwIFxMW1gASVOSd5xZWAAAAAAAVVOSdwAAAADs////AAAAAAAAAAAAAAAAkAEAAAAAAAEAAAAAcwBlAGcAbwBlACAAdQBpAAAAAAAAAAAAAAAAAAAAAAAWgiF1AAAAAFQGhf8JAAAA/FpYACQWFnUB2AAA/FpYAAAAAAAAAAAAAAAAAAAAAAAAAAAAFQAAAGR2AAgAAAAAJQAAAAwAAAAEAAAAGAAAAAwAAAAAAAAAEgAAAAwAAAABAAAAHgAAABgAAAAtAAAAOwAAAKkAAABXAAAAJQAAAAwAAAAEAAAAVAAAAKgAAAAuAAAAOwAAAKcAAABWAAAAAQAAAFVVj0GF9o5BLgAAADsAAAAPAAAATAAAAAAAAAAAAAAAAAAAAP//////////bAAAAFMAaABpAHIAbABlAHkAIABWAGkAYwBoAGkAbgBpAIWaCwAAAAsAAAAFAAAABwAAAAUAAAAKAAAACgAAAAUAAAAMAAAABQAAAAkAAAALAAAABQAAAAsAAAAF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gAAAAMAAAAYQAAAFoAAABxAAAAAQAAAFVVj0GF9o5BDAAAAGEAAAAPAAAATAAAAAAAAAAAAAAAAAAAAP//////////bAAAAFMAaABpAHIAbABlAHkAIABWAGkAYwBoAGkAbgBpAFCOBwAAAAcAAAADAAAABQAAAAMAAAAHAAAABgAAAAQAAAAIAAAAAwAAAAYAAAAHAAAAAwAAAAcAAAADAAAASwAAAEAAAAAwAAAABQAAACAAAAABAAAAAQAAABAAAAAAAAAAAAAAAEABAACgAAAAAAAAAAAAAABAAQAAoAAAACUAAAAMAAAAAgAAACcAAAAYAAAABQAAAAAAAAD///8AAAAAACUAAAAMAAAABQAAAEwAAABkAAAACwAAAHYAAAA0AQAAhgAAAAsAAAB2AAAAKgEAABEAAAAhAPAAAAAAAAAAAAAAAIA/AAAAAAAAAAAAAIA/AAAAAAAAAAAAAAAAAAAAAAAAAAAAAAAAAAAAAAAAAAAlAAAADAAAAAAAAIAoAAAADAAAAAUAAAAlAAAADAAAAAEAAAAYAAAADAAAAAAAAAASAAAADAAAAAEAAAAeAAAAGAAAAAsAAAB2AAAANQEAAIcAAAAlAAAADAAAAAEAAABUAAAAhAAAAAwAAAB2AAAASQAAAIYAAAABAAAAVVWPQYX2jkEMAAAAdgAAAAkAAABMAAAAAAAAAAAAAAAAAAAA//////////9gAAAAQwBvAG4AdABhAGQAbwByAGEAAAAIAAAACAAAAAcAAAAEAAAABwAAAAgAAAAIAAAABQAAAAcAAABLAAAAQAAAADAAAAAFAAAAIAAAAAEAAAABAAAAEAAAAAAAAAAAAAAAQAEAAKAAAAAAAAAAAAAAAEABAACgAAAAJQAAAAwAAAACAAAAJwAAABgAAAAFAAAAAAAAAP///wAAAAAAJQAAAAwAAAAFAAAATAAAAGQAAAALAAAAiwAAACUBAACbAAAACwAAAIsAAAAbAQAAEQAAACEA8AAAAAAAAAAAAAAAgD8AAAAAAAAAAAAAgD8AAAAAAAAAAAAAAAAAAAAAAAAAAAAAAAAAAAAAAAAAACUAAAAMAAAAAAAAgCgAAAAMAAAABQAAACUAAAAMAAAAAQAAABgAAAAMAAAAAAAAABIAAAAMAAAAAQAAABYAAAAMAAAAAAAAAFQAAABIAQAADAAAAIsAAAAkAQAAmwAAAAEAAABVVY9BhfaOQQwAAACLAAAAKgAAAEwAAAAEAAAACwAAAIsAAAAmAQAAnAAAAKAAAABGAGkAcgBtAGEAZABvACAAcABvAHIAOgAgAFMASABJAFIATABFAFkAIABSAEEAUQBVAEUATAAgAFYASQBDAEgASQBOAEkAIABGAFIAQQBOAEMATwAGAAAAAwAAAAUAAAALAAAABwAAAAgAAAAIAAAABAAAAAgAAAAIAAAABQAAAAMAAAAEAAAABwAAAAkAAAADAAAACAAAAAYAAAAHAAAABwAAAAQAAAAIAAAACAAAAAoAAAAJAAAABwAAAAYAAAAEAAAACAAAAAMAAAAIAAAACQAAAAMAAAAKAAAAAwAAAAQAAAAGAAAACAAAAAgAAAAKAAAACAAAAAoAAAAWAAAADAAAAAAAAAAlAAAADAAAAAIAAAAOAAAAFAAAAAAAAAAQAAAAFAAAAA==</Object>
  <Object Id="idInvalidSigLnImg">AQAAAGwAAAAAAAAAAAAAAD8BAACfAAAAAAAAAAAAAABmFgAALAsAACBFTUYAAAEALCIAALEAAAAGAAAAAAAAAAAAAAAAAAAAgAcAADgEAABYAQAAwQAAAAAAAAAAAAAAAAAAAMA/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FQAAAAwAAAADAAAAcgAAALAFAAANAAAABQAAABwAAAAUAAAADQ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KgAAAAUAAACEAAAAFQAAACoAAAAFAAAAWwAAABEAAAAhAPAAAAAAAAAAAAAAAIA/AAAAAAAAAAAAAIA/AAAAAAAAAAAAAAAAAAAAAAAAAAAAAAAAAAAAAAAAAAAlAAAADAAAAAAAAIAoAAAADAAAAAEAAABSAAAAcAEAAAEAAADz////AAAAAAAAAAAAAAAAkAEAAAAAAAEAAAAAcwBlAGcAbwBlACAAdQBpAAAAAAAAAAAAAAAAAAAAAAAAAAAAAAAAAAAAAAAAAAAAAAAAAAAAAAAAAAAAAAAAAAAAAAAJAAAAHVSSd6BwmXVs/RxmyMsPAFDMWQByBrtl/wEAAADMWQAlAAAAMwAAAGAAAAAzAAAAIgAAAPwpXQ4OQJCE/////zjNWQAJB7tlCP0wEAAAAAABAAAAAQAAAAIAAAABAAAAAAAAAEV5+qMCAgAAvM1ZAElTkncMzFkAAAAAAFVTknfczFkA8////wAAAAAAAAAAAAAAAJABAAAAAAABAAAAAHMAZQBnAG8Aa1UkAWjMWQCBMSJ1AACZdQAAWQAAAAAAZMxZAAAAAACe17llAACZdQAAAAATABQAbP0cZqBwmXV8zFkAtAU9dwAAmXVs/RxmHNm5ZV+ZfQFkdgAIAAAAACUAAAAMAAAAAQAAABgAAAAMAAAA/wAAABIAAAAMAAAAAQAAAB4AAAAYAAAAKgAAAAUAAACFAAAAFgAAACUAAAAMAAAAAQAAAFQAAACoAAAAKwAAAAUAAACDAAAAFQAAAAEAAABVVY9BhfaOQSsAAAAFAAAADwAAAEwAAAAAAAAAAAAAAAAAAAD//////////2wAAABGAGkAcgBtAGEAIABuAG8AIAB2AOEAbABpAGQAYQAv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WQBnPrB3CQAAAMjLDwCSPrB34OtZAMjLDwBC/RxmAAAAAEL9HGYAAAAAyMsPAAAAAAAAAAAAAAAAAAAAAACQ5Q8AAAAAAAAAAAAAAAAAAAAAAAAAAAAAAAAAAAAAAAAAAAAAAAAAAAAAAAAAAAAAAAAAAAAAAAAAAAAAAAAAAAAAAENyJAHwfixsiOxZAFTYq3cAAAAAAQAAAODrWQD//wAAAAAAAITaq3eE2qt3AAAAALjsWQC87FkAQv0cZgAAAAAAAAAAFoIhdQkAAABUBoX/BwAAAPTsWQAkFhZ1AdgAAPTsWQAAAAAAAAAAAAAAAAAAAAAAAAAAAIDOFh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BYANRbWAAdVJJ3AAEAAIxZWAAAAAAAoh2sd0D+uXfAj2IOuI9iDlSvf1y4j2IOuI9iDrhdWABAYxZcwI9iDgxeWACgDwAAFc4YXLad3KBoqHMYGtEYXEHKGlwAAAAAAAAAAAIAAAAUAAAAxev7owAAAAA8W1gASVOSd4xZWAAAAAAAVVOSd8CdFxng////AAAAAAAAAAAAAAAAkAEAAAAAAAEAAAAAYQByAGkAYQBsAAAAAAAAAAAAAAAAAAAAAAAAAAAAAAAWgiF1AAAAAFQGhf8GAAAA7FpYACQWFnUB2AAA7FpYAAAAAAAAAAAAAAAAAAAAAAAAAAAAAAAAAGR2AAgAAAAAJQAAAAwAAAADAAAAGAAAAAwAAAAAAAAAEgAAAAwAAAABAAAAFgAAAAwAAAAIAAAAVAAAAFQAAAAMAAAANwAAACAAAABaAAAAAQAAAFVVj0GF9o5BDAAAAFsAAAABAAAATAAAAAQAAAALAAAANwAAACIAAABbAAAAUAAAAFgAPC8VAAAAFgAAAAwAAAAAAAAAJQAAAAwAAAACAAAAJwAAABgAAAAEAAAAAAAAAP///wAAAAAAJQAAAAwAAAAEAAAATAAAAGQAAAAtAAAAIAAAADQBAABaAAAALQAAACAAAAAIAQAAOwAAACEA8AAAAAAAAAAAAAAAgD8AAAAAAAAAAAAAgD8AAAAAAAAAAAAAAAAAAAAAAAAAAAAAAAAAAAAAAAAAACUAAAAMAAAAAAAAgCgAAAAMAAAABAAAACcAAAAYAAAABAAAAAAAAAD///8AAAAAACUAAAAMAAAABAAAAEwAAABkAAAALQAAACAAAAA0AQAAVgAAAC0AAAAgAAAACAEAADcAAAAhAPAAAAAAAAAAAAAAAIA/AAAAAAAAAAAAAIA/AAAAAAAAAAAAAAAAAAAAAAAAAAAAAAAAAAAAAAAAAAAlAAAADAAAAAAAAIAoAAAADAAAAAQAAAAnAAAAGAAAAAQAAAAAAAAA////AAAAAAAlAAAADAAAAAQAAABMAAAAZAAAAC0AAAA7AAAAqAAAAFYAAAAtAAAAOwAAAHwAAAAcAAAAIQDwAAAAAAAAAAAAAACAPwAAAAAAAAAAAACAPwAAAAAAAAAAAAAAAAAAAAAAAAAAAAAAAAAAAAAAAAAAJQAAAAwAAAAAAACAKAAAAAwAAAAEAAAAUgAAAHABAAAEAAAA7P///wAAAAAAAAAAAAAAAJABAAAAAAABAAAAAHMAZQBnAG8AZQAgAHUAaQAAAAAAAAAAAAAAAAAAAAAAAAAAAAAAAAAAAAAAAAAAAAAAAAAAAAAAAAAAAAAAAAAAAFgA5FtYAB1UkncAAAAAnFlYAAAAAAAAAAAAVFlYAOHAX1sBAAAABFpYACANAIQAAAAAFtWRhGBZWAAqz8BlaC1XDmKZ3KBimdygAgAAABhbWAD33Ddc/////yRbWABttCBcKpvcoDkAAAA16/ujhLAgXExbWABJU5J3nFlYAAAAAABVU5J3AAAAAOz///8AAAAAAAAAAAAAAACQAQAAAAAAAQAAAABzAGUAZwBvAGUAIAB1AGkAAAAAAAAAAAAAAAAAAAAAABaCIXUAAAAAVAaF/wkAAAD8WlgAJBYWdQHYAAD8WlgAAAAAAAAAAAAAAAAAAAAAAAAAAAAVAAAAZHYACAAAAAAlAAAADAAAAAQAAAAYAAAADAAAAAAAAAASAAAADAAAAAEAAAAeAAAAGAAAAC0AAAA7AAAAqQAAAFcAAAAlAAAADAAAAAQAAABUAAAAqAAAAC4AAAA7AAAApwAAAFYAAAABAAAAVVWPQYX2jkEuAAAAOwAAAA8AAABMAAAAAAAAAAAAAAAAAAAA//////////9sAAAAUwBoAGkAcgBsAGUAeQAgAFYAaQBjAGgAaQBuAGkAPjE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CwAAAGEAAAA0AQAAcQAAAAsAAABhAAAAKgEAABEAAAAhAPAAAAAAAAAAAAAAAIA/AAAAAAAAAAAAAIA/AAAAAAAAAAAAAAAAAAAAAAAAAAAAAAAAAAAAAAAAAAAlAAAADAAAAAAAAIAoAAAADAAAAAUAAAAlAAAADAAAAAEAAAAYAAAADAAAAAAAAAASAAAADAAAAAEAAAAeAAAAGAAAAAsAAABhAAAANQEAAHIAAAAlAAAADAAAAAEAAABUAAAAqAAAAAwAAABhAAAAWgAAAHEAAAABAAAAVVWPQYX2jkEMAAAAYQAAAA8AAABMAAAAAAAAAAAAAAAAAAAA//////////9sAAAAUwBoAGkAcgBsAGUAeQAgAFYAaQBjAGgAaQBuAGkAAAAHAAAABwAAAAMAAAAFAAAAAwAAAAcAAAAGAAAABAAAAAgAAAADAAAABgAAAAcAAAADAAAABwAAAAMAAABLAAAAQAAAADAAAAAFAAAAIAAAAAEAAAABAAAAEAAAAAAAAAAAAAAAQAEAAKAAAAAAAAAAAAAAAEABAACgAAAAJQAAAAwAAAACAAAAJwAAABgAAAAFAAAAAAAAAP///wAAAAAAJQAAAAwAAAAFAAAATAAAAGQAAAALAAAAdgAAADQBAACGAAAACwAAAHYAAAAqAQAAEQAAACEA8AAAAAAAAAAAAAAAgD8AAAAAAAAAAAAAgD8AAAAAAAAAAAAAAAAAAAAAAAAAAAAAAAAAAAAAAAAAACUAAAAMAAAAAAAAgCgAAAAMAAAABQAAACUAAAAMAAAAAQAAABgAAAAMAAAAAAAAABIAAAAMAAAAAQAAAB4AAAAYAAAACwAAAHYAAAA1AQAAhwAAACUAAAAMAAAAAQAAAFQAAACEAAAADAAAAHYAAABJAAAAhgAAAAEAAABVVY9BhfaOQQwAAAB2AAAACQAAAEwAAAAAAAAAAAAAAAAAAAD//////////2AAAABDAG8AbgB0AGEAZABvAHIAYQAAAAgAAAAIAAAABwAAAAQAAAAHAAAACAAAAAgAAAAFAAAABwAAAEsAAABAAAAAMAAAAAUAAAAgAAAAAQAAAAEAAAAQAAAAAAAAAAAAAABAAQAAoAAAAAAAAAAAAAAAQAEAAKAAAAAlAAAADAAAAAIAAAAnAAAAGAAAAAUAAAAAAAAA////AAAAAAAlAAAADAAAAAUAAABMAAAAZAAAAAsAAACLAAAAJQEAAJsAAAALAAAAiwAAABsBAAARAAAAIQDwAAAAAAAAAAAAAACAPwAAAAAAAAAAAACAPwAAAAAAAAAAAAAAAAAAAAAAAAAAAAAAAAAAAAAAAAAAJQAAAAwAAAAAAACAKAAAAAwAAAAFAAAAJQAAAAwAAAABAAAAGAAAAAwAAAAAAAAAEgAAAAwAAAABAAAAFgAAAAwAAAAAAAAAVAAAAEgBAAAMAAAAiwAAACQBAACbAAAAAQAAAFVVj0GF9o5BDAAAAIsAAAAqAAAATAAAAAQAAAALAAAAiwAAACY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Clasificación</vt:lpstr>
      <vt:lpstr>BG</vt:lpstr>
      <vt:lpstr>Balance General</vt:lpstr>
      <vt:lpstr>Estado de Resultados</vt:lpstr>
      <vt:lpstr>Flujo de Efectivo</vt:lpstr>
      <vt:lpstr>CA EF</vt:lpstr>
      <vt:lpstr>Patrimonio Neto</vt:lpstr>
      <vt:lpstr>Notas Contables I</vt:lpstr>
      <vt:lpstr>Notas Contables II</vt:lpstr>
      <vt:lpstr>'Balance General'!Área_de_impresión</vt:lpstr>
      <vt:lpstr>'Estado de Resultados'!Área_de_impresión</vt:lpstr>
      <vt:lpstr>'Flujo de Efectivo'!Área_de_impresión</vt:lpstr>
      <vt:lpstr>'Notas Contables I'!Área_de_impresión</vt:lpstr>
      <vt:lpstr>'Notas Contables II'!Área_de_impresión</vt:lpstr>
      <vt:lpstr>'Patrimonio Neto'!Área_de_impresión</vt:lpstr>
      <vt:lpstr>'Notas Contables II'!OLE_LINK1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Marcelo Prono</cp:lastModifiedBy>
  <cp:lastPrinted>2020-06-29T23:41:22Z</cp:lastPrinted>
  <dcterms:created xsi:type="dcterms:W3CDTF">2016-08-27T16:35:25Z</dcterms:created>
  <dcterms:modified xsi:type="dcterms:W3CDTF">2020-06-30T14:32:51Z</dcterms:modified>
</cp:coreProperties>
</file>