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Regional Casa de Bolsa S.A\"/>
    </mc:Choice>
  </mc:AlternateContent>
  <bookViews>
    <workbookView xWindow="0" yWindow="0" windowWidth="22965" windowHeight="9150" tabRatio="841" activeTab="1"/>
  </bookViews>
  <sheets>
    <sheet name="Información general" sheetId="11" r:id="rId1"/>
    <sheet name="Balance General" sheetId="1" r:id="rId2"/>
    <sheet name="Estado de Resultados" sheetId="2" r:id="rId3"/>
    <sheet name="Flujo de Efectivo" sheetId="3" r:id="rId4"/>
    <sheet name="Patrimonio Neto" sheetId="5" r:id="rId5"/>
    <sheet name="CA EF" sheetId="4" state="hidden" r:id="rId6"/>
    <sheet name="Notas Contables I" sheetId="8" r:id="rId7"/>
    <sheet name="Notas Contables II" sheetId="9" r:id="rId8"/>
    <sheet name="Clasificación" sheetId="6" state="hidden" r:id="rId9"/>
    <sheet name="BGv2" sheetId="12" state="hidden" r:id="rId10"/>
    <sheet name="BG" sheetId="7" state="hidden" r:id="rId11"/>
  </sheets>
  <definedNames>
    <definedName name="\a">#REF!</definedName>
    <definedName name="_____DAT23">#REF!</definedName>
    <definedName name="_____DAT24">#REF!</definedName>
    <definedName name="____DAT23">#REF!</definedName>
    <definedName name="____DAT24">#REF!</definedName>
    <definedName name="___DAT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DAT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2">#REF!</definedName>
    <definedName name="__DAT23" localSheetId="4">#REF!</definedName>
    <definedName name="__DAT23">#REF!</definedName>
    <definedName name="__DAT24" localSheetId="4">#REF!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RSE1">#REF!</definedName>
    <definedName name="__RSE2">#REF!</definedName>
    <definedName name="_DAT1">#REF!</definedName>
    <definedName name="_DAT12">#REF!</definedName>
    <definedName name="_DAT13" localSheetId="4">#REF!</definedName>
    <definedName name="_DAT13">#REF!</definedName>
    <definedName name="_DAT14" localSheetId="4">#REF!</definedName>
    <definedName name="_DAT14">#REF!</definedName>
    <definedName name="_DAT15">#REF!</definedName>
    <definedName name="_DAT16">#REF!</definedName>
    <definedName name="_DAT17" localSheetId="4">#REF!</definedName>
    <definedName name="_DAT17">#REF!</definedName>
    <definedName name="_DAT18" localSheetId="4">#REF!</definedName>
    <definedName name="_DAT18">#REF!</definedName>
    <definedName name="_DAT19" localSheetId="4">#REF!</definedName>
    <definedName name="_DAT19">#REF!</definedName>
    <definedName name="_DAT2">#REF!</definedName>
    <definedName name="_DAT20" localSheetId="4">#REF!</definedName>
    <definedName name="_DAT20">#REF!</definedName>
    <definedName name="_DAT22" localSheetId="4">#REF!</definedName>
    <definedName name="_DAT22">#REF!</definedName>
    <definedName name="_DAT23" localSheetId="4">#REF!</definedName>
    <definedName name="_DAT23">#REF!</definedName>
    <definedName name="_DAT24" localSheetId="4">#REF!</definedName>
    <definedName name="_DAT24">#REF!</definedName>
    <definedName name="_DAT3" localSheetId="4">#REF!</definedName>
    <definedName name="_DAT3">#REF!</definedName>
    <definedName name="_DAT4" localSheetId="4">#REF!</definedName>
    <definedName name="_DAT4">#REF!</definedName>
    <definedName name="_DAT5" localSheetId="4">#REF!</definedName>
    <definedName name="_DAT5">#REF!</definedName>
    <definedName name="_DAT6">#REF!</definedName>
    <definedName name="_DAT7">#REF!</definedName>
    <definedName name="_DAT8">#REF!</definedName>
    <definedName name="_xlnm._FilterDatabase" localSheetId="10" hidden="1">BG!$B$5:$G$155</definedName>
    <definedName name="_xlnm._FilterDatabase" localSheetId="8" hidden="1">Clasificación!$A$4:$O$479</definedName>
    <definedName name="_Key1" localSheetId="4" hidden="1">#REF!</definedName>
    <definedName name="_Key1" hidden="1">#REF!</definedName>
    <definedName name="_Key2" localSheetId="4" hidden="1">#REF!</definedName>
    <definedName name="_Key2" hidden="1">#REF!</definedName>
    <definedName name="_Order1" hidden="1">255</definedName>
    <definedName name="_Order2" hidden="1">255</definedName>
    <definedName name="_Parse_In" localSheetId="4" hidden="1">#REF!</definedName>
    <definedName name="_Parse_In" hidden="1">#REF!</definedName>
    <definedName name="_Parse_Out" localSheetId="4" hidden="1">#REF!</definedName>
    <definedName name="_Parse_Out" hidden="1">#REF!</definedName>
    <definedName name="_RSE1">#REF!</definedName>
    <definedName name="_RSE2">#REF!</definedName>
    <definedName name="_TPy530231">#REF!</definedName>
    <definedName name="a" localSheetId="2" hidden="1">{#N/A,#N/A,FALSE,"Aging Summary";#N/A,#N/A,FALSE,"Ratio Analysis";#N/A,#N/A,FALSE,"Test 120 Day Accts";#N/A,#N/A,FALSE,"Tickmarks"}</definedName>
    <definedName name="a" localSheetId="3" hidden="1">{#N/A,#N/A,FALSE,"Aging Summary";#N/A,#N/A,FALSE,"Ratio Analysis";#N/A,#N/A,FALSE,"Test 120 Day Accts";#N/A,#N/A,FALSE,"Tickmarks"}</definedName>
    <definedName name="A" localSheetId="4">#REF!</definedName>
    <definedName name="a" hidden="1">{#N/A,#N/A,FALSE,"Aging Summary";#N/A,#N/A,FALSE,"Ratio Analysis";#N/A,#N/A,FALSE,"Test 120 Day Accts";#N/A,#N/A,FALSE,"Tickmarks"}</definedName>
    <definedName name="A_impresión_IM" localSheetId="4">#REF!</definedName>
    <definedName name="A_impresión_IM">#REF!</definedName>
    <definedName name="aakdkadk" hidden="1">#REF!</definedName>
    <definedName name="Acceso_Ganado">#REF!</definedName>
    <definedName name="acctascomb">#REF!</definedName>
    <definedName name="acctashold1">#REF!</definedName>
    <definedName name="acctashold2">#REF!</definedName>
    <definedName name="acctasnorte">#REF!</definedName>
    <definedName name="acctassur">#REF!</definedName>
    <definedName name="ADV_PROM" localSheetId="4">#REF!</definedName>
    <definedName name="ADV_PROM">#REF!</definedName>
    <definedName name="APSUMMARY">#REF!</definedName>
    <definedName name="AR_Balance">#REF!</definedName>
    <definedName name="ARA_Threshold">#REF!</definedName>
    <definedName name="Area_de_impresión2" localSheetId="4">#REF!</definedName>
    <definedName name="Area_de_impresión2">#REF!</definedName>
    <definedName name="Area_de_impresión3" localSheetId="4">#REF!</definedName>
    <definedName name="Area_de_impresión3">#REF!</definedName>
    <definedName name="ARGENTINA" localSheetId="4">#REF!</definedName>
    <definedName name="ARGENTINA">#REF!</definedName>
    <definedName name="ARP_Threshold">#REF!</definedName>
    <definedName name="Array">#REF!</definedName>
    <definedName name="AS2DocOpenMode" hidden="1">"AS2DocumentEdit"</definedName>
    <definedName name="AS2HasNoAutoHeaderFooter" hidden="1">" "</definedName>
    <definedName name="AS2ReportLS" hidden="1">1</definedName>
    <definedName name="AS2StaticLS" localSheetId="4" hidden="1">#REF!</definedName>
    <definedName name="AS2StaticLS" hidden="1">#REF!</definedName>
    <definedName name="AS2SyncStepLS" hidden="1">0</definedName>
    <definedName name="AS2TickmarkLS" localSheetId="4" hidden="1">#REF!</definedName>
    <definedName name="AS2TickmarkLS" hidden="1">#REF!</definedName>
    <definedName name="AS2VersionLS" hidden="1">300</definedName>
    <definedName name="assssssssssssssssssssssssssssssssssssssssss" hidden="1">#REF!</definedName>
    <definedName name="B" localSheetId="4">#REF!</definedName>
    <definedName name="B">#REF!</definedName>
    <definedName name="basemeta" localSheetId="4">#REF!</definedName>
    <definedName name="basemeta">#REF!</definedName>
    <definedName name="basenueva" localSheetId="4">#REF!</definedName>
    <definedName name="basenueva">#REF!</definedName>
    <definedName name="BB">#REF!</definedName>
    <definedName name="BCDE" localSheetId="3" hidden="1">{#N/A,#N/A,FALSE,"Aging Summary";#N/A,#N/A,FALSE,"Ratio Analysis";#N/A,#N/A,FALSE,"Test 120 Day Accts";#N/A,#N/A,FALSE,"Tickmarks"}</definedName>
    <definedName name="BCDE" localSheetId="4"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hidden="1">#REF!</definedName>
    <definedName name="bjhgugydrfshdxhcfi" hidden="1">#REF!</definedName>
    <definedName name="BRASIL" localSheetId="4">#REF!</definedName>
    <definedName name="BRASIL">#REF!</definedName>
    <definedName name="bsusocomb1">#REF!</definedName>
    <definedName name="bsusonorte1">#REF!</definedName>
    <definedName name="bsusosur1">#REF!</definedName>
    <definedName name="BuiltIn_Print_Area" localSheetId="4">#REF!</definedName>
    <definedName name="BuiltIn_Print_Area">#REF!</definedName>
    <definedName name="BuiltIn_Print_Area___0___0___0___0___0" localSheetId="4">#REF!</definedName>
    <definedName name="BuiltIn_Print_Area___0___0___0___0___0">#REF!</definedName>
    <definedName name="BuiltIn_Print_Area___0___0___0___0___0___0___0___0" localSheetId="4">#REF!</definedName>
    <definedName name="BuiltIn_Print_Area___0___0___0___0___0___0___0___0">#REF!</definedName>
    <definedName name="canal" localSheetId="4">#REF!</definedName>
    <definedName name="canal">#REF!</definedName>
    <definedName name="Capitali">#REF!</definedName>
    <definedName name="CC" localSheetId="4">#REF!</definedName>
    <definedName name="CC">#REF!</definedName>
    <definedName name="cdrogtos">#REF!</definedName>
    <definedName name="cdrogtoscomb">#REF!</definedName>
    <definedName name="cdrogtoshold">#REF!</definedName>
    <definedName name="CdroGtosHYP">#REF!</definedName>
    <definedName name="cdrogtosnorte">#REF!</definedName>
    <definedName name="CdroGtosSAP">#REF!</definedName>
    <definedName name="cdrogtossur">#REF!</definedName>
    <definedName name="chart1" localSheetId="4">#REF!</definedName>
    <definedName name="chart1">#REF!</definedName>
    <definedName name="cliente" localSheetId="4">#REF!</definedName>
    <definedName name="cliente">#REF!</definedName>
    <definedName name="cliente2" localSheetId="4">#REF!</definedName>
    <definedName name="cliente2">#REF!</definedName>
    <definedName name="Clientes" localSheetId="4">#REF!</definedName>
    <definedName name="Clientes">#REF!</definedName>
    <definedName name="Clients_Population_Total" localSheetId="4">#REF!</definedName>
    <definedName name="Clients_Population_Total">#REF!</definedName>
    <definedName name="cndsuuuuuuuuuuuuuuuuuuuuuuuuuuuuuuuuuuuuuuuuuuuuuuuuuuuuu" hidden="1">#REF!</definedName>
    <definedName name="co" localSheetId="4">#REF!</definedName>
    <definedName name="co">#REF!</definedName>
    <definedName name="COMPAÑIAS" localSheetId="4">#REF!</definedName>
    <definedName name="COMPAÑIAS">#REF!</definedName>
    <definedName name="Compilacion">#REF!</definedName>
    <definedName name="complacu" localSheetId="4">#REF!</definedName>
    <definedName name="complacu">#REF!</definedName>
    <definedName name="complemes" localSheetId="4">#REF!</definedName>
    <definedName name="complemes">#REF!</definedName>
    <definedName name="Computed_Sample_Population_Total" localSheetId="4">#REF!</definedName>
    <definedName name="Computed_Sample_Population_Total">#REF!</definedName>
    <definedName name="COST_MP" localSheetId="4">#REF!</definedName>
    <definedName name="COST_MP">#REF!</definedName>
    <definedName name="crin0010">#REF!</definedName>
    <definedName name="Customer">#REF!</definedName>
    <definedName name="customerld">#REF!</definedName>
    <definedName name="CustomerPCS">#REF!</definedName>
    <definedName name="CY_Accounts_Receivable" localSheetId="4">#REF!</definedName>
    <definedName name="CY_Administration" localSheetId="4">#REF!</definedName>
    <definedName name="CY_Administration">#REF!</definedName>
    <definedName name="CY_Cash" localSheetId="4">#REF!</definedName>
    <definedName name="CY_Cash_Div_Dec" localSheetId="4">#REF!</definedName>
    <definedName name="CY_CASH_DIVIDENDS_DECLARED__per_common_share" localSheetId="4">#REF!</definedName>
    <definedName name="CY_Common_Equity" localSheetId="4">#REF!</definedName>
    <definedName name="CY_Cost_of_Sales" localSheetId="4">#REF!</definedName>
    <definedName name="CY_Current_Liabilities" localSheetId="4">#REF!</definedName>
    <definedName name="CY_Depreciation" localSheetId="4">#REF!</definedName>
    <definedName name="CY_Disc._Ops." localSheetId="4">#REF!</definedName>
    <definedName name="CY_Disc_mnth">#REF!</definedName>
    <definedName name="CY_Disc_pd">#REF!</definedName>
    <definedName name="CY_Discounts">#REF!</definedName>
    <definedName name="CY_Earnings_per_share" localSheetId="4">#REF!</definedName>
    <definedName name="CY_Extraord." localSheetId="4">#REF!</definedName>
    <definedName name="CY_Gross_Profit" localSheetId="4">#REF!</definedName>
    <definedName name="CY_INC_AFT_TAX" localSheetId="4">#REF!</definedName>
    <definedName name="CY_INC_BEF_EXTRAORD" localSheetId="4">#REF!</definedName>
    <definedName name="CY_Inc_Bef_Tax" localSheetId="4">#REF!</definedName>
    <definedName name="CY_Intangible_Assets" localSheetId="4">#REF!</definedName>
    <definedName name="CY_Intangible_Assets">#REF!</definedName>
    <definedName name="CY_Interest_Expense" localSheetId="4">#REF!</definedName>
    <definedName name="CY_Inventory" localSheetId="4">#REF!</definedName>
    <definedName name="CY_LIABIL_EQUITY" localSheetId="4">#REF!</definedName>
    <definedName name="CY_LIABIL_EQUITY">#REF!</definedName>
    <definedName name="CY_Long_term_Debt__excl_Dfd_Taxes" localSheetId="4">#REF!</definedName>
    <definedName name="CY_LT_Debt" localSheetId="4">#REF!</definedName>
    <definedName name="CY_Market_Value_of_Equity" localSheetId="4">#REF!</definedName>
    <definedName name="CY_Marketable_Sec" localSheetId="4">#REF!</definedName>
    <definedName name="CY_Marketable_Sec">#REF!</definedName>
    <definedName name="CY_NET_INCOME" localSheetId="4">#REF!</definedName>
    <definedName name="CY_NET_PROFIT">#REF!</definedName>
    <definedName name="CY_Net_Revenue" localSheetId="4">#REF!</definedName>
    <definedName name="CY_Operating_Income" localSheetId="4">#REF!</definedName>
    <definedName name="CY_Operating_Income">#REF!</definedName>
    <definedName name="CY_Other" localSheetId="4">#REF!</definedName>
    <definedName name="CY_Other">#REF!</definedName>
    <definedName name="CY_Other_Curr_Assets" localSheetId="4">#REF!</definedName>
    <definedName name="CY_Other_Curr_Assets">#REF!</definedName>
    <definedName name="CY_Other_LT_Assets" localSheetId="4">#REF!</definedName>
    <definedName name="CY_Other_LT_Assets">#REF!</definedName>
    <definedName name="CY_Other_LT_Liabilities" localSheetId="4">#REF!</definedName>
    <definedName name="CY_Other_LT_Liabilities">#REF!</definedName>
    <definedName name="CY_Preferred_Stock" localSheetId="4">#REF!</definedName>
    <definedName name="CY_Preferred_Stock">#REF!</definedName>
    <definedName name="CY_QUICK_ASSETS" localSheetId="4">#REF!</definedName>
    <definedName name="CY_Ret_mnth">#REF!</definedName>
    <definedName name="CY_Ret_pd">#REF!</definedName>
    <definedName name="CY_Retained_Earnings" localSheetId="4">#REF!</definedName>
    <definedName name="CY_Retained_Earnings">#REF!</definedName>
    <definedName name="CY_Returns">#REF!</definedName>
    <definedName name="CY_Selling" localSheetId="4">#REF!</definedName>
    <definedName name="CY_Selling">#REF!</definedName>
    <definedName name="CY_Tangible_Assets" localSheetId="4">#REF!</definedName>
    <definedName name="CY_Tangible_Assets">#REF!</definedName>
    <definedName name="CY_Tangible_Net_Worth" localSheetId="4">#REF!</definedName>
    <definedName name="CY_Taxes" localSheetId="4">#REF!</definedName>
    <definedName name="CY_TOTAL_ASSETS" localSheetId="4">#REF!</definedName>
    <definedName name="CY_TOTAL_CURR_ASSETS" localSheetId="4">#REF!</definedName>
    <definedName name="CY_TOTAL_DEBT" localSheetId="4">#REF!</definedName>
    <definedName name="CY_TOTAL_EQUITY" localSheetId="4">#REF!</definedName>
    <definedName name="CY_Trade_Payables" localSheetId="4">#REF!</definedName>
    <definedName name="CY_Weighted_Average" localSheetId="4">#REF!</definedName>
    <definedName name="CY_Working_Capital" localSheetId="4">#REF!</definedName>
    <definedName name="CY_Year_Income_Statement" localSheetId="4">#REF!</definedName>
    <definedName name="da" localSheetId="2" hidden="1">{#N/A,#N/A,FALSE,"Aging Summary";#N/A,#N/A,FALSE,"Ratio Analysis";#N/A,#N/A,FALSE,"Test 120 Day Accts";#N/A,#N/A,FALSE,"Tickmarks"}</definedName>
    <definedName name="da" localSheetId="3" hidden="1">{#N/A,#N/A,FALSE,"Aging Summary";#N/A,#N/A,FALSE,"Ratio Analysis";#N/A,#N/A,FALSE,"Test 120 Day Accts";#N/A,#N/A,FALSE,"Tickmarks"}</definedName>
    <definedName name="da" localSheetId="4" hidden="1">{#N/A,#N/A,FALSE,"Aging Summary";#N/A,#N/A,FALSE,"Ratio Analysis";#N/A,#N/A,FALSE,"Test 120 Day Accts";#N/A,#N/A,FALSE,"Tickmarks"}</definedName>
    <definedName name="da" hidden="1">{#N/A,#N/A,FALSE,"Aging Summary";#N/A,#N/A,FALSE,"Ratio Analysis";#N/A,#N/A,FALSE,"Test 120 Day Accts";#N/A,#N/A,FALSE,"Tickmarks"}</definedName>
    <definedName name="DAFDFAD" localSheetId="2" hidden="1">{#N/A,#N/A,FALSE,"VOL"}</definedName>
    <definedName name="DAFDFAD" localSheetId="3" hidden="1">{#N/A,#N/A,FALSE,"VOL"}</definedName>
    <definedName name="DAFDFAD" localSheetId="4" hidden="1">{#N/A,#N/A,FALSE,"VOL"}</definedName>
    <definedName name="DAFDFAD" hidden="1">{#N/A,#N/A,FALSE,"VOL"}</definedName>
    <definedName name="DASA" localSheetId="4">#REF!</definedName>
    <definedName name="DASA">#REF!</definedName>
    <definedName name="data" localSheetId="4">#REF!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_xlnm.Database" localSheetId="4">#REF!</definedName>
    <definedName name="_xlnm.Database">#REF!</definedName>
    <definedName name="datos" localSheetId="4">#REF!</definedName>
    <definedName name="datos">#REF!</definedName>
    <definedName name="Definición">#REF!</definedName>
    <definedName name="desc" localSheetId="4">#REF!</definedName>
    <definedName name="desc">#REF!</definedName>
    <definedName name="detaacu" localSheetId="4">#REF!</definedName>
    <definedName name="detaacu">#REF!</definedName>
    <definedName name="detames" localSheetId="4">#REF!</definedName>
    <definedName name="detames">#REF!</definedName>
    <definedName name="dgh">#REF!</definedName>
    <definedName name="Diferencias_de_redondeo">#REF!</definedName>
    <definedName name="Disagg_AR_Balance">#REF!</definedName>
    <definedName name="Disaggregations_SRD">#REF!</definedName>
    <definedName name="Disc_Allowance">#REF!</definedName>
    <definedName name="Dist" localSheetId="4">#REF!</definedName>
    <definedName name="Dist">#REF!</definedName>
    <definedName name="distribuidores" localSheetId="4">#REF!</definedName>
    <definedName name="distribuidores">#REF!</definedName>
    <definedName name="Dollar_Threshold" localSheetId="4">#REF!</definedName>
    <definedName name="Dollar_Threshold">#REF!</definedName>
    <definedName name="dtt" hidden="1">#REF!</definedName>
    <definedName name="Edesa" localSheetId="4">#REF!</definedName>
    <definedName name="Edesa">#REF!</definedName>
    <definedName name="Enriputo" localSheetId="4">#REF!</definedName>
    <definedName name="Enriputo">#REF!</definedName>
    <definedName name="eoafh">#REF!</definedName>
    <definedName name="eoafn">#REF!</definedName>
    <definedName name="eoafs">#REF!</definedName>
    <definedName name="est" localSheetId="4">#REF!</definedName>
    <definedName name="est">#REF!</definedName>
    <definedName name="ESTBF" localSheetId="4">#REF!</definedName>
    <definedName name="ESTBF">#REF!</definedName>
    <definedName name="ESTIMADO" localSheetId="4">#REF!</definedName>
    <definedName name="ESTIMADO">#REF!</definedName>
    <definedName name="EV__LASTREFTIME__" hidden="1">38972.3597337963</definedName>
    <definedName name="EX" localSheetId="4">#REF!</definedName>
    <definedName name="EX">#REF!</definedName>
    <definedName name="Excel_BuiltIn__FilterDatabase_1_1">#REF!</definedName>
    <definedName name="Excel_BuiltIn_Print_Area_6_1_1_1">"$'OMNI 2007'.$#REF!$#REF!:$#REF!$#REF!"</definedName>
    <definedName name="fdg">#REF!</definedName>
    <definedName name="fds">#REF!</definedName>
    <definedName name="ffffff" hidden="1">"AS2DocumentBrowse"</definedName>
    <definedName name="fgg">#REF!</definedName>
    <definedName name="fnjrjkkkkkkkkkkkkkkkk" hidden="1">#REF!</definedName>
    <definedName name="GA">#REF!</definedName>
    <definedName name="gald">#REF!</definedName>
    <definedName name="GAPCS">#REF!</definedName>
    <definedName name="GASTOS" localSheetId="4">#REF!</definedName>
    <definedName name="GASTOS">#REF!</definedName>
    <definedName name="grandes3">#REF!</definedName>
    <definedName name="histor" localSheetId="4">#REF!</definedName>
    <definedName name="histor">#REF!</definedName>
    <definedName name="hjkhjficjnkdhfoikds" hidden="1">#REF!</definedName>
    <definedName name="Hola">#REF!</definedName>
    <definedName name="in" hidden="1">#REF!</definedName>
    <definedName name="INT">#REF!</definedName>
    <definedName name="intangcomb">#REF!</definedName>
    <definedName name="intanghold">#REF!</definedName>
    <definedName name="intangnorte">#REF!</definedName>
    <definedName name="intangsur">#REF!</definedName>
    <definedName name="Interval" localSheetId="4">#REF!</definedName>
    <definedName name="Interval">#REF!</definedName>
    <definedName name="jhhj" hidden="1">#REF!</definedName>
    <definedName name="jjee">#REF!</definedName>
    <definedName name="jkkj" hidden="1">#REF!</definedName>
    <definedName name="junio">#REF!</definedName>
    <definedName name="JYGJHSDSJDFD" hidden="1">#REF!</definedName>
    <definedName name="K2_WBEVMODE" hidden="1">-1</definedName>
    <definedName name="kdkdk">#REF!</definedName>
    <definedName name="kfdg">#REF!</definedName>
    <definedName name="kfg">#REF!</definedName>
    <definedName name="Leadsheet">#REF!</definedName>
    <definedName name="liq" localSheetId="2" hidden="1">{#N/A,#N/A,FALSE,"VOL"}</definedName>
    <definedName name="liq" localSheetId="3" hidden="1">{#N/A,#N/A,FALSE,"VOL"}</definedName>
    <definedName name="liq" localSheetId="4" hidden="1">{#N/A,#N/A,FALSE,"VOL"}</definedName>
    <definedName name="liq" hidden="1">{#N/A,#N/A,FALSE,"VOL"}</definedName>
    <definedName name="listasuper" localSheetId="4">#REF!</definedName>
    <definedName name="listasuper">#REF!</definedName>
    <definedName name="Maintenance">#REF!</definedName>
    <definedName name="maintenanceld">#REF!</definedName>
    <definedName name="MaintenancePCS">#REF!</definedName>
    <definedName name="marca" localSheetId="4">#REF!</definedName>
    <definedName name="marca">#REF!</definedName>
    <definedName name="Marcas" localSheetId="4">#REF!</definedName>
    <definedName name="Marcas">#REF!</definedName>
    <definedName name="Minimis">#REF!</definedName>
    <definedName name="MKT">#REF!</definedName>
    <definedName name="mktld">#REF!</definedName>
    <definedName name="MKTPCS">#REF!</definedName>
    <definedName name="MP" localSheetId="4">#REF!</definedName>
    <definedName name="MP">#REF!</definedName>
    <definedName name="MP_AR_Balance">#REF!</definedName>
    <definedName name="MP_SRD">#REF!</definedName>
    <definedName name="Muestrini" hidden="1">3</definedName>
    <definedName name="ncjdbjfkw" hidden="1">#REF!</definedName>
    <definedName name="NDJFDOVFD" hidden="1">#REF!</definedName>
    <definedName name="Networ">#REF!</definedName>
    <definedName name="Network">#REF!</definedName>
    <definedName name="networkld">#REF!</definedName>
    <definedName name="NetworkPCS">#REF!</definedName>
    <definedName name="new" localSheetId="3" hidden="1">{#N/A,#N/A,FALSE,"Aging Summary";#N/A,#N/A,FALSE,"Ratio Analysis";#N/A,#N/A,FALSE,"Test 120 Day Accts";#N/A,#N/A,FALSE,"Tickmarks"}</definedName>
    <definedName name="new" localSheetId="4" hidden="1">{#N/A,#N/A,FALSE,"Aging Summary";#N/A,#N/A,FALSE,"Ratio Analysis";#N/A,#N/A,FALSE,"Test 120 Day Accts";#N/A,#N/A,FALSE,"Tickmarks"}</definedName>
    <definedName name="new" hidden="1">{#N/A,#N/A,FALSE,"Aging Summary";#N/A,#N/A,FALSE,"Ratio Analysis";#N/A,#N/A,FALSE,"Test 120 Day Accts";#N/A,#N/A,FALSE,"Tickmarks"}</definedName>
    <definedName name="ñfdsl">#REF!</definedName>
    <definedName name="ngughuiyhuhhhhhhhhhhhhhhhhhh" hidden="1">#REF!</definedName>
    <definedName name="njkhoikh" hidden="1">#REF!</definedName>
    <definedName name="nmm" localSheetId="2" hidden="1">{#N/A,#N/A,FALSE,"VOL"}</definedName>
    <definedName name="nmm" localSheetId="3" hidden="1">{#N/A,#N/A,FALSE,"VOL"}</definedName>
    <definedName name="nmm" localSheetId="4" hidden="1">{#N/A,#N/A,FALSE,"VOL"}</definedName>
    <definedName name="nmm" hidden="1">{#N/A,#N/A,FALSE,"VOL"}</definedName>
    <definedName name="ññ">#REF!</definedName>
    <definedName name="NO" localSheetId="2" hidden="1">{#N/A,#N/A,FALSE,"VOL"}</definedName>
    <definedName name="NO" localSheetId="3" hidden="1">{#N/A,#N/A,FALSE,"VOL"}</definedName>
    <definedName name="NO" localSheetId="4" hidden="1">{#N/A,#N/A,FALSE,"VOL"}</definedName>
    <definedName name="NO" hidden="1">{#N/A,#N/A,FALSE,"VOL"}</definedName>
    <definedName name="NonTop_Stratum_Value" localSheetId="4">#REF!</definedName>
    <definedName name="NonTop_Stratum_Value">#REF!</definedName>
    <definedName name="Number_of_Selections">#REF!</definedName>
    <definedName name="Numof_Selections2">#REF!</definedName>
    <definedName name="OLE_LINK1" localSheetId="7">'Notas Contables II'!$B$11</definedName>
    <definedName name="OPPROD" localSheetId="4">#REF!</definedName>
    <definedName name="OPPROD">#REF!</definedName>
    <definedName name="opt">#REF!</definedName>
    <definedName name="optr">#REF!</definedName>
    <definedName name="Others">#REF!</definedName>
    <definedName name="othersld">#REF!</definedName>
    <definedName name="OthersPCS">#REF!</definedName>
    <definedName name="PARAGUAY" localSheetId="4">#REF!</definedName>
    <definedName name="PARAGUAY">#REF!</definedName>
    <definedName name="participa" localSheetId="4">#REF!</definedName>
    <definedName name="participa">#REF!</definedName>
    <definedName name="Partidas_seleccionadas_test_de_">#REF!</definedName>
    <definedName name="Partidas_Selecionadas">#REF!</definedName>
    <definedName name="Percent_Threshold" localSheetId="4">#REF!</definedName>
    <definedName name="Percent_Threshold">#REF!</definedName>
    <definedName name="PL_Dollar_Threshold" localSheetId="4">#REF!</definedName>
    <definedName name="PL_Dollar_Threshold">#REF!</definedName>
    <definedName name="PL_Percent_Threshold" localSheetId="4">#REF!</definedName>
    <definedName name="PL_Percent_Threshold">#REF!</definedName>
    <definedName name="pmoslpcomb1">#REF!</definedName>
    <definedName name="pmoslpcomb2">#REF!</definedName>
    <definedName name="pmoslpnorte1">#REF!</definedName>
    <definedName name="pmoslpnorte2">#REF!</definedName>
    <definedName name="pmoslpsur1">#REF!</definedName>
    <definedName name="pmoslpsur2">#REF!</definedName>
    <definedName name="POLYAR" localSheetId="4">#REF!</definedName>
    <definedName name="POLYAR">#REF!</definedName>
    <definedName name="potir">#REF!</definedName>
    <definedName name="ppc" localSheetId="4">#REF!</definedName>
    <definedName name="ppc">#REF!</definedName>
    <definedName name="pr" localSheetId="4">#REF!</definedName>
    <definedName name="pr">#REF!</definedName>
    <definedName name="previs">#REF!</definedName>
    <definedName name="_xlnm.Print_Area" localSheetId="1">'Balance General'!$A$1:$G$80</definedName>
    <definedName name="_xlnm.Print_Area" localSheetId="2">'Estado de Resultados'!$A$2:$H$90</definedName>
    <definedName name="_xlnm.Print_Area" localSheetId="3">'Flujo de Efectivo'!$A$1:$F$55</definedName>
    <definedName name="_xlnm.Print_Area" localSheetId="6">'Notas Contables I'!$A$1:$L$99</definedName>
    <definedName name="_xlnm.Print_Area" localSheetId="7">'Notas Contables II'!$A$1:$I$475</definedName>
    <definedName name="_xlnm.Print_Area" localSheetId="4">'Patrimonio Neto'!$A$1:$K$25</definedName>
    <definedName name="PS_Test_de_Gastos">#REF!</definedName>
    <definedName name="PY_Accounts_Receivable" localSheetId="4">#REF!</definedName>
    <definedName name="PY_Administration" localSheetId="4">#REF!</definedName>
    <definedName name="PY_Administration">#REF!</definedName>
    <definedName name="PY_Cash" localSheetId="4">#REF!</definedName>
    <definedName name="PY_Cash_Div_Dec" localSheetId="4">#REF!</definedName>
    <definedName name="PY_CASH_DIVIDENDS_DECLARED__per_common_share" localSheetId="4">#REF!</definedName>
    <definedName name="PY_Common_Equity" localSheetId="4">#REF!</definedName>
    <definedName name="PY_Cost_of_Sales" localSheetId="4">#REF!</definedName>
    <definedName name="PY_Current_Liabilities" localSheetId="4">#REF!</definedName>
    <definedName name="PY_Depreciation" localSheetId="4">#REF!</definedName>
    <definedName name="PY_Disc._Ops." localSheetId="4">#REF!</definedName>
    <definedName name="PY_Disc_allow">#REF!</definedName>
    <definedName name="PY_Disc_mnth">#REF!</definedName>
    <definedName name="PY_Disc_pd">#REF!</definedName>
    <definedName name="PY_Discounts">#REF!</definedName>
    <definedName name="PY_Earnings_per_share" localSheetId="4">#REF!</definedName>
    <definedName name="PY_Extraord." localSheetId="4">#REF!</definedName>
    <definedName name="PY_Gross_Profit" localSheetId="4">#REF!</definedName>
    <definedName name="PY_INC_AFT_TAX" localSheetId="4">#REF!</definedName>
    <definedName name="PY_INC_BEF_EXTRAORD" localSheetId="4">#REF!</definedName>
    <definedName name="PY_Inc_Bef_Tax" localSheetId="4">#REF!</definedName>
    <definedName name="PY_Intangible_Assets" localSheetId="4">#REF!</definedName>
    <definedName name="PY_Intangible_Assets">#REF!</definedName>
    <definedName name="PY_Interest_Expense" localSheetId="4">#REF!</definedName>
    <definedName name="PY_Inventory" localSheetId="4">#REF!</definedName>
    <definedName name="PY_LIABIL_EQUITY" localSheetId="4">#REF!</definedName>
    <definedName name="PY_LIABIL_EQUITY">#REF!</definedName>
    <definedName name="PY_Long_term_Debt__excl_Dfd_Taxes" localSheetId="4">#REF!</definedName>
    <definedName name="PY_LT_Debt" localSheetId="4">#REF!</definedName>
    <definedName name="PY_Market_Value_of_Equity" localSheetId="4">#REF!</definedName>
    <definedName name="PY_Marketable_Sec" localSheetId="4">#REF!</definedName>
    <definedName name="PY_Marketable_Sec">#REF!</definedName>
    <definedName name="PY_NET_INCOME" localSheetId="4">#REF!</definedName>
    <definedName name="PY_NET_PROFIT">#REF!</definedName>
    <definedName name="PY_Net_Revenue" localSheetId="4">#REF!</definedName>
    <definedName name="PY_Operating_Inc" localSheetId="4">#REF!</definedName>
    <definedName name="PY_Operating_Inc">#REF!</definedName>
    <definedName name="PY_Operating_Income" localSheetId="4">#REF!</definedName>
    <definedName name="PY_Operating_Income">#REF!</definedName>
    <definedName name="PY_Other_Curr_Assets" localSheetId="4">#REF!</definedName>
    <definedName name="PY_Other_Curr_Assets">#REF!</definedName>
    <definedName name="PY_Other_Exp" localSheetId="4">#REF!</definedName>
    <definedName name="PY_Other_Exp">#REF!</definedName>
    <definedName name="PY_Other_LT_Assets" localSheetId="4">#REF!</definedName>
    <definedName name="PY_Other_LT_Assets">#REF!</definedName>
    <definedName name="PY_Other_LT_Liabilities" localSheetId="4">#REF!</definedName>
    <definedName name="PY_Other_LT_Liabilities">#REF!</definedName>
    <definedName name="PY_Preferred_Stock" localSheetId="4">#REF!</definedName>
    <definedName name="PY_Preferred_Stock">#REF!</definedName>
    <definedName name="PY_QUICK_ASSETS" localSheetId="4">#REF!</definedName>
    <definedName name="PY_Ret_allow">#REF!</definedName>
    <definedName name="PY_Ret_mnth">#REF!</definedName>
    <definedName name="PY_Ret_pd">#REF!</definedName>
    <definedName name="PY_Retained_Earnings" localSheetId="4">#REF!</definedName>
    <definedName name="PY_Retained_Earnings">#REF!</definedName>
    <definedName name="PY_Returns">#REF!</definedName>
    <definedName name="PY_Selling" localSheetId="4">#REF!</definedName>
    <definedName name="PY_Selling">#REF!</definedName>
    <definedName name="PY_Tangible_Assets" localSheetId="4">#REF!</definedName>
    <definedName name="PY_Tangible_Assets">#REF!</definedName>
    <definedName name="PY_Tangible_Net_Worth" localSheetId="4">#REF!</definedName>
    <definedName name="PY_Taxes" localSheetId="4">#REF!</definedName>
    <definedName name="PY_TOTAL_ASSETS" localSheetId="4">#REF!</definedName>
    <definedName name="PY_TOTAL_CURR_ASSETS" localSheetId="4">#REF!</definedName>
    <definedName name="PY_TOTAL_DEBT" localSheetId="4">#REF!</definedName>
    <definedName name="PY_TOTAL_EQUITY" localSheetId="4">#REF!</definedName>
    <definedName name="PY_Trade_Payables" localSheetId="4">#REF!</definedName>
    <definedName name="PY_Weighted_Average" localSheetId="4">#REF!</definedName>
    <definedName name="PY_Working_Capital" localSheetId="4">#REF!</definedName>
    <definedName name="PY_Year_Income_Statement" localSheetId="4">#REF!</definedName>
    <definedName name="PY2_Accounts_Receivable" localSheetId="4">#REF!</definedName>
    <definedName name="PY2_Administration" localSheetId="4">#REF!</definedName>
    <definedName name="PY2_Cash" localSheetId="4">#REF!</definedName>
    <definedName name="PY2_Cash_Div_Dec" localSheetId="4">#REF!</definedName>
    <definedName name="PY2_CASH_DIVIDENDS_DECLARED__per_common_share" localSheetId="4">#REF!</definedName>
    <definedName name="PY2_Common_Equity" localSheetId="4">#REF!</definedName>
    <definedName name="PY2_Cost_of_Sales" localSheetId="4">#REF!</definedName>
    <definedName name="PY2_Current_Liabilities" localSheetId="4">#REF!</definedName>
    <definedName name="PY2_Depreciation" localSheetId="4">#REF!</definedName>
    <definedName name="PY2_Disc._Ops." localSheetId="4">#REF!</definedName>
    <definedName name="PY2_Earnings_per_share" localSheetId="4">#REF!</definedName>
    <definedName name="PY2_Extraord." localSheetId="4">#REF!</definedName>
    <definedName name="PY2_Gross_Profit" localSheetId="4">#REF!</definedName>
    <definedName name="PY2_INC_AFT_TAX" localSheetId="4">#REF!</definedName>
    <definedName name="PY2_INC_BEF_EXTRAORD" localSheetId="4">#REF!</definedName>
    <definedName name="PY2_Inc_Bef_Tax" localSheetId="4">#REF!</definedName>
    <definedName name="PY2_Intangible_Assets" localSheetId="4">#REF!</definedName>
    <definedName name="PY2_Interest_Expense" localSheetId="4">#REF!</definedName>
    <definedName name="PY2_Inventory" localSheetId="4">#REF!</definedName>
    <definedName name="PY2_LIABIL_EQUITY" localSheetId="4">#REF!</definedName>
    <definedName name="PY2_Long_term_Debt__excl_Dfd_Taxes" localSheetId="4">#REF!</definedName>
    <definedName name="PY2_LT_Debt" localSheetId="4">#REF!</definedName>
    <definedName name="PY2_Market_Value_of_Equity" localSheetId="4">#REF!</definedName>
    <definedName name="PY2_Marketable_Sec" localSheetId="4">#REF!</definedName>
    <definedName name="PY2_NET_INCOME" localSheetId="4">#REF!</definedName>
    <definedName name="PY2_Net_Revenue" localSheetId="4">#REF!</definedName>
    <definedName name="PY2_Operating_Inc" localSheetId="4">#REF!</definedName>
    <definedName name="PY2_Operating_Income" localSheetId="4">#REF!</definedName>
    <definedName name="PY2_Other_Curr_Assets" localSheetId="4">#REF!</definedName>
    <definedName name="PY2_Other_Exp." localSheetId="4">#REF!</definedName>
    <definedName name="PY2_Other_LT_Assets" localSheetId="4">#REF!</definedName>
    <definedName name="PY2_Other_LT_Liabilities" localSheetId="4">#REF!</definedName>
    <definedName name="PY2_Preferred_Stock" localSheetId="4">#REF!</definedName>
    <definedName name="PY2_QUICK_ASSETS" localSheetId="4">#REF!</definedName>
    <definedName name="PY2_Retained_Earnings" localSheetId="4">#REF!</definedName>
    <definedName name="PY2_Selling" localSheetId="4">#REF!</definedName>
    <definedName name="PY2_Tangible_Assets" localSheetId="4">#REF!</definedName>
    <definedName name="PY2_Tangible_Net_Worth" localSheetId="4">#REF!</definedName>
    <definedName name="PY2_Taxes" localSheetId="4">#REF!</definedName>
    <definedName name="PY2_TOTAL_ASSETS" localSheetId="4">#REF!</definedName>
    <definedName name="PY2_TOTAL_CURR_ASSETS" localSheetId="4">#REF!</definedName>
    <definedName name="PY2_TOTAL_DEBT" localSheetId="4">#REF!</definedName>
    <definedName name="PY2_TOTAL_EQUITY" localSheetId="4">#REF!</definedName>
    <definedName name="PY2_Trade_Payables" localSheetId="4">#REF!</definedName>
    <definedName name="PY2_Weighted_Average" localSheetId="4">#REF!</definedName>
    <definedName name="PY2_Working_Capital" localSheetId="4">#REF!</definedName>
    <definedName name="PY2_Year_Income_Statement" localSheetId="4">#REF!</definedName>
    <definedName name="PY3_Accounts_Receivable" localSheetId="4">#REF!</definedName>
    <definedName name="PY3_Administration" localSheetId="4">#REF!</definedName>
    <definedName name="PY3_Cash" localSheetId="4">#REF!</definedName>
    <definedName name="PY3_Common_Equity" localSheetId="4">#REF!</definedName>
    <definedName name="PY3_Cost_of_Sales" localSheetId="4">#REF!</definedName>
    <definedName name="PY3_Current_Liabilities" localSheetId="4">#REF!</definedName>
    <definedName name="PY3_Depreciation" localSheetId="4">#REF!</definedName>
    <definedName name="PY3_Disc._Ops." localSheetId="4">#REF!</definedName>
    <definedName name="PY3_Extraord." localSheetId="4">#REF!</definedName>
    <definedName name="PY3_Gross_Profit" localSheetId="4">#REF!</definedName>
    <definedName name="PY3_INC_AFT_TAX" localSheetId="4">#REF!</definedName>
    <definedName name="PY3_INC_BEF_EXTRAORD" localSheetId="4">#REF!</definedName>
    <definedName name="PY3_Inc_Bef_Tax" localSheetId="4">#REF!</definedName>
    <definedName name="PY3_Intangible_Assets" localSheetId="4">#REF!</definedName>
    <definedName name="PY3_Intangible_Assets">#REF!</definedName>
    <definedName name="PY3_Interest_Expense" localSheetId="4">#REF!</definedName>
    <definedName name="PY3_Inventory" localSheetId="4">#REF!</definedName>
    <definedName name="PY3_LIABIL_EQUITY" localSheetId="4">#REF!</definedName>
    <definedName name="PY3_Long_term_Debt__excl_Dfd_Taxes" localSheetId="4">#REF!</definedName>
    <definedName name="PY3_Marketable_Sec" localSheetId="4">#REF!</definedName>
    <definedName name="PY3_Marketable_Sec">#REF!</definedName>
    <definedName name="PY3_NET_INCOME" localSheetId="4">#REF!</definedName>
    <definedName name="PY3_Net_Revenue" localSheetId="4">#REF!</definedName>
    <definedName name="PY3_Operating_Inc" localSheetId="4">#REF!</definedName>
    <definedName name="PY3_Other_Curr_Assets" localSheetId="4">#REF!</definedName>
    <definedName name="PY3_Other_Curr_Assets">#REF!</definedName>
    <definedName name="PY3_Other_Exp." localSheetId="4">#REF!</definedName>
    <definedName name="PY3_Other_LT_Assets" localSheetId="4">#REF!</definedName>
    <definedName name="PY3_Other_LT_Assets">#REF!</definedName>
    <definedName name="PY3_Other_LT_Liabilities" localSheetId="4">#REF!</definedName>
    <definedName name="PY3_Other_LT_Liabilities">#REF!</definedName>
    <definedName name="PY3_Preferred_Stock" localSheetId="4">#REF!</definedName>
    <definedName name="PY3_Preferred_Stock">#REF!</definedName>
    <definedName name="PY3_QUICK_ASSETS" localSheetId="4">#REF!</definedName>
    <definedName name="PY3_Retained_Earnings" localSheetId="4">#REF!</definedName>
    <definedName name="PY3_Retained_Earnings">#REF!</definedName>
    <definedName name="PY3_Selling" localSheetId="4">#REF!</definedName>
    <definedName name="PY3_Tangible_Assets" localSheetId="4">#REF!</definedName>
    <definedName name="PY3_Tangible_Assets">#REF!</definedName>
    <definedName name="PY3_Taxes" localSheetId="4">#REF!</definedName>
    <definedName name="PY3_TOTAL_ASSETS" localSheetId="4">#REF!</definedName>
    <definedName name="PY3_TOTAL_CURR_ASSETS" localSheetId="4">#REF!</definedName>
    <definedName name="PY3_TOTAL_DEBT" localSheetId="4">#REF!</definedName>
    <definedName name="PY3_TOTAL_EQUITY" localSheetId="4">#REF!</definedName>
    <definedName name="PY3_Trade_Payables" localSheetId="4">#REF!</definedName>
    <definedName name="PY3_Year_Income_Statement" localSheetId="4">#REF!</definedName>
    <definedName name="PY4_Accounts_Receivable" localSheetId="4">#REF!</definedName>
    <definedName name="PY4_Administration" localSheetId="4">#REF!</definedName>
    <definedName name="PY4_Cash" localSheetId="4">#REF!</definedName>
    <definedName name="PY4_Common_Equity" localSheetId="4">#REF!</definedName>
    <definedName name="PY4_Cost_of_Sales" localSheetId="4">#REF!</definedName>
    <definedName name="PY4_Current_Liabilities" localSheetId="4">#REF!</definedName>
    <definedName name="PY4_Depreciation" localSheetId="4">#REF!</definedName>
    <definedName name="PY4_Disc._Ops." localSheetId="4">#REF!</definedName>
    <definedName name="PY4_Extraord." localSheetId="4">#REF!</definedName>
    <definedName name="PY4_Gross_Profit" localSheetId="4">#REF!</definedName>
    <definedName name="PY4_INC_AFT_TAX" localSheetId="4">#REF!</definedName>
    <definedName name="PY4_INC_BEF_EXTRAORD" localSheetId="4">#REF!</definedName>
    <definedName name="PY4_Inc_Bef_Tax" localSheetId="4">#REF!</definedName>
    <definedName name="PY4_Intangible_Assets" localSheetId="4">#REF!</definedName>
    <definedName name="PY4_Intangible_Assets">#REF!</definedName>
    <definedName name="PY4_Interest_Expense" localSheetId="4">#REF!</definedName>
    <definedName name="PY4_Inventory" localSheetId="4">#REF!</definedName>
    <definedName name="PY4_LIABIL_EQUITY" localSheetId="4">#REF!</definedName>
    <definedName name="PY4_Long_term_Debt__excl_Dfd_Taxes" localSheetId="4">#REF!</definedName>
    <definedName name="PY4_Marketable_Sec" localSheetId="4">#REF!</definedName>
    <definedName name="PY4_Marketable_Sec">#REF!</definedName>
    <definedName name="PY4_NET_INCOME" localSheetId="4">#REF!</definedName>
    <definedName name="PY4_Net_Revenue" localSheetId="4">#REF!</definedName>
    <definedName name="PY4_Operating_Inc" localSheetId="4">#REF!</definedName>
    <definedName name="PY4_Other_Cur_Assets" localSheetId="4">#REF!</definedName>
    <definedName name="PY4_Other_Cur_Assets">#REF!</definedName>
    <definedName name="PY4_Other_Exp." localSheetId="4">#REF!</definedName>
    <definedName name="PY4_Other_LT_Assets" localSheetId="4">#REF!</definedName>
    <definedName name="PY4_Other_LT_Assets">#REF!</definedName>
    <definedName name="PY4_Other_LT_Liabilities" localSheetId="4">#REF!</definedName>
    <definedName name="PY4_Other_LT_Liabilities">#REF!</definedName>
    <definedName name="PY4_Preferred_Stock" localSheetId="4">#REF!</definedName>
    <definedName name="PY4_Preferred_Stock">#REF!</definedName>
    <definedName name="PY4_QUICK_ASSETS" localSheetId="4">#REF!</definedName>
    <definedName name="PY4_Retained_Earnings" localSheetId="4">#REF!</definedName>
    <definedName name="PY4_Retained_Earnings">#REF!</definedName>
    <definedName name="PY4_Selling" localSheetId="4">#REF!</definedName>
    <definedName name="PY4_Tangible_Assets" localSheetId="4">#REF!</definedName>
    <definedName name="PY4_Tangible_Assets">#REF!</definedName>
    <definedName name="PY4_Taxes" localSheetId="4">#REF!</definedName>
    <definedName name="PY4_TOTAL_ASSETS" localSheetId="4">#REF!</definedName>
    <definedName name="PY4_TOTAL_CURR_ASSETS" localSheetId="4">#REF!</definedName>
    <definedName name="PY4_TOTAL_DEBT" localSheetId="4">#REF!</definedName>
    <definedName name="PY4_TOTAL_EQUITY" localSheetId="4">#REF!</definedName>
    <definedName name="PY4_Trade_Payables" localSheetId="4">#REF!</definedName>
    <definedName name="PY4_Year_Income_Statement" localSheetId="4">#REF!</definedName>
    <definedName name="PY5_Accounts_Receivable" localSheetId="4">#REF!</definedName>
    <definedName name="PY5_Accounts_Receivable">#REF!</definedName>
    <definedName name="PY5_Administration" localSheetId="4">#REF!</definedName>
    <definedName name="PY5_Cash" localSheetId="4">#REF!</definedName>
    <definedName name="PY5_Common_Equity" localSheetId="4">#REF!</definedName>
    <definedName name="PY5_Cost_of_Sales" localSheetId="4">#REF!</definedName>
    <definedName name="PY5_Current_Liabilities" localSheetId="4">#REF!</definedName>
    <definedName name="PY5_Depreciation" localSheetId="4">#REF!</definedName>
    <definedName name="PY5_Disc._Ops." localSheetId="4">#REF!</definedName>
    <definedName name="PY5_Extraord." localSheetId="4">#REF!</definedName>
    <definedName name="PY5_Gross_Profit" localSheetId="4">#REF!</definedName>
    <definedName name="PY5_INC_AFT_TAX" localSheetId="4">#REF!</definedName>
    <definedName name="PY5_INC_BEF_EXTRAORD" localSheetId="4">#REF!</definedName>
    <definedName name="PY5_Inc_Bef_Tax" localSheetId="4">#REF!</definedName>
    <definedName name="PY5_Intangible_Assets" localSheetId="4">#REF!</definedName>
    <definedName name="PY5_Intangible_Assets">#REF!</definedName>
    <definedName name="PY5_Interest_Expense" localSheetId="4">#REF!</definedName>
    <definedName name="PY5_Inventory" localSheetId="4">#REF!</definedName>
    <definedName name="PY5_Inventory">#REF!</definedName>
    <definedName name="PY5_LIABIL_EQUITY" localSheetId="4">#REF!</definedName>
    <definedName name="PY5_Long_term_Debt__excl_Dfd_Taxes" localSheetId="4">#REF!</definedName>
    <definedName name="PY5_Marketable_Sec" localSheetId="4">#REF!</definedName>
    <definedName name="PY5_Marketable_Sec">#REF!</definedName>
    <definedName name="PY5_NET_INCOME" localSheetId="4">#REF!</definedName>
    <definedName name="PY5_Net_Revenue" localSheetId="4">#REF!</definedName>
    <definedName name="PY5_Operating_Inc" localSheetId="4">#REF!</definedName>
    <definedName name="PY5_Other_Curr_Assets" localSheetId="4">#REF!</definedName>
    <definedName name="PY5_Other_Curr_Assets">#REF!</definedName>
    <definedName name="PY5_Other_Exp." localSheetId="4">#REF!</definedName>
    <definedName name="PY5_Other_LT_Assets" localSheetId="4">#REF!</definedName>
    <definedName name="PY5_Other_LT_Assets">#REF!</definedName>
    <definedName name="PY5_Other_LT_Liabilities" localSheetId="4">#REF!</definedName>
    <definedName name="PY5_Other_LT_Liabilities">#REF!</definedName>
    <definedName name="PY5_Preferred_Stock" localSheetId="4">#REF!</definedName>
    <definedName name="PY5_Preferred_Stock">#REF!</definedName>
    <definedName name="PY5_QUICK_ASSETS" localSheetId="4">#REF!</definedName>
    <definedName name="PY5_Retained_Earnings" localSheetId="4">#REF!</definedName>
    <definedName name="PY5_Retained_Earnings">#REF!</definedName>
    <definedName name="PY5_Selling" localSheetId="4">#REF!</definedName>
    <definedName name="PY5_Tangible_Assets" localSheetId="4">#REF!</definedName>
    <definedName name="PY5_Tangible_Assets">#REF!</definedName>
    <definedName name="PY5_Taxes" localSheetId="4">#REF!</definedName>
    <definedName name="PY5_TOTAL_ASSETS" localSheetId="4">#REF!</definedName>
    <definedName name="PY5_TOTAL_CURR_ASSETS" localSheetId="4">#REF!</definedName>
    <definedName name="PY5_TOTAL_DEBT" localSheetId="4">#REF!</definedName>
    <definedName name="PY5_TOTAL_EQUITY" localSheetId="4">#REF!</definedName>
    <definedName name="PY5_Trade_Payables" localSheetId="4">#REF!</definedName>
    <definedName name="PY5_Year_Income_Statement" localSheetId="4">#REF!</definedName>
    <definedName name="QGPL_CLTESLB">#REF!</definedName>
    <definedName name="quarter" localSheetId="4">#REF!</definedName>
    <definedName name="quarter">#REF!</definedName>
    <definedName name="R_Factor" localSheetId="4">#REF!</definedName>
    <definedName name="R_Factor">#REF!</definedName>
    <definedName name="R_Factor_AR_Balance">#REF!</definedName>
    <definedName name="R_Factor_SRD">#REF!</definedName>
    <definedName name="Ret_Allowance">#REF!</definedName>
    <definedName name="roie">#REF!</definedName>
    <definedName name="rt">#REF!</definedName>
    <definedName name="rte">#REF!</definedName>
    <definedName name="S_AcctDes">#REF!</definedName>
    <definedName name="S_Adjust">#REF!</definedName>
    <definedName name="S_AJE_Tot">#REF!</definedName>
    <definedName name="S_CompNum">#REF!</definedName>
    <definedName name="S_CY_Beg">#REF!</definedName>
    <definedName name="S_CY_End">#REF!</definedName>
    <definedName name="S_Diff_Amt">#REF!</definedName>
    <definedName name="S_Diff_Pct">#REF!</definedName>
    <definedName name="S_GrpNum">#REF!</definedName>
    <definedName name="S_Headings">#REF!</definedName>
    <definedName name="S_KeyValue">#REF!</definedName>
    <definedName name="S_PY_End">#REF!</definedName>
    <definedName name="S_RJE_Tot">#REF!</definedName>
    <definedName name="S_RowNum">#REF!</definedName>
    <definedName name="Sales">#REF!</definedName>
    <definedName name="salesld">#REF!</definedName>
    <definedName name="SalesPCS">#REF!</definedName>
    <definedName name="SAPBEXrevision" localSheetId="4" hidden="1">1</definedName>
    <definedName name="SAPBEXrevision" hidden="1">3</definedName>
    <definedName name="SAPBEXsysID" hidden="1">"PLW"</definedName>
    <definedName name="SAPBEXwbID" localSheetId="4" hidden="1">"0B3C5WPQ1PKHTD1CRY997L2MI"</definedName>
    <definedName name="SAPBEXwbID" hidden="1">"14RHU0IXG8KL7C7PJMON454VM"</definedName>
    <definedName name="sdfnlsd" hidden="1">#REF!</definedName>
    <definedName name="sectores">#REF!</definedName>
    <definedName name="sedal" localSheetId="4">#REF!</definedName>
    <definedName name="sedal">#REF!</definedName>
    <definedName name="Selection_Remainder" localSheetId="4">#REF!</definedName>
    <definedName name="Selection_Remainder">#REF!</definedName>
    <definedName name="sku" localSheetId="4">#REF!</definedName>
    <definedName name="sku">#REF!</definedName>
    <definedName name="skus" localSheetId="4">#REF!</definedName>
    <definedName name="skus">#REF!</definedName>
    <definedName name="Starting_Point" localSheetId="4">#REF!</definedName>
    <definedName name="Starting_Point">#REF!</definedName>
    <definedName name="STKDIARIO" localSheetId="4">#REF!</definedName>
    <definedName name="STKDIARIO">#REF!</definedName>
    <definedName name="STKDIARIOPX01" localSheetId="4">#REF!</definedName>
    <definedName name="STKDIARIOPX01">#REF!</definedName>
    <definedName name="STKDIARIOPX04" localSheetId="4">#REF!</definedName>
    <definedName name="STKDIARIOPX04">#REF!</definedName>
    <definedName name="Suma_de_ABR_U_3">#REF!</definedName>
    <definedName name="SUMMARY" localSheetId="4">#REF!</definedName>
    <definedName name="SUMMARY">#REF!</definedName>
    <definedName name="super" localSheetId="4">#REF!</definedName>
    <definedName name="super">#REF!</definedName>
    <definedName name="tablasun" localSheetId="4">#REF!</definedName>
    <definedName name="tablasun">#REF!</definedName>
    <definedName name="TbPy530159">#REF!</definedName>
    <definedName name="Tech">#REF!</definedName>
    <definedName name="techld">#REF!</definedName>
    <definedName name="TechPCS">#REF!</definedName>
    <definedName name="Test_de_Gastos_Mayores">#REF!</definedName>
    <definedName name="TEST0" localSheetId="4">#REF!</definedName>
    <definedName name="TEST0">#REF!</definedName>
    <definedName name="TEST1" localSheetId="4">#REF!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6">#REF!</definedName>
    <definedName name="TEST7">#REF!</definedName>
    <definedName name="TEST8">#REF!</definedName>
    <definedName name="TEST9">#REF!</definedName>
    <definedName name="TESTKEYS" localSheetId="4">#REF!</definedName>
    <definedName name="TESTKEYS">#REF!</definedName>
    <definedName name="TextRefCopy1">#REF!</definedName>
    <definedName name="TextRefCopy10" localSheetId="4">#REF!</definedName>
    <definedName name="TextRefCopy10">#REF!</definedName>
    <definedName name="TextRefCopy100" localSheetId="4">#REF!</definedName>
    <definedName name="TextRefCopy100">#REF!</definedName>
    <definedName name="TextRefCopy102" localSheetId="4">#REF!</definedName>
    <definedName name="TextRefCopy102">#REF!</definedName>
    <definedName name="TextRefCopy103" localSheetId="4">#REF!</definedName>
    <definedName name="TextRefCopy103">#REF!</definedName>
    <definedName name="TextRefCopy104" localSheetId="4">#REF!</definedName>
    <definedName name="TextRefCopy104">#REF!</definedName>
    <definedName name="TextRefCopy105" localSheetId="4">#REF!</definedName>
    <definedName name="TextRefCopy105">#REF!</definedName>
    <definedName name="TextRefCopy107" localSheetId="4">#REF!</definedName>
    <definedName name="TextRefCopy107">#REF!</definedName>
    <definedName name="TextRefCopy108" localSheetId="4">#REF!</definedName>
    <definedName name="TextRefCopy108">#REF!</definedName>
    <definedName name="TextRefCopy109" localSheetId="4">#REF!</definedName>
    <definedName name="TextRefCopy109">#REF!</definedName>
    <definedName name="TextRefCopy11" localSheetId="4">#REF!</definedName>
    <definedName name="TextRefCopy111">#REF!</definedName>
    <definedName name="TextRefCopy112" localSheetId="4">#REF!</definedName>
    <definedName name="TextRefCopy112">#REF!</definedName>
    <definedName name="TextRefCopy113" localSheetId="4">#REF!</definedName>
    <definedName name="TextRefCopy113">#REF!</definedName>
    <definedName name="TextRefCopy114">#REF!</definedName>
    <definedName name="TextRefCopy116" localSheetId="4">#REF!</definedName>
    <definedName name="TextRefCopy116">#REF!</definedName>
    <definedName name="TextRefCopy118" localSheetId="4">#REF!</definedName>
    <definedName name="TextRefCopy118">#REF!</definedName>
    <definedName name="TextRefCopy119" localSheetId="4">#REF!</definedName>
    <definedName name="TextRefCopy119">#REF!</definedName>
    <definedName name="TextRefCopy12" localSheetId="4">#REF!</definedName>
    <definedName name="TextRefCopy120" localSheetId="4">#REF!</definedName>
    <definedName name="TextRefCopy120">#REF!</definedName>
    <definedName name="TextRefCopy121" localSheetId="4">#REF!</definedName>
    <definedName name="TextRefCopy121">#REF!</definedName>
    <definedName name="TextRefCopy122">#REF!</definedName>
    <definedName name="TextRefCopy123">#REF!</definedName>
    <definedName name="TextRefCopy127" localSheetId="4">#REF!</definedName>
    <definedName name="TextRefCopy127">#REF!</definedName>
    <definedName name="TextRefCopy13" localSheetId="4">#REF!</definedName>
    <definedName name="TextRefCopy14" localSheetId="4">#REF!</definedName>
    <definedName name="TextRefCopy15" localSheetId="4">#REF!</definedName>
    <definedName name="TextRefCopy169">#REF!</definedName>
    <definedName name="TextRefCopy171">#REF!</definedName>
    <definedName name="TextRefCopy172">#REF!</definedName>
    <definedName name="TextRefCopy173">#REF!</definedName>
    <definedName name="TextRefCopy175">#REF!</definedName>
    <definedName name="TextRefCopy177">#REF!</definedName>
    <definedName name="TextRefCopy178">#REF!</definedName>
    <definedName name="TextRefCopy29">#REF!</definedName>
    <definedName name="TextRefCopy3" localSheetId="4">#REF!</definedName>
    <definedName name="TextRefCopy3">#REF!</definedName>
    <definedName name="TextRefCopy30">#REF!</definedName>
    <definedName name="TextRefCopy31">#REF!</definedName>
    <definedName name="TextRefCopy32">#REF!</definedName>
    <definedName name="TextRefCopy35">#REF!</definedName>
    <definedName name="TextRefCopy37">#REF!</definedName>
    <definedName name="TextRefCopy38">#REF!</definedName>
    <definedName name="TextRefCopy39">#REF!</definedName>
    <definedName name="TextRefCopy4" localSheetId="4">#REF!</definedName>
    <definedName name="TextRefCopy4">#REF!</definedName>
    <definedName name="TextRefCopy41">#REF!</definedName>
    <definedName name="TextRefCopy42" localSheetId="4">#REF!</definedName>
    <definedName name="TextRefCopy42">#REF!</definedName>
    <definedName name="TextRefCopy43" localSheetId="4">#REF!</definedName>
    <definedName name="TextRefCopy44" localSheetId="4">#REF!</definedName>
    <definedName name="TextRefCopy44">#REF!</definedName>
    <definedName name="TextRefCopy46">#REF!</definedName>
    <definedName name="TextRefCopy53" localSheetId="4">#REF!</definedName>
    <definedName name="TextRefCopy53">#REF!</definedName>
    <definedName name="TextRefCopy54" localSheetId="4">#REF!</definedName>
    <definedName name="TextRefCopy54">#REF!</definedName>
    <definedName name="TextRefCopy55" localSheetId="4">#REF!</definedName>
    <definedName name="TextRefCopy55">#REF!</definedName>
    <definedName name="TextRefCopy56" localSheetId="4">#REF!</definedName>
    <definedName name="TextRefCopy56">#REF!</definedName>
    <definedName name="TextRefCopy6">#REF!</definedName>
    <definedName name="TextRefCopy63" localSheetId="4">#REF!</definedName>
    <definedName name="TextRefCopy63">#REF!</definedName>
    <definedName name="TextRefCopy65" localSheetId="4">#REF!</definedName>
    <definedName name="TextRefCopy65">#REF!</definedName>
    <definedName name="TextRefCopy66" localSheetId="4">#REF!</definedName>
    <definedName name="TextRefCopy66">#REF!</definedName>
    <definedName name="TextRefCopy67" localSheetId="4">#REF!</definedName>
    <definedName name="TextRefCopy67">#REF!</definedName>
    <definedName name="TextRefCopy68" localSheetId="4">#REF!</definedName>
    <definedName name="TextRefCopy68">#REF!</definedName>
    <definedName name="TextRefCopy7" localSheetId="4">#REF!</definedName>
    <definedName name="TextRefCopy7">#REF!</definedName>
    <definedName name="TextRefCopy70" localSheetId="4">#REF!</definedName>
    <definedName name="TextRefCopy70">#REF!</definedName>
    <definedName name="TextRefCopy71" localSheetId="4">#REF!</definedName>
    <definedName name="TextRefCopy71">#REF!</definedName>
    <definedName name="TextRefCopy73" localSheetId="4">#REF!</definedName>
    <definedName name="TextRefCopy73">#REF!</definedName>
    <definedName name="TextRefCopy75" localSheetId="4">#REF!</definedName>
    <definedName name="TextRefCopy75">#REF!</definedName>
    <definedName name="TextRefCopy77" localSheetId="4">#REF!</definedName>
    <definedName name="TextRefCopy77">#REF!</definedName>
    <definedName name="TextRefCopy79" localSheetId="4">#REF!</definedName>
    <definedName name="TextRefCopy79">#REF!</definedName>
    <definedName name="TextRefCopy8" localSheetId="4">#REF!</definedName>
    <definedName name="TextRefCopy8">#REF!</definedName>
    <definedName name="TextRefCopy80" localSheetId="4">#REF!</definedName>
    <definedName name="TextRefCopy80">#REF!</definedName>
    <definedName name="TextRefCopy82" localSheetId="4">#REF!</definedName>
    <definedName name="TextRefCopy82">#REF!</definedName>
    <definedName name="TextRefCopy85" localSheetId="4">#REF!</definedName>
    <definedName name="TextRefCopy86" localSheetId="4">#REF!</definedName>
    <definedName name="TextRefCopy88" localSheetId="4">#REF!</definedName>
    <definedName name="TextRefCopy89" localSheetId="4">#REF!</definedName>
    <definedName name="TextRefCopy90" localSheetId="4">#REF!</definedName>
    <definedName name="TextRefCopy91" localSheetId="4">#REF!</definedName>
    <definedName name="TextRefCopy92" localSheetId="4">#REF!</definedName>
    <definedName name="TextRefCopy93" localSheetId="4">#REF!</definedName>
    <definedName name="TextRefCopy97" localSheetId="4">#REF!</definedName>
    <definedName name="TextRefCopy97">#REF!</definedName>
    <definedName name="TextRefCopy98">#REF!</definedName>
    <definedName name="TextRefCopyRangeCount" localSheetId="4" hidden="1">12</definedName>
    <definedName name="TextRefCopyRangeCount" hidden="1">1</definedName>
    <definedName name="Top_Stratum_Number" localSheetId="4">#REF!</definedName>
    <definedName name="Top_Stratum_Number">#REF!</definedName>
    <definedName name="Top_Stratum_Value" localSheetId="4">#REF!</definedName>
    <definedName name="Top_Stratum_Value">#REF!</definedName>
    <definedName name="Total_Amount">#REF!</definedName>
    <definedName name="Total_Number_Selections" localSheetId="4">#REF!</definedName>
    <definedName name="Total_Number_Selections">#REF!</definedName>
    <definedName name="tp" localSheetId="4">#REF!</definedName>
    <definedName name="tp">#REF!</definedName>
    <definedName name="Unidades" localSheetId="4">#REF!</definedName>
    <definedName name="Unidades">#REF!</definedName>
    <definedName name="URUGUAY" localSheetId="4">#REF!</definedName>
    <definedName name="URUGUAY">#REF!</definedName>
    <definedName name="vencidos">#REF!</definedName>
    <definedName name="vigencia" localSheetId="4">#REF!</definedName>
    <definedName name="vigencia">#REF!</definedName>
    <definedName name="vpphold">#REF!</definedName>
    <definedName name="VTADIAR" localSheetId="4">#REF!</definedName>
    <definedName name="VTADIAR">#REF!</definedName>
    <definedName name="VTO">#REF!</definedName>
    <definedName name="vtoañoc">#REF!</definedName>
    <definedName name="vtoañon">#REF!</definedName>
    <definedName name="vtoaños">#REF!</definedName>
    <definedName name="VTOSN">#REF!</definedName>
    <definedName name="WDSD" hidden="1">#REF!</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2" hidden="1">{#N/A,#N/A,FALSE,"VOL"}</definedName>
    <definedName name="wrn.Volumen." localSheetId="3" hidden="1">{#N/A,#N/A,FALSE,"VOL"}</definedName>
    <definedName name="wrn.Volumen." localSheetId="4" hidden="1">{#N/A,#N/A,FALSE,"VOL"}</definedName>
    <definedName name="wrn.Volumen." hidden="1">{#N/A,#N/A,FALSE,"VOL"}</definedName>
    <definedName name="xdc">#REF!</definedName>
    <definedName name="XREF_COLUMN_1" hidden="1">#REF!</definedName>
    <definedName name="XREF_COLUMN_10" hidden="1">#REF!</definedName>
    <definedName name="XREF_COLUMN_11" localSheetId="4" hidden="1">'Patrimonio Neto'!#REF!</definedName>
    <definedName name="XREF_COLUMN_12" localSheetId="4" hidden="1">'Patrimonio Neto'!#REF!</definedName>
    <definedName name="XREF_COLUMN_12" hidden="1">#REF!</definedName>
    <definedName name="XREF_COLUMN_13" localSheetId="4" hidden="1">'Patrimonio Neto'!#REF!</definedName>
    <definedName name="XREF_COLUMN_13" hidden="1">#REF!</definedName>
    <definedName name="XREF_COLUMN_14" localSheetId="4" hidden="1">'Patrimonio Neto'!$P:$P</definedName>
    <definedName name="XREF_COLUMN_14" hidden="1">#REF!</definedName>
    <definedName name="XREF_COLUMN_15" localSheetId="4" hidden="1">#REF!</definedName>
    <definedName name="XREF_COLUMN_15" hidden="1">#REF!</definedName>
    <definedName name="XREF_COLUMN_17" localSheetId="4" hidden="1">#REF!</definedName>
    <definedName name="XREF_COLUMN_17" hidden="1">#REF!</definedName>
    <definedName name="XREF_COLUMN_2" hidden="1">#REF!</definedName>
    <definedName name="XREF_COLUMN_24" hidden="1">#REF!</definedName>
    <definedName name="XREF_COLUMN_4" localSheetId="4" hidden="1">#REF!</definedName>
    <definedName name="XREF_COLUMN_5" localSheetId="4" hidden="1">'Patrimonio Neto'!$C:$C</definedName>
    <definedName name="XREF_COLUMN_7" hidden="1">#REF!</definedName>
    <definedName name="XREF_COLUMN_9" hidden="1">#REF!</definedName>
    <definedName name="XRefActiveRow" localSheetId="4" hidden="1">#REF!</definedName>
    <definedName name="XRefActiveRow" hidden="1">#REF!</definedName>
    <definedName name="XRefColumnsCount" localSheetId="4" hidden="1">14</definedName>
    <definedName name="XRefColumnsCount" hidden="1">2</definedName>
    <definedName name="XRefCopy1" localSheetId="4" hidden="1">#REF!</definedName>
    <definedName name="XRefCopy1" hidden="1">#REF!</definedName>
    <definedName name="XRefCopy10" localSheetId="4" hidden="1">#REF!</definedName>
    <definedName name="XRefCopy100" localSheetId="4" hidden="1">#REF!</definedName>
    <definedName name="XRefCopy100" hidden="1">#REF!</definedName>
    <definedName name="XRefCopy100Row" localSheetId="4" hidden="1">#REF!</definedName>
    <definedName name="XRefCopy100Row" hidden="1">#REF!</definedName>
    <definedName name="XRefCopy101" localSheetId="4" hidden="1">#REF!</definedName>
    <definedName name="XRefCopy101" hidden="1">#REF!</definedName>
    <definedName name="XRefCopy101Row" localSheetId="4" hidden="1">#REF!</definedName>
    <definedName name="XRefCopy101Row" hidden="1">#REF!</definedName>
    <definedName name="XRefCopy102" localSheetId="4" hidden="1">#REF!</definedName>
    <definedName name="XRefCopy102" hidden="1">#REF!</definedName>
    <definedName name="XRefCopy102Row" localSheetId="4" hidden="1">#REF!</definedName>
    <definedName name="XRefCopy102Row" hidden="1">#REF!</definedName>
    <definedName name="XRefCopy103" localSheetId="4" hidden="1">#REF!</definedName>
    <definedName name="XRefCopy103" hidden="1">#REF!</definedName>
    <definedName name="XRefCopy103Row" localSheetId="4" hidden="1">#REF!</definedName>
    <definedName name="XRefCopy103Row" hidden="1">#REF!</definedName>
    <definedName name="XRefCopy104" localSheetId="4" hidden="1">#REF!</definedName>
    <definedName name="XRefCopy104" hidden="1">#REF!</definedName>
    <definedName name="XRefCopy104Row" localSheetId="4" hidden="1">#REF!</definedName>
    <definedName name="XRefCopy104Row" hidden="1">#REF!</definedName>
    <definedName name="XRefCopy105" hidden="1">#REF!</definedName>
    <definedName name="XRefCopy105Row" localSheetId="4" hidden="1">#REF!</definedName>
    <definedName name="XRefCopy105Row" hidden="1">#REF!</definedName>
    <definedName name="XRefCopy106" hidden="1">#REF!</definedName>
    <definedName name="XRefCopy106Row" localSheetId="4" hidden="1">#REF!</definedName>
    <definedName name="XRefCopy106Row" hidden="1">#REF!</definedName>
    <definedName name="XRefCopy107" hidden="1">#REF!</definedName>
    <definedName name="XRefCopy107Row" localSheetId="4" hidden="1">#REF!</definedName>
    <definedName name="XRefCopy107Row" hidden="1">#REF!</definedName>
    <definedName name="XRefCopy108" hidden="1">#REF!</definedName>
    <definedName name="XRefCopy108Row" localSheetId="4" hidden="1">#REF!</definedName>
    <definedName name="XRefCopy108Row" hidden="1">#REF!</definedName>
    <definedName name="XRefCopy109" hidden="1">#REF!</definedName>
    <definedName name="XRefCopy109Row" localSheetId="4" hidden="1">#REF!</definedName>
    <definedName name="XRefCopy109Row" hidden="1">#REF!</definedName>
    <definedName name="XRefCopy10Row" localSheetId="4" hidden="1">#REF!</definedName>
    <definedName name="XRefCopy10Row" hidden="1">#REF!</definedName>
    <definedName name="XRefCopy11" localSheetId="4" hidden="1">#REF!</definedName>
    <definedName name="XRefCopy110Row" localSheetId="4" hidden="1">#REF!</definedName>
    <definedName name="XRefCopy110Row" hidden="1">#REF!</definedName>
    <definedName name="XRefCopy111Row" localSheetId="4" hidden="1">#REF!</definedName>
    <definedName name="XRefCopy111Row" hidden="1">#REF!</definedName>
    <definedName name="XRefCopy112" hidden="1">#REF!</definedName>
    <definedName name="XRefCopy112Row" localSheetId="4" hidden="1">#REF!</definedName>
    <definedName name="XRefCopy112Row" hidden="1">#REF!</definedName>
    <definedName name="XRefCopy113" hidden="1">#REF!</definedName>
    <definedName name="XRefCopy113Row" localSheetId="4" hidden="1">#REF!</definedName>
    <definedName name="XRefCopy113Row" hidden="1">#REF!</definedName>
    <definedName name="XRefCopy114" hidden="1">#REF!</definedName>
    <definedName name="XRefCopy114Row" localSheetId="4" hidden="1">#REF!</definedName>
    <definedName name="XRefCopy114Row" hidden="1">#REF!</definedName>
    <definedName name="XRefCopy115" hidden="1">#REF!</definedName>
    <definedName name="XRefCopy115Row" localSheetId="4" hidden="1">#REF!</definedName>
    <definedName name="XRefCopy115Row" hidden="1">#REF!</definedName>
    <definedName name="XRefCopy116" hidden="1">#REF!</definedName>
    <definedName name="XRefCopy116Row" localSheetId="4" hidden="1">#REF!</definedName>
    <definedName name="XRefCopy116Row" hidden="1">#REF!</definedName>
    <definedName name="XRefCopy117" hidden="1">#REF!</definedName>
    <definedName name="XRefCopy117Row" localSheetId="4" hidden="1">#REF!</definedName>
    <definedName name="XRefCopy117Row" hidden="1">#REF!</definedName>
    <definedName name="XRefCopy118" localSheetId="4" hidden="1">#REF!</definedName>
    <definedName name="XRefCopy118" hidden="1">#REF!</definedName>
    <definedName name="XRefCopy118Row" localSheetId="4" hidden="1">#REF!</definedName>
    <definedName name="XRefCopy118Row" hidden="1">#REF!</definedName>
    <definedName name="XRefCopy119" localSheetId="4" hidden="1">#REF!</definedName>
    <definedName name="XRefCopy119" hidden="1">#REF!</definedName>
    <definedName name="XRefCopy119Row" localSheetId="4" hidden="1">#REF!</definedName>
    <definedName name="XRefCopy119Row" hidden="1">#REF!</definedName>
    <definedName name="XRefCopy11Row" localSheetId="4" hidden="1">#REF!</definedName>
    <definedName name="XRefCopy11Row" hidden="1">#REF!</definedName>
    <definedName name="XRefCopy12" hidden="1">#REF!</definedName>
    <definedName name="XRefCopy120" localSheetId="4" hidden="1">#REF!</definedName>
    <definedName name="XRefCopy120" hidden="1">#REF!</definedName>
    <definedName name="XRefCopy120Row" localSheetId="4" hidden="1">#REF!</definedName>
    <definedName name="XRefCopy120Row" hidden="1">#REF!</definedName>
    <definedName name="XRefCopy121" localSheetId="4" hidden="1">#REF!</definedName>
    <definedName name="XRefCopy121" hidden="1">#REF!</definedName>
    <definedName name="XRefCopy121Row" localSheetId="4" hidden="1">#REF!</definedName>
    <definedName name="XRefCopy121Row" hidden="1">#REF!</definedName>
    <definedName name="XRefCopy122" localSheetId="4" hidden="1">#REF!</definedName>
    <definedName name="XRefCopy122" hidden="1">#REF!</definedName>
    <definedName name="XRefCopy122Row" localSheetId="4" hidden="1">#REF!</definedName>
    <definedName name="XRefCopy122Row" hidden="1">#REF!</definedName>
    <definedName name="XRefCopy123" hidden="1">#REF!</definedName>
    <definedName name="XRefCopy123Row" localSheetId="4" hidden="1">#REF!</definedName>
    <definedName name="XRefCopy123Row" hidden="1">#REF!</definedName>
    <definedName name="XRefCopy124" hidden="1">#REF!</definedName>
    <definedName name="XRefCopy124Row" localSheetId="4" hidden="1">#REF!</definedName>
    <definedName name="XRefCopy124Row" hidden="1">#REF!</definedName>
    <definedName name="XRefCopy125" hidden="1">#REF!</definedName>
    <definedName name="XRefCopy125Row" localSheetId="4" hidden="1">#REF!</definedName>
    <definedName name="XRefCopy125Row" hidden="1">#REF!</definedName>
    <definedName name="XRefCopy126" hidden="1">#REF!</definedName>
    <definedName name="XRefCopy126Row" localSheetId="4" hidden="1">#REF!</definedName>
    <definedName name="XRefCopy126Row" hidden="1">#REF!</definedName>
    <definedName name="XRefCopy127" hidden="1">#REF!</definedName>
    <definedName name="XRefCopy127Row" localSheetId="4" hidden="1">#REF!</definedName>
    <definedName name="XRefCopy127Row" hidden="1">#REF!</definedName>
    <definedName name="XRefCopy128" hidden="1">#REF!</definedName>
    <definedName name="XRefCopy129" hidden="1">#REF!</definedName>
    <definedName name="XRefCopy129Row" localSheetId="4" hidden="1">#REF!</definedName>
    <definedName name="XRefCopy129Row" hidden="1">#REF!</definedName>
    <definedName name="XRefCopy12Row" localSheetId="4" hidden="1">#REF!</definedName>
    <definedName name="XRefCopy12Row" hidden="1">#REF!</definedName>
    <definedName name="XRefCopy13" localSheetId="4" hidden="1">#REF!</definedName>
    <definedName name="XRefCopy130" hidden="1">#REF!</definedName>
    <definedName name="XRefCopy130Row" localSheetId="4" hidden="1">#REF!</definedName>
    <definedName name="XRefCopy130Row" hidden="1">#REF!</definedName>
    <definedName name="XRefCopy131" hidden="1">#REF!</definedName>
    <definedName name="XRefCopy131Row" localSheetId="4" hidden="1">#REF!</definedName>
    <definedName name="XRefCopy131Row" hidden="1">#REF!</definedName>
    <definedName name="XRefCopy132" localSheetId="4" hidden="1">#REF!</definedName>
    <definedName name="XRefCopy132" hidden="1">#REF!</definedName>
    <definedName name="XRefCopy132Row" localSheetId="4" hidden="1">#REF!</definedName>
    <definedName name="XRefCopy132Row" hidden="1">#REF!</definedName>
    <definedName name="XRefCopy133" localSheetId="4" hidden="1">#REF!</definedName>
    <definedName name="XRefCopy133" hidden="1">#REF!</definedName>
    <definedName name="XRefCopy133Row" localSheetId="4" hidden="1">#REF!</definedName>
    <definedName name="XRefCopy133Row" hidden="1">#REF!</definedName>
    <definedName name="XRefCopy134" hidden="1">#REF!</definedName>
    <definedName name="XRefCopy134Row" localSheetId="4" hidden="1">#REF!</definedName>
    <definedName name="XRefCopy134Row" hidden="1">#REF!</definedName>
    <definedName name="XRefCopy135" hidden="1">#REF!</definedName>
    <definedName name="XRefCopy135Row" localSheetId="4" hidden="1">#REF!</definedName>
    <definedName name="XRefCopy135Row" hidden="1">#REF!</definedName>
    <definedName name="XRefCopy136" hidden="1">#REF!</definedName>
    <definedName name="XRefCopy136Row" localSheetId="4" hidden="1">#REF!</definedName>
    <definedName name="XRefCopy136Row" hidden="1">#REF!</definedName>
    <definedName name="XRefCopy137" hidden="1">#REF!</definedName>
    <definedName name="XRefCopy137Row" localSheetId="4" hidden="1">#REF!</definedName>
    <definedName name="XRefCopy137Row" hidden="1">#REF!</definedName>
    <definedName name="XRefCopy138" hidden="1">#REF!</definedName>
    <definedName name="XRefCopy138Row" localSheetId="4" hidden="1">#REF!</definedName>
    <definedName name="XRefCopy138Row" hidden="1">#REF!</definedName>
    <definedName name="XRefCopy139" hidden="1">#REF!</definedName>
    <definedName name="XRefCopy139Row" localSheetId="4" hidden="1">#REF!</definedName>
    <definedName name="XRefCopy139Row" hidden="1">#REF!</definedName>
    <definedName name="XRefCopy13Row" localSheetId="4" hidden="1">#REF!</definedName>
    <definedName name="XRefCopy13Row" hidden="1">#REF!</definedName>
    <definedName name="XRefCopy140" hidden="1">#REF!</definedName>
    <definedName name="XRefCopy140Row" localSheetId="4" hidden="1">#REF!</definedName>
    <definedName name="XRefCopy140Row" hidden="1">#REF!</definedName>
    <definedName name="XRefCopy141Row" localSheetId="4" hidden="1">#REF!</definedName>
    <definedName name="XRefCopy141Row" hidden="1">#REF!</definedName>
    <definedName name="XRefCopy142" localSheetId="4" hidden="1">#REF!</definedName>
    <definedName name="XRefCopy142Row" localSheetId="4" hidden="1">#REF!</definedName>
    <definedName name="XRefCopy142Row" hidden="1">#REF!</definedName>
    <definedName name="XRefCopy143" localSheetId="4" hidden="1">#REF!</definedName>
    <definedName name="XRefCopy143Row" localSheetId="4" hidden="1">#REF!</definedName>
    <definedName name="XRefCopy143Row" hidden="1">#REF!</definedName>
    <definedName name="XRefCopy144Row" localSheetId="4" hidden="1">#REF!</definedName>
    <definedName name="XRefCopy144Row" hidden="1">#REF!</definedName>
    <definedName name="XRefCopy145Row" localSheetId="4" hidden="1">#REF!</definedName>
    <definedName name="XRefCopy145Row" hidden="1">#REF!</definedName>
    <definedName name="XRefCopy146" localSheetId="4" hidden="1">#REF!</definedName>
    <definedName name="XRefCopy146Row" localSheetId="4" hidden="1">#REF!</definedName>
    <definedName name="XRefCopy146Row" hidden="1">#REF!</definedName>
    <definedName name="XRefCopy147" localSheetId="4" hidden="1">#REF!</definedName>
    <definedName name="XRefCopy147Row" localSheetId="4" hidden="1">#REF!</definedName>
    <definedName name="XRefCopy147Row" hidden="1">#REF!</definedName>
    <definedName name="XRefCopy148" localSheetId="4" hidden="1">#REF!</definedName>
    <definedName name="XRefCopy148Row" localSheetId="4" hidden="1">#REF!</definedName>
    <definedName name="XRefCopy148Row" hidden="1">#REF!</definedName>
    <definedName name="XRefCopy149" localSheetId="4" hidden="1">#REF!</definedName>
    <definedName name="XRefCopy149" hidden="1">#REF!</definedName>
    <definedName name="XRefCopy149Row" localSheetId="4" hidden="1">#REF!</definedName>
    <definedName name="XRefCopy149Row" hidden="1">#REF!</definedName>
    <definedName name="XRefCopy14Row" hidden="1">#REF!</definedName>
    <definedName name="XRefCopy150" localSheetId="4" hidden="1">#REF!</definedName>
    <definedName name="XRefCopy150" hidden="1">#REF!</definedName>
    <definedName name="XRefCopy150Row" localSheetId="4" hidden="1">#REF!</definedName>
    <definedName name="XRefCopy150Row" hidden="1">#REF!</definedName>
    <definedName name="XRefCopy151" localSheetId="4" hidden="1">#REF!</definedName>
    <definedName name="XRefCopy151" hidden="1">#REF!</definedName>
    <definedName name="XRefCopy151Row" localSheetId="4" hidden="1">#REF!</definedName>
    <definedName name="XRefCopy151Row" hidden="1">#REF!</definedName>
    <definedName name="XRefCopy152" localSheetId="4" hidden="1">#REF!</definedName>
    <definedName name="XRefCopy152" hidden="1">#REF!</definedName>
    <definedName name="XRefCopy152Row" localSheetId="4" hidden="1">#REF!</definedName>
    <definedName name="XRefCopy152Row" hidden="1">#REF!</definedName>
    <definedName name="XRefCopy153" localSheetId="4" hidden="1">#REF!</definedName>
    <definedName name="XRefCopy153" hidden="1">#REF!</definedName>
    <definedName name="XRefCopy153Row" localSheetId="4" hidden="1">#REF!</definedName>
    <definedName name="XRefCopy153Row" hidden="1">#REF!</definedName>
    <definedName name="XRefCopy154" localSheetId="4" hidden="1">#REF!</definedName>
    <definedName name="XRefCopy154" hidden="1">#REF!</definedName>
    <definedName name="XRefCopy154Row" localSheetId="4" hidden="1">#REF!</definedName>
    <definedName name="XRefCopy154Row" hidden="1">#REF!</definedName>
    <definedName name="XRefCopy155" localSheetId="4" hidden="1">#REF!</definedName>
    <definedName name="XRefCopy155" hidden="1">#REF!</definedName>
    <definedName name="XRefCopy155Row" localSheetId="4" hidden="1">#REF!</definedName>
    <definedName name="XRefCopy155Row" hidden="1">#REF!</definedName>
    <definedName name="XRefCopy156" localSheetId="4" hidden="1">#REF!</definedName>
    <definedName name="XRefCopy156" hidden="1">#REF!</definedName>
    <definedName name="XRefCopy156Row" localSheetId="4" hidden="1">#REF!</definedName>
    <definedName name="XRefCopy156Row" hidden="1">#REF!</definedName>
    <definedName name="XRefCopy157" localSheetId="4" hidden="1">#REF!</definedName>
    <definedName name="XRefCopy157" hidden="1">#REF!</definedName>
    <definedName name="XRefCopy157Row" localSheetId="4" hidden="1">#REF!</definedName>
    <definedName name="XRefCopy157Row" hidden="1">#REF!</definedName>
    <definedName name="XRefCopy158" localSheetId="4" hidden="1">#REF!</definedName>
    <definedName name="XRefCopy158" hidden="1">#REF!</definedName>
    <definedName name="XRefCopy158Row" localSheetId="4" hidden="1">#REF!</definedName>
    <definedName name="XRefCopy158Row" hidden="1">#REF!</definedName>
    <definedName name="XRefCopy159" localSheetId="4" hidden="1">#REF!</definedName>
    <definedName name="XRefCopy159" hidden="1">#REF!</definedName>
    <definedName name="XRefCopy159Row" localSheetId="4" hidden="1">#REF!</definedName>
    <definedName name="XRefCopy159Row" hidden="1">#REF!</definedName>
    <definedName name="XRefCopy15Row" localSheetId="4" hidden="1">#REF!</definedName>
    <definedName name="XRefCopy160" localSheetId="4" hidden="1">#REF!</definedName>
    <definedName name="XRefCopy160" hidden="1">#REF!</definedName>
    <definedName name="XRefCopy160Row" localSheetId="4" hidden="1">#REF!</definedName>
    <definedName name="XRefCopy160Row" hidden="1">#REF!</definedName>
    <definedName name="XRefCopy161" localSheetId="4" hidden="1">#REF!</definedName>
    <definedName name="XRefCopy161" hidden="1">#REF!</definedName>
    <definedName name="XRefCopy161Row" localSheetId="4" hidden="1">#REF!</definedName>
    <definedName name="XRefCopy161Row" hidden="1">#REF!</definedName>
    <definedName name="XRefCopy162" localSheetId="4" hidden="1">#REF!</definedName>
    <definedName name="XRefCopy162" hidden="1">#REF!</definedName>
    <definedName name="XRefCopy162Row" localSheetId="4" hidden="1">#REF!</definedName>
    <definedName name="XRefCopy162Row" hidden="1">#REF!</definedName>
    <definedName name="XRefCopy163" localSheetId="4" hidden="1">#REF!</definedName>
    <definedName name="XRefCopy163" hidden="1">#REF!</definedName>
    <definedName name="XRefCopy163Row" localSheetId="4" hidden="1">#REF!</definedName>
    <definedName name="XRefCopy163Row" hidden="1">#REF!</definedName>
    <definedName name="XRefCopy164" localSheetId="4" hidden="1">#REF!</definedName>
    <definedName name="XRefCopy164" hidden="1">#REF!</definedName>
    <definedName name="XRefCopy164Row" localSheetId="4" hidden="1">#REF!</definedName>
    <definedName name="XRefCopy164Row" hidden="1">#REF!</definedName>
    <definedName name="XRefCopy165" localSheetId="4" hidden="1">#REF!</definedName>
    <definedName name="XRefCopy165" hidden="1">#REF!</definedName>
    <definedName name="XRefCopy165Row" hidden="1">#REF!</definedName>
    <definedName name="XRefCopy166" localSheetId="4" hidden="1">#REF!</definedName>
    <definedName name="XRefCopy166" hidden="1">#REF!</definedName>
    <definedName name="XRefCopy166Row" hidden="1">#REF!</definedName>
    <definedName name="XRefCopy167" localSheetId="4" hidden="1">#REF!</definedName>
    <definedName name="XRefCopy167" hidden="1">#REF!</definedName>
    <definedName name="XRefCopy167Row" hidden="1">#REF!</definedName>
    <definedName name="XRefCopy168" hidden="1">#REF!</definedName>
    <definedName name="XRefCopy168Row" hidden="1">#REF!</definedName>
    <definedName name="XRefCopy169" hidden="1">#REF!</definedName>
    <definedName name="XRefCopy169Row" hidden="1">#REF!</definedName>
    <definedName name="XRefCopy16Row" localSheetId="4" hidden="1">#REF!</definedName>
    <definedName name="XRefCopy16Row" hidden="1">#REF!</definedName>
    <definedName name="XRefCopy17" hidden="1">#REF!</definedName>
    <definedName name="XRefCopy170" hidden="1">#REF!</definedName>
    <definedName name="XRefCopy170Row" hidden="1">#REF!</definedName>
    <definedName name="XRefCopy171" hidden="1">#REF!</definedName>
    <definedName name="XRefCopy171Row" hidden="1">#REF!</definedName>
    <definedName name="XRefCopy172" hidden="1">#REF!</definedName>
    <definedName name="XRefCopy172Row" hidden="1">#REF!</definedName>
    <definedName name="XRefCopy173" hidden="1">#REF!</definedName>
    <definedName name="XRefCopy173Row" hidden="1">#REF!</definedName>
    <definedName name="XRefCopy174" hidden="1">#REF!</definedName>
    <definedName name="XRefCopy174Row" hidden="1">#REF!</definedName>
    <definedName name="XRefCopy175" hidden="1">#REF!</definedName>
    <definedName name="XRefCopy175Row" hidden="1">#REF!</definedName>
    <definedName name="XRefCopy176" hidden="1">#REF!</definedName>
    <definedName name="XRefCopy176Row" hidden="1">#REF!</definedName>
    <definedName name="XRefCopy177" hidden="1">#REF!</definedName>
    <definedName name="XRefCopy177Row" hidden="1">#REF!</definedName>
    <definedName name="XRefCopy178" hidden="1">#REF!</definedName>
    <definedName name="XRefCopy178Row" hidden="1">#REF!</definedName>
    <definedName name="XRefCopy179" hidden="1">#REF!</definedName>
    <definedName name="XRefCopy179Row" hidden="1">#REF!</definedName>
    <definedName name="XRefCopy17Row" localSheetId="4" hidden="1">#REF!</definedName>
    <definedName name="XRefCopy17Row" hidden="1">#REF!</definedName>
    <definedName name="XRefCopy180" hidden="1">#REF!</definedName>
    <definedName name="XRefCopy180Row" hidden="1">#REF!</definedName>
    <definedName name="XRefCopy181" hidden="1">#REF!</definedName>
    <definedName name="XRefCopy181Row" hidden="1">#REF!</definedName>
    <definedName name="XRefCopy182" hidden="1">#REF!</definedName>
    <definedName name="XRefCopy182Row" hidden="1">#REF!</definedName>
    <definedName name="XRefCopy183" hidden="1">#REF!</definedName>
    <definedName name="XRefCopy183Row" hidden="1">#REF!</definedName>
    <definedName name="XRefCopy184" hidden="1">#REF!</definedName>
    <definedName name="XRefCopy184Row" hidden="1">#REF!</definedName>
    <definedName name="XRefCopy185" hidden="1">#REF!</definedName>
    <definedName name="XRefCopy185Row" hidden="1">#REF!</definedName>
    <definedName name="XRefCopy186" hidden="1">#REF!</definedName>
    <definedName name="XRefCopy186Row" hidden="1">#REF!</definedName>
    <definedName name="XRefCopy187" hidden="1">#REF!</definedName>
    <definedName name="XRefCopy187Row" hidden="1">#REF!</definedName>
    <definedName name="XRefCopy188" hidden="1">#REF!</definedName>
    <definedName name="XRefCopy188Row" hidden="1">#REF!</definedName>
    <definedName name="XRefCopy189" hidden="1">#REF!</definedName>
    <definedName name="XRefCopy189Row" hidden="1">#REF!</definedName>
    <definedName name="XRefCopy18Row" localSheetId="4" hidden="1">#REF!</definedName>
    <definedName name="XRefCopy190" hidden="1">#REF!</definedName>
    <definedName name="XRefCopy190Row" hidden="1">#REF!</definedName>
    <definedName name="XRefCopy191" hidden="1">#REF!</definedName>
    <definedName name="XRefCopy191Row" hidden="1">#REF!</definedName>
    <definedName name="XRefCopy192" hidden="1">#REF!</definedName>
    <definedName name="XRefCopy192Row" hidden="1">#REF!</definedName>
    <definedName name="XRefCopy193" hidden="1">#REF!</definedName>
    <definedName name="XRefCopy193Row" hidden="1">#REF!</definedName>
    <definedName name="XRefCopy194" hidden="1">#REF!</definedName>
    <definedName name="XRefCopy194Row" hidden="1">#REF!</definedName>
    <definedName name="XRefCopy195" hidden="1">#REF!</definedName>
    <definedName name="XRefCopy195Row" hidden="1">#REF!</definedName>
    <definedName name="XRefCopy196" hidden="1">#REF!</definedName>
    <definedName name="XRefCopy196Row" hidden="1">#REF!</definedName>
    <definedName name="XRefCopy197" hidden="1">#REF!</definedName>
    <definedName name="XRefCopy197Row" hidden="1">#REF!</definedName>
    <definedName name="XRefCopy198" hidden="1">#REF!</definedName>
    <definedName name="XRefCopy198Row" hidden="1">#REF!</definedName>
    <definedName name="XRefCopy199" hidden="1">#REF!</definedName>
    <definedName name="XRefCopy199Row" hidden="1">#REF!</definedName>
    <definedName name="XRefCopy19Row" localSheetId="4" hidden="1">#REF!</definedName>
    <definedName name="XRefCopy19Row" hidden="1">#REF!</definedName>
    <definedName name="XRefCopy1Row" localSheetId="4" hidden="1">#REF!</definedName>
    <definedName name="XRefCopy1Row" hidden="1">#REF!</definedName>
    <definedName name="XRefCopy2" localSheetId="4" hidden="1">#REF!</definedName>
    <definedName name="XRefCopy2" hidden="1">#REF!</definedName>
    <definedName name="XRefCopy20" localSheetId="4" hidden="1">#REF!</definedName>
    <definedName name="XRefCopy200" hidden="1">#REF!</definedName>
    <definedName name="XRefCopy200Row" hidden="1">#REF!</definedName>
    <definedName name="XRefCopy201" hidden="1">#REF!</definedName>
    <definedName name="XRefCopy201Row" hidden="1">#REF!</definedName>
    <definedName name="XRefCopy202" hidden="1">#REF!</definedName>
    <definedName name="XRefCopy202Row" hidden="1">#REF!</definedName>
    <definedName name="XRefCopy203" hidden="1">#REF!</definedName>
    <definedName name="XRefCopy203Row" hidden="1">#REF!</definedName>
    <definedName name="XRefCopy204" hidden="1">#REF!</definedName>
    <definedName name="XRefCopy204Row" hidden="1">#REF!</definedName>
    <definedName name="XRefCopy205" hidden="1">#REF!</definedName>
    <definedName name="XRefCopy205Row" hidden="1">#REF!</definedName>
    <definedName name="XRefCopy206" hidden="1">#REF!</definedName>
    <definedName name="XRefCopy206Row" hidden="1">#REF!</definedName>
    <definedName name="XRefCopy207" hidden="1">#REF!</definedName>
    <definedName name="XRefCopy207Row" hidden="1">#REF!</definedName>
    <definedName name="XRefCopy208" hidden="1">#REF!</definedName>
    <definedName name="XRefCopy208Row" hidden="1">#REF!</definedName>
    <definedName name="XRefCopy209" hidden="1">#REF!</definedName>
    <definedName name="XRefCopy209Row" hidden="1">#REF!</definedName>
    <definedName name="XRefCopy20Row" localSheetId="4" hidden="1">#REF!</definedName>
    <definedName name="XRefCopy20Row" hidden="1">#REF!</definedName>
    <definedName name="XRefCopy210" hidden="1">#REF!</definedName>
    <definedName name="XRefCopy210Row" hidden="1">#REF!</definedName>
    <definedName name="XRefCopy211" hidden="1">#REF!</definedName>
    <definedName name="XRefCopy211Row" hidden="1">#REF!</definedName>
    <definedName name="XRefCopy212" hidden="1">#REF!</definedName>
    <definedName name="XRefCopy212Row" hidden="1">#REF!</definedName>
    <definedName name="XRefCopy213" hidden="1">#REF!</definedName>
    <definedName name="XRefCopy213Row" hidden="1">#REF!</definedName>
    <definedName name="XRefCopy214" hidden="1">#REF!</definedName>
    <definedName name="XRefCopy214Row" hidden="1">#REF!</definedName>
    <definedName name="XRefCopy215" hidden="1">#REF!</definedName>
    <definedName name="XRefCopy215Row" hidden="1">#REF!</definedName>
    <definedName name="XRefCopy216" hidden="1">#REF!</definedName>
    <definedName name="XRefCopy216Row" hidden="1">#REF!</definedName>
    <definedName name="XRefCopy217" hidden="1">#REF!</definedName>
    <definedName name="XRefCopy217Row" hidden="1">#REF!</definedName>
    <definedName name="XRefCopy218" hidden="1">#REF!</definedName>
    <definedName name="XRefCopy218Row" hidden="1">#REF!</definedName>
    <definedName name="XRefCopy219" hidden="1">#REF!</definedName>
    <definedName name="XRefCopy219Row" hidden="1">#REF!</definedName>
    <definedName name="XRefCopy21Row" localSheetId="4" hidden="1">#REF!</definedName>
    <definedName name="XRefCopy21Row" hidden="1">#REF!</definedName>
    <definedName name="XRefCopy220" hidden="1">#REF!</definedName>
    <definedName name="XRefCopy220Row" hidden="1">#REF!</definedName>
    <definedName name="XRefCopy221" hidden="1">#REF!</definedName>
    <definedName name="XRefCopy221Row" hidden="1">#REF!</definedName>
    <definedName name="XRefCopy222" hidden="1">#REF!</definedName>
    <definedName name="XRefCopy222Row" hidden="1">#REF!</definedName>
    <definedName name="XRefCopy223" hidden="1">#REF!</definedName>
    <definedName name="XRefCopy224" hidden="1">#REF!</definedName>
    <definedName name="XRefCopy224Row" hidden="1">#REF!</definedName>
    <definedName name="XRefCopy225" hidden="1">#REF!</definedName>
    <definedName name="XRefCopy225Row" hidden="1">#REF!</definedName>
    <definedName name="XRefCopy226" hidden="1">#REF!</definedName>
    <definedName name="XRefCopy226Row" hidden="1">#REF!</definedName>
    <definedName name="XRefCopy227" hidden="1">#REF!</definedName>
    <definedName name="XRefCopy227Row" hidden="1">#REF!</definedName>
    <definedName name="XRefCopy228" hidden="1">#REF!</definedName>
    <definedName name="XRefCopy228Row" hidden="1">#REF!</definedName>
    <definedName name="XRefCopy229" hidden="1">#REF!</definedName>
    <definedName name="XRefCopy229Row" hidden="1">#REF!</definedName>
    <definedName name="XRefCopy22Row" localSheetId="4" hidden="1">#REF!</definedName>
    <definedName name="XRefCopy22Row" hidden="1">#REF!</definedName>
    <definedName name="XRefCopy230" hidden="1">#REF!</definedName>
    <definedName name="XRefCopy230Row" hidden="1">#REF!</definedName>
    <definedName name="XRefCopy231" hidden="1">#REF!</definedName>
    <definedName name="XRefCopy231Row" hidden="1">#REF!</definedName>
    <definedName name="XRefCopy232" hidden="1">#REF!</definedName>
    <definedName name="XRefCopy232Row" hidden="1">#REF!</definedName>
    <definedName name="XRefCopy233" hidden="1">#REF!</definedName>
    <definedName name="XRefCopy233Row" hidden="1">#REF!</definedName>
    <definedName name="XRefCopy234" hidden="1">#REF!</definedName>
    <definedName name="XRefCopy234Row" hidden="1">#REF!</definedName>
    <definedName name="XRefCopy235" hidden="1">#REF!</definedName>
    <definedName name="XRefCopy235Row" hidden="1">#REF!</definedName>
    <definedName name="XRefCopy236" hidden="1">#REF!</definedName>
    <definedName name="XRefCopy236Row" hidden="1">#REF!</definedName>
    <definedName name="XRefCopy237" hidden="1">#REF!</definedName>
    <definedName name="XRefCopy237Row" hidden="1">#REF!</definedName>
    <definedName name="XRefCopy238" hidden="1">#REF!</definedName>
    <definedName name="XRefCopy238Row" hidden="1">#REF!</definedName>
    <definedName name="XRefCopy239" hidden="1">#REF!</definedName>
    <definedName name="XRefCopy239Row" hidden="1">#REF!</definedName>
    <definedName name="XRefCopy23Row" localSheetId="4" hidden="1">#REF!</definedName>
    <definedName name="XRefCopy23Row" hidden="1">#REF!</definedName>
    <definedName name="XRefCopy240" hidden="1">#REF!</definedName>
    <definedName name="XRefCopy240Row" hidden="1">#REF!</definedName>
    <definedName name="XRefCopy241" hidden="1">#REF!</definedName>
    <definedName name="XRefCopy241Row" hidden="1">#REF!</definedName>
    <definedName name="XRefCopy242" hidden="1">#REF!</definedName>
    <definedName name="XRefCopy242Row" hidden="1">#REF!</definedName>
    <definedName name="XRefCopy243" hidden="1">#REF!</definedName>
    <definedName name="XRefCopy243Row" hidden="1">#REF!</definedName>
    <definedName name="XRefCopy244" hidden="1">#REF!</definedName>
    <definedName name="XRefCopy244Row" hidden="1">#REF!</definedName>
    <definedName name="XRefCopy245" hidden="1">#REF!</definedName>
    <definedName name="XRefCopy245Row" hidden="1">#REF!</definedName>
    <definedName name="XRefCopy246" hidden="1">#REF!</definedName>
    <definedName name="XRefCopy246Row" hidden="1">#REF!</definedName>
    <definedName name="XRefCopy247" hidden="1">#REF!</definedName>
    <definedName name="XRefCopy247Row" hidden="1">#REF!</definedName>
    <definedName name="XRefCopy248" hidden="1">#REF!</definedName>
    <definedName name="XRefCopy248Row" hidden="1">#REF!</definedName>
    <definedName name="XRefCopy249" hidden="1">#REF!</definedName>
    <definedName name="XRefCopy249Row" hidden="1">#REF!</definedName>
    <definedName name="XRefCopy24Row" localSheetId="4" hidden="1">#REF!</definedName>
    <definedName name="XRefCopy24Row" hidden="1">#REF!</definedName>
    <definedName name="XRefCopy250" hidden="1">#REF!</definedName>
    <definedName name="XRefCopy250Row" hidden="1">#REF!</definedName>
    <definedName name="XRefCopy251" hidden="1">#REF!</definedName>
    <definedName name="XRefCopy251Row" hidden="1">#REF!</definedName>
    <definedName name="XRefCopy252" hidden="1">#REF!</definedName>
    <definedName name="XRefCopy252Row" hidden="1">#REF!</definedName>
    <definedName name="XRefCopy253" hidden="1">#REF!</definedName>
    <definedName name="XRefCopy253Row" hidden="1">#REF!</definedName>
    <definedName name="XRefCopy254" hidden="1">#REF!</definedName>
    <definedName name="XRefCopy254Row" hidden="1">#REF!</definedName>
    <definedName name="XRefCopy255" hidden="1">#REF!</definedName>
    <definedName name="XRefCopy255Row" hidden="1">#REF!</definedName>
    <definedName name="XRefCopy256" hidden="1">#REF!</definedName>
    <definedName name="XRefCopy256Row" hidden="1">#REF!</definedName>
    <definedName name="XRefCopy257" hidden="1">#REF!</definedName>
    <definedName name="XRefCopy257Row" hidden="1">#REF!</definedName>
    <definedName name="XRefCopy258" hidden="1">#REF!</definedName>
    <definedName name="XRefCopy258Row" hidden="1">#REF!</definedName>
    <definedName name="XRefCopy259" hidden="1">#REF!</definedName>
    <definedName name="XRefCopy259Row" hidden="1">#REF!</definedName>
    <definedName name="XRefCopy25Row" localSheetId="4" hidden="1">#REF!</definedName>
    <definedName name="XRefCopy25Row" hidden="1">#REF!</definedName>
    <definedName name="XRefCopy260" hidden="1">#REF!</definedName>
    <definedName name="XRefCopy260Row" hidden="1">#REF!</definedName>
    <definedName name="XRefCopy261" hidden="1">#REF!</definedName>
    <definedName name="XRefCopy261Row" hidden="1">#REF!</definedName>
    <definedName name="XRefCopy262" hidden="1">#REF!</definedName>
    <definedName name="XRefCopy262Row" hidden="1">#REF!</definedName>
    <definedName name="XRefCopy263" hidden="1">#REF!</definedName>
    <definedName name="XRefCopy263Row" hidden="1">#REF!</definedName>
    <definedName name="XRefCopy264" hidden="1">#REF!</definedName>
    <definedName name="XRefCopy264Row" hidden="1">#REF!</definedName>
    <definedName name="XRefCopy265" hidden="1">#REF!</definedName>
    <definedName name="XRefCopy265Row" hidden="1">#REF!</definedName>
    <definedName name="XRefCopy266" hidden="1">#REF!</definedName>
    <definedName name="XRefCopy266Row" hidden="1">#REF!</definedName>
    <definedName name="XRefCopy267" hidden="1">#REF!</definedName>
    <definedName name="XRefCopy267Row" hidden="1">#REF!</definedName>
    <definedName name="XRefCopy268" hidden="1">#REF!</definedName>
    <definedName name="XRefCopy268Row" hidden="1">#REF!</definedName>
    <definedName name="XRefCopy269" hidden="1">#REF!</definedName>
    <definedName name="XRefCopy269Row" hidden="1">#REF!</definedName>
    <definedName name="XRefCopy26Row" localSheetId="4" hidden="1">#REF!</definedName>
    <definedName name="XRefCopy26Row" hidden="1">#REF!</definedName>
    <definedName name="XRefCopy270" hidden="1">#REF!</definedName>
    <definedName name="XRefCopy270Row" hidden="1">#REF!</definedName>
    <definedName name="XRefCopy271" hidden="1">#REF!</definedName>
    <definedName name="XRefCopy271Row" hidden="1">#REF!</definedName>
    <definedName name="XRefCopy272" hidden="1">#REF!</definedName>
    <definedName name="XRefCopy272Row" hidden="1">#REF!</definedName>
    <definedName name="XRefCopy273" hidden="1">#REF!</definedName>
    <definedName name="XRefCopy273Row" hidden="1">#REF!</definedName>
    <definedName name="XRefCopy274" hidden="1">#REF!</definedName>
    <definedName name="XRefCopy274Row" hidden="1">#REF!</definedName>
    <definedName name="XRefCopy275" hidden="1">#REF!</definedName>
    <definedName name="XRefCopy275Row" hidden="1">#REF!</definedName>
    <definedName name="XRefCopy276" hidden="1">#REF!</definedName>
    <definedName name="XRefCopy276Row" hidden="1">#REF!</definedName>
    <definedName name="XRefCopy277" hidden="1">#REF!</definedName>
    <definedName name="XRefCopy277Row" hidden="1">#REF!</definedName>
    <definedName name="XRefCopy278" hidden="1">#REF!</definedName>
    <definedName name="XRefCopy278Row" hidden="1">#REF!</definedName>
    <definedName name="XRefCopy279" hidden="1">#REF!</definedName>
    <definedName name="XRefCopy279Row" hidden="1">#REF!</definedName>
    <definedName name="XRefCopy27Row" localSheetId="4" hidden="1">#REF!</definedName>
    <definedName name="XRefCopy27Row" hidden="1">#REF!</definedName>
    <definedName name="XRefCopy280" hidden="1">#REF!</definedName>
    <definedName name="XRefCopy280Row" hidden="1">#REF!</definedName>
    <definedName name="XRefCopy281" hidden="1">#REF!</definedName>
    <definedName name="XRefCopy281Row" hidden="1">#REF!</definedName>
    <definedName name="XRefCopy282" hidden="1">#REF!</definedName>
    <definedName name="XRefCopy282Row" hidden="1">#REF!</definedName>
    <definedName name="XRefCopy283" hidden="1">#REF!</definedName>
    <definedName name="XRefCopy283Row" hidden="1">#REF!</definedName>
    <definedName name="XRefCopy284" hidden="1">#REF!</definedName>
    <definedName name="XRefCopy284Row" hidden="1">#REF!</definedName>
    <definedName name="XRefCopy285" hidden="1">#REF!</definedName>
    <definedName name="XRefCopy285Row" hidden="1">#REF!</definedName>
    <definedName name="XRefCopy286" hidden="1">#REF!</definedName>
    <definedName name="XRefCopy286Row" hidden="1">#REF!</definedName>
    <definedName name="XRefCopy287" hidden="1">#REF!</definedName>
    <definedName name="XRefCopy287Row" hidden="1">#REF!</definedName>
    <definedName name="XRefCopy288" hidden="1">#REF!</definedName>
    <definedName name="XRefCopy288Row" hidden="1">#REF!</definedName>
    <definedName name="XRefCopy289" hidden="1">#REF!</definedName>
    <definedName name="XRefCopy289Row" hidden="1">#REF!</definedName>
    <definedName name="XRefCopy28Row" localSheetId="4" hidden="1">#REF!</definedName>
    <definedName name="XRefCopy28Row" hidden="1">#REF!</definedName>
    <definedName name="XRefCopy290" hidden="1">#REF!</definedName>
    <definedName name="XRefCopy290Row" hidden="1">#REF!</definedName>
    <definedName name="XRefCopy291" hidden="1">#REF!</definedName>
    <definedName name="XRefCopy291Row" hidden="1">#REF!</definedName>
    <definedName name="XRefCopy292" hidden="1">#REF!</definedName>
    <definedName name="XRefCopy292Row" hidden="1">#REF!</definedName>
    <definedName name="XRefCopy29Row" localSheetId="4" hidden="1">#REF!</definedName>
    <definedName name="XRefCopy29Row" hidden="1">#REF!</definedName>
    <definedName name="XRefCopy2Row" localSheetId="4" hidden="1">#REF!</definedName>
    <definedName name="XRefCopy2Row" hidden="1">#REF!</definedName>
    <definedName name="XRefCopy30Row" localSheetId="4" hidden="1">#REF!</definedName>
    <definedName name="XRefCopy30Row" hidden="1">#REF!</definedName>
    <definedName name="XRefCopy31Row" localSheetId="4" hidden="1">#REF!</definedName>
    <definedName name="XRefCopy31Row" hidden="1">#REF!</definedName>
    <definedName name="XRefCopy32Row" localSheetId="4" hidden="1">#REF!</definedName>
    <definedName name="XRefCopy32Row" hidden="1">#REF!</definedName>
    <definedName name="XRefCopy33Row" localSheetId="4" hidden="1">#REF!</definedName>
    <definedName name="XRefCopy33Row" hidden="1">#REF!</definedName>
    <definedName name="XRefCopy34Row" localSheetId="4" hidden="1">#REF!</definedName>
    <definedName name="XRefCopy34Row" hidden="1">#REF!</definedName>
    <definedName name="XRefCopy35Row" localSheetId="4" hidden="1">#REF!</definedName>
    <definedName name="XRefCopy35Row" hidden="1">#REF!</definedName>
    <definedName name="XRefCopy36Row" localSheetId="4" hidden="1">#REF!</definedName>
    <definedName name="XRefCopy36Row" hidden="1">#REF!</definedName>
    <definedName name="XRefCopy37Row" localSheetId="4" hidden="1">#REF!</definedName>
    <definedName name="XRefCopy37Row" hidden="1">#REF!</definedName>
    <definedName name="XRefCopy38Row" localSheetId="4" hidden="1">#REF!</definedName>
    <definedName name="XRefCopy38Row" hidden="1">#REF!</definedName>
    <definedName name="XRefCopy39Row" localSheetId="4" hidden="1">#REF!</definedName>
    <definedName name="XRefCopy39Row" hidden="1">#REF!</definedName>
    <definedName name="XRefCopy3Row" localSheetId="4" hidden="1">#REF!</definedName>
    <definedName name="XRefCopy40Row" localSheetId="4" hidden="1">#REF!</definedName>
    <definedName name="XRefCopy40Row" hidden="1">#REF!</definedName>
    <definedName name="XRefCopy41Row" localSheetId="4" hidden="1">#REF!</definedName>
    <definedName name="XRefCopy41Row" hidden="1">#REF!</definedName>
    <definedName name="XRefCopy42Row" localSheetId="4" hidden="1">#REF!</definedName>
    <definedName name="XRefCopy42Row" hidden="1">#REF!</definedName>
    <definedName name="XRefCopy43Row" localSheetId="4" hidden="1">#REF!</definedName>
    <definedName name="XRefCopy43Row" hidden="1">#REF!</definedName>
    <definedName name="XRefCopy44Row" localSheetId="4" hidden="1">#REF!</definedName>
    <definedName name="XRefCopy44Row" hidden="1">#REF!</definedName>
    <definedName name="XRefCopy45Row" localSheetId="4" hidden="1">#REF!</definedName>
    <definedName name="XRefCopy45Row" hidden="1">#REF!</definedName>
    <definedName name="XRefCopy46Row" localSheetId="4" hidden="1">#REF!</definedName>
    <definedName name="XRefCopy46Row" hidden="1">#REF!</definedName>
    <definedName name="XRefCopy47Row" localSheetId="4" hidden="1">#REF!</definedName>
    <definedName name="XRefCopy47Row" hidden="1">#REF!</definedName>
    <definedName name="XRefCopy48Row" localSheetId="4" hidden="1">#REF!</definedName>
    <definedName name="XRefCopy48Row" hidden="1">#REF!</definedName>
    <definedName name="XRefCopy49Row" localSheetId="4" hidden="1">#REF!</definedName>
    <definedName name="XRefCopy49Row" hidden="1">#REF!</definedName>
    <definedName name="XRefCopy4Row" localSheetId="4" hidden="1">#REF!</definedName>
    <definedName name="XRefCopy50Row" localSheetId="4" hidden="1">#REF!</definedName>
    <definedName name="XRefCopy50Row" hidden="1">#REF!</definedName>
    <definedName name="XRefCopy51Row" localSheetId="4" hidden="1">#REF!</definedName>
    <definedName name="XRefCopy51Row" hidden="1">#REF!</definedName>
    <definedName name="XRefCopy52Row" localSheetId="4" hidden="1">#REF!</definedName>
    <definedName name="XRefCopy52Row" hidden="1">#REF!</definedName>
    <definedName name="XRefCopy53" localSheetId="4" hidden="1">#REF!</definedName>
    <definedName name="XRefCopy53" hidden="1">#REF!</definedName>
    <definedName name="XRefCopy53Row" localSheetId="4" hidden="1">#REF!</definedName>
    <definedName name="XRefCopy53Row" hidden="1">#REF!</definedName>
    <definedName name="XRefCopy54" hidden="1">#REF!</definedName>
    <definedName name="XRefCopy54Row" localSheetId="4" hidden="1">#REF!</definedName>
    <definedName name="XRefCopy54Row" hidden="1">#REF!</definedName>
    <definedName name="XRefCopy55" hidden="1">#REF!</definedName>
    <definedName name="XRefCopy55Row" localSheetId="4" hidden="1">#REF!</definedName>
    <definedName name="XRefCopy55Row" hidden="1">#REF!</definedName>
    <definedName name="XRefCopy56" hidden="1">#REF!</definedName>
    <definedName name="XRefCopy56Row" localSheetId="4" hidden="1">#REF!</definedName>
    <definedName name="XRefCopy56Row" hidden="1">#REF!</definedName>
    <definedName name="XRefCopy57" hidden="1">#REF!</definedName>
    <definedName name="XRefCopy57Row" localSheetId="4" hidden="1">#REF!</definedName>
    <definedName name="XRefCopy57Row" hidden="1">#REF!</definedName>
    <definedName name="XRefCopy58" hidden="1">#REF!</definedName>
    <definedName name="XRefCopy58Row" localSheetId="4" hidden="1">#REF!</definedName>
    <definedName name="XRefCopy58Row" hidden="1">#REF!</definedName>
    <definedName name="XRefCopy59" hidden="1">#REF!</definedName>
    <definedName name="XRefCopy59Row" localSheetId="4" hidden="1">#REF!</definedName>
    <definedName name="XRefCopy59Row" hidden="1">#REF!</definedName>
    <definedName name="XRefCopy60" hidden="1">#REF!</definedName>
    <definedName name="XRefCopy60Row" localSheetId="4" hidden="1">#REF!</definedName>
    <definedName name="XRefCopy60Row" hidden="1">#REF!</definedName>
    <definedName name="XRefCopy61" hidden="1">#REF!</definedName>
    <definedName name="XRefCopy61Row" localSheetId="4" hidden="1">#REF!</definedName>
    <definedName name="XRefCopy61Row" hidden="1">#REF!</definedName>
    <definedName name="XRefCopy62" hidden="1">#REF!</definedName>
    <definedName name="XRefCopy62Row" localSheetId="4" hidden="1">#REF!</definedName>
    <definedName name="XRefCopy62Row" hidden="1">#REF!</definedName>
    <definedName name="XRefCopy63" hidden="1">#REF!</definedName>
    <definedName name="XRefCopy63Row" localSheetId="4" hidden="1">#REF!</definedName>
    <definedName name="XRefCopy63Row" hidden="1">#REF!</definedName>
    <definedName name="XRefCopy64" hidden="1">#REF!</definedName>
    <definedName name="XRefCopy64Row" localSheetId="4" hidden="1">#REF!</definedName>
    <definedName name="XRefCopy64Row" hidden="1">#REF!</definedName>
    <definedName name="XRefCopy65" hidden="1">#REF!</definedName>
    <definedName name="XRefCopy65Row" localSheetId="4" hidden="1">#REF!</definedName>
    <definedName name="XRefCopy65Row" hidden="1">#REF!</definedName>
    <definedName name="XRefCopy66" hidden="1">#REF!</definedName>
    <definedName name="XRefCopy66Row" localSheetId="4" hidden="1">#REF!</definedName>
    <definedName name="XRefCopy66Row" hidden="1">#REF!</definedName>
    <definedName name="XRefCopy67" hidden="1">#REF!</definedName>
    <definedName name="XRefCopy67Row" localSheetId="4" hidden="1">#REF!</definedName>
    <definedName name="XRefCopy67Row" hidden="1">#REF!</definedName>
    <definedName name="XRefCopy68" hidden="1">#REF!</definedName>
    <definedName name="XRefCopy68Row" localSheetId="4" hidden="1">#REF!</definedName>
    <definedName name="XRefCopy68Row" hidden="1">#REF!</definedName>
    <definedName name="XRefCopy69" hidden="1">#REF!</definedName>
    <definedName name="XRefCopy69Row" localSheetId="4" hidden="1">#REF!</definedName>
    <definedName name="XRefCopy69Row" hidden="1">#REF!</definedName>
    <definedName name="XRefCopy7" localSheetId="4" hidden="1">'Patrimonio Neto'!#REF!</definedName>
    <definedName name="XRefCopy70" hidden="1">#REF!</definedName>
    <definedName name="XRefCopy70Row" localSheetId="4" hidden="1">#REF!</definedName>
    <definedName name="XRefCopy70Row" hidden="1">#REF!</definedName>
    <definedName name="XRefCopy71" hidden="1">#REF!</definedName>
    <definedName name="XRefCopy71Row" localSheetId="4" hidden="1">#REF!</definedName>
    <definedName name="XRefCopy71Row" hidden="1">#REF!</definedName>
    <definedName name="XRefCopy72" hidden="1">#REF!</definedName>
    <definedName name="XRefCopy72Row" localSheetId="4" hidden="1">#REF!</definedName>
    <definedName name="XRefCopy72Row" hidden="1">#REF!</definedName>
    <definedName name="XRefCopy73" hidden="1">#REF!</definedName>
    <definedName name="XRefCopy73Row" localSheetId="4" hidden="1">#REF!</definedName>
    <definedName name="XRefCopy73Row" hidden="1">#REF!</definedName>
    <definedName name="XRefCopy74" hidden="1">#REF!</definedName>
    <definedName name="XRefCopy74Row" localSheetId="4" hidden="1">#REF!</definedName>
    <definedName name="XRefCopy74Row" hidden="1">#REF!</definedName>
    <definedName name="XRefCopy75" localSheetId="4" hidden="1">'Patrimonio Neto'!#REF!</definedName>
    <definedName name="XRefCopy75" hidden="1">#REF!</definedName>
    <definedName name="XRefCopy75Row" localSheetId="4" hidden="1">#REF!</definedName>
    <definedName name="XRefCopy75Row" hidden="1">#REF!</definedName>
    <definedName name="XRefCopy76" localSheetId="4" hidden="1">'Patrimonio Neto'!#REF!</definedName>
    <definedName name="XRefCopy76" hidden="1">#REF!</definedName>
    <definedName name="XRefCopy76Row" localSheetId="4" hidden="1">#REF!</definedName>
    <definedName name="XRefCopy76Row" hidden="1">#REF!</definedName>
    <definedName name="XRefCopy77" hidden="1">#REF!</definedName>
    <definedName name="XRefCopy77Row" localSheetId="4" hidden="1">#REF!</definedName>
    <definedName name="XRefCopy77Row" hidden="1">#REF!</definedName>
    <definedName name="XRefCopy78" hidden="1">#REF!</definedName>
    <definedName name="XRefCopy78Row" localSheetId="4" hidden="1">#REF!</definedName>
    <definedName name="XRefCopy78Row" hidden="1">#REF!</definedName>
    <definedName name="XRefCopy79" hidden="1">#REF!</definedName>
    <definedName name="XRefCopy79Row" localSheetId="4" hidden="1">#REF!</definedName>
    <definedName name="XRefCopy79Row" hidden="1">#REF!</definedName>
    <definedName name="XRefCopy7Row" localSheetId="4" hidden="1">#REF!</definedName>
    <definedName name="XRefCopy7Row" hidden="1">#REF!</definedName>
    <definedName name="XRefCopy8" localSheetId="4" hidden="1">'Patrimonio Neto'!#REF!</definedName>
    <definedName name="XRefCopy80Row" localSheetId="4" hidden="1">#REF!</definedName>
    <definedName name="XRefCopy80Row" hidden="1">#REF!</definedName>
    <definedName name="XRefCopy81Row" localSheetId="4" hidden="1">#REF!</definedName>
    <definedName name="XRefCopy81Row" hidden="1">#REF!</definedName>
    <definedName name="XRefCopy82Row" localSheetId="4" hidden="1">#REF!</definedName>
    <definedName name="XRefCopy82Row" hidden="1">#REF!</definedName>
    <definedName name="XRefCopy83Row" localSheetId="4" hidden="1">#REF!</definedName>
    <definedName name="XRefCopy83Row" hidden="1">#REF!</definedName>
    <definedName name="XRefCopy84Row" localSheetId="4" hidden="1">#REF!</definedName>
    <definedName name="XRefCopy84Row" hidden="1">#REF!</definedName>
    <definedName name="XRefCopy85" hidden="1">#REF!</definedName>
    <definedName name="XRefCopy85Row" localSheetId="4" hidden="1">#REF!</definedName>
    <definedName name="XRefCopy85Row" hidden="1">#REF!</definedName>
    <definedName name="XRefCopy86" hidden="1">#REF!</definedName>
    <definedName name="XRefCopy86Row" localSheetId="4" hidden="1">#REF!</definedName>
    <definedName name="XRefCopy86Row" hidden="1">#REF!</definedName>
    <definedName name="XRefCopy87" hidden="1">#REF!</definedName>
    <definedName name="XRefCopy87Row" localSheetId="4" hidden="1">#REF!</definedName>
    <definedName name="XRefCopy87Row" hidden="1">#REF!</definedName>
    <definedName name="XRefCopy88" hidden="1">#REF!</definedName>
    <definedName name="XRefCopy88Row" localSheetId="4" hidden="1">#REF!</definedName>
    <definedName name="XRefCopy88Row" hidden="1">#REF!</definedName>
    <definedName name="XRefCopy89" hidden="1">#REF!</definedName>
    <definedName name="XRefCopy89Row" localSheetId="4" hidden="1">#REF!</definedName>
    <definedName name="XRefCopy89Row" hidden="1">#REF!</definedName>
    <definedName name="XRefCopy8Row" localSheetId="4" hidden="1">#REF!</definedName>
    <definedName name="XRefCopy8Row" hidden="1">#REF!</definedName>
    <definedName name="XRefCopy9" localSheetId="4" hidden="1">'Patrimonio Neto'!#REF!</definedName>
    <definedName name="XRefCopy90" hidden="1">#REF!</definedName>
    <definedName name="XRefCopy90Row" localSheetId="4" hidden="1">#REF!</definedName>
    <definedName name="XRefCopy90Row" hidden="1">#REF!</definedName>
    <definedName name="XRefCopy91" hidden="1">#REF!</definedName>
    <definedName name="XRefCopy91Row" localSheetId="4" hidden="1">#REF!</definedName>
    <definedName name="XRefCopy91Row" hidden="1">#REF!</definedName>
    <definedName name="XRefCopy92" localSheetId="4" hidden="1">#REF!</definedName>
    <definedName name="XRefCopy92" hidden="1">#REF!</definedName>
    <definedName name="XRefCopy92Row" localSheetId="4" hidden="1">#REF!</definedName>
    <definedName name="XRefCopy92Row" hidden="1">#REF!</definedName>
    <definedName name="XRefCopy93" localSheetId="4" hidden="1">#REF!</definedName>
    <definedName name="XRefCopy93" hidden="1">#REF!</definedName>
    <definedName name="XRefCopy93Row" localSheetId="4" hidden="1">#REF!</definedName>
    <definedName name="XRefCopy93Row" hidden="1">#REF!</definedName>
    <definedName name="XRefCopy94" localSheetId="4" hidden="1">#REF!</definedName>
    <definedName name="XRefCopy94" hidden="1">#REF!</definedName>
    <definedName name="XRefCopy94Row" localSheetId="4" hidden="1">#REF!</definedName>
    <definedName name="XRefCopy94Row" hidden="1">#REF!</definedName>
    <definedName name="XRefCopy95" hidden="1">#REF!</definedName>
    <definedName name="XRefCopy95Row" localSheetId="4" hidden="1">#REF!</definedName>
    <definedName name="XRefCopy95Row" hidden="1">#REF!</definedName>
    <definedName name="XRefCopy96" hidden="1">#REF!</definedName>
    <definedName name="XRefCopy96Row" localSheetId="4" hidden="1">#REF!</definedName>
    <definedName name="XRefCopy96Row" hidden="1">#REF!</definedName>
    <definedName name="XRefCopy97" hidden="1">#REF!</definedName>
    <definedName name="XRefCopy97Row" localSheetId="4" hidden="1">#REF!</definedName>
    <definedName name="XRefCopy97Row" hidden="1">#REF!</definedName>
    <definedName name="XRefCopy98" hidden="1">#REF!</definedName>
    <definedName name="XRefCopy98Row" localSheetId="4" hidden="1">#REF!</definedName>
    <definedName name="XRefCopy98Row" hidden="1">#REF!</definedName>
    <definedName name="XRefCopy99" hidden="1">#REF!</definedName>
    <definedName name="XRefCopy99Row" localSheetId="4" hidden="1">#REF!</definedName>
    <definedName name="XRefCopy99Row" hidden="1">#REF!</definedName>
    <definedName name="XRefCopy9Row" localSheetId="4" hidden="1">#REF!</definedName>
    <definedName name="XRefCopy9Row" hidden="1">#REF!</definedName>
    <definedName name="XRefCopyRangeCount" localSheetId="4" hidden="1">76</definedName>
    <definedName name="XRefCopyRangeCount" hidden="1">4</definedName>
    <definedName name="XRefPaste1" hidden="1">#REF!</definedName>
    <definedName name="XRefPaste10" hidden="1">#REF!</definedName>
    <definedName name="XRefPaste100" localSheetId="4" hidden="1">#REF!</definedName>
    <definedName name="XRefPaste100" hidden="1">#REF!</definedName>
    <definedName name="XRefPaste100Row" localSheetId="4" hidden="1">#REF!</definedName>
    <definedName name="XRefPaste100Row" hidden="1">#REF!</definedName>
    <definedName name="XRefPaste101" localSheetId="4" hidden="1">#REF!</definedName>
    <definedName name="XRefPaste101" hidden="1">#REF!</definedName>
    <definedName name="XRefPaste101Row" localSheetId="4" hidden="1">#REF!</definedName>
    <definedName name="XRefPaste101Row" hidden="1">#REF!</definedName>
    <definedName name="XRefPaste102" localSheetId="4" hidden="1">#REF!</definedName>
    <definedName name="XRefPaste102" hidden="1">#REF!</definedName>
    <definedName name="XRefPaste102Row" localSheetId="4" hidden="1">#REF!</definedName>
    <definedName name="XRefPaste102Row" hidden="1">#REF!</definedName>
    <definedName name="XRefPaste103" localSheetId="4" hidden="1">#REF!</definedName>
    <definedName name="XRefPaste103" hidden="1">#REF!</definedName>
    <definedName name="XRefPaste103Row" localSheetId="4" hidden="1">#REF!</definedName>
    <definedName name="XRefPaste103Row" hidden="1">#REF!</definedName>
    <definedName name="XRefPaste104" localSheetId="4" hidden="1">#REF!</definedName>
    <definedName name="XRefPaste104" hidden="1">#REF!</definedName>
    <definedName name="XRefPaste104Row" localSheetId="4" hidden="1">#REF!</definedName>
    <definedName name="XRefPaste104Row" hidden="1">#REF!</definedName>
    <definedName name="XRefPaste105" localSheetId="4" hidden="1">#REF!</definedName>
    <definedName name="XRefPaste105" hidden="1">#REF!</definedName>
    <definedName name="XRefPaste105Row" localSheetId="4" hidden="1">#REF!</definedName>
    <definedName name="XRefPaste105Row" hidden="1">#REF!</definedName>
    <definedName name="XRefPaste106" localSheetId="4" hidden="1">#REF!</definedName>
    <definedName name="XRefPaste106" hidden="1">#REF!</definedName>
    <definedName name="XRefPaste106Row" localSheetId="4" hidden="1">#REF!</definedName>
    <definedName name="XRefPaste106Row" hidden="1">#REF!</definedName>
    <definedName name="XRefPaste107" localSheetId="4" hidden="1">#REF!</definedName>
    <definedName name="XRefPaste107" hidden="1">#REF!</definedName>
    <definedName name="XRefPaste107Row" localSheetId="4" hidden="1">#REF!</definedName>
    <definedName name="XRefPaste107Row" hidden="1">#REF!</definedName>
    <definedName name="XRefPaste108" localSheetId="4" hidden="1">#REF!</definedName>
    <definedName name="XRefPaste108" hidden="1">#REF!</definedName>
    <definedName name="XRefPaste108Row" localSheetId="4" hidden="1">#REF!</definedName>
    <definedName name="XRefPaste108Row" hidden="1">#REF!</definedName>
    <definedName name="XRefPaste109" localSheetId="4" hidden="1">#REF!</definedName>
    <definedName name="XRefPaste109" hidden="1">#REF!</definedName>
    <definedName name="XRefPaste109Row" localSheetId="4" hidden="1">#REF!</definedName>
    <definedName name="XRefPaste109Row" hidden="1">#REF!</definedName>
    <definedName name="XRefPaste10Row" localSheetId="4" hidden="1">#REF!</definedName>
    <definedName name="XRefPaste10Row" hidden="1">#REF!</definedName>
    <definedName name="XRefPaste11" hidden="1">#REF!</definedName>
    <definedName name="XRefPaste110" localSheetId="4" hidden="1">#REF!</definedName>
    <definedName name="XRefPaste110" hidden="1">#REF!</definedName>
    <definedName name="XRefPaste110Row" localSheetId="4" hidden="1">#REF!</definedName>
    <definedName name="XRefPaste110Row" hidden="1">#REF!</definedName>
    <definedName name="XRefPaste111" localSheetId="4" hidden="1">#REF!</definedName>
    <definedName name="XRefPaste111" hidden="1">#REF!</definedName>
    <definedName name="XRefPaste111Row" localSheetId="4" hidden="1">#REF!</definedName>
    <definedName name="XRefPaste111Row" hidden="1">#REF!</definedName>
    <definedName name="XRefPaste112" localSheetId="4" hidden="1">#REF!</definedName>
    <definedName name="XRefPaste112" hidden="1">#REF!</definedName>
    <definedName name="XRefPaste112Row" localSheetId="4" hidden="1">#REF!</definedName>
    <definedName name="XRefPaste112Row" hidden="1">#REF!</definedName>
    <definedName name="XRefPaste113" localSheetId="4" hidden="1">#REF!</definedName>
    <definedName name="XRefPaste113" hidden="1">#REF!</definedName>
    <definedName name="XRefPaste113Row" localSheetId="4" hidden="1">#REF!</definedName>
    <definedName name="XRefPaste113Row" hidden="1">#REF!</definedName>
    <definedName name="XRefPaste114" localSheetId="4" hidden="1">#REF!</definedName>
    <definedName name="XRefPaste114" hidden="1">#REF!</definedName>
    <definedName name="XRefPaste114Row" localSheetId="4" hidden="1">#REF!</definedName>
    <definedName name="XRefPaste114Row" hidden="1">#REF!</definedName>
    <definedName name="XRefPaste115" localSheetId="4" hidden="1">#REF!</definedName>
    <definedName name="XRefPaste115" hidden="1">#REF!</definedName>
    <definedName name="XRefPaste115Row" localSheetId="4" hidden="1">#REF!</definedName>
    <definedName name="XRefPaste115Row" hidden="1">#REF!</definedName>
    <definedName name="XRefPaste116" localSheetId="4" hidden="1">#REF!</definedName>
    <definedName name="XRefPaste116" hidden="1">#REF!</definedName>
    <definedName name="XRefPaste116Row" localSheetId="4" hidden="1">#REF!</definedName>
    <definedName name="XRefPaste116Row" hidden="1">#REF!</definedName>
    <definedName name="XRefPaste117" localSheetId="4" hidden="1">#REF!</definedName>
    <definedName name="XRefPaste117" hidden="1">#REF!</definedName>
    <definedName name="XRefPaste117Row" localSheetId="4" hidden="1">#REF!</definedName>
    <definedName name="XRefPaste117Row" hidden="1">#REF!</definedName>
    <definedName name="XRefPaste118" localSheetId="4" hidden="1">#REF!</definedName>
    <definedName name="XRefPaste118" hidden="1">#REF!</definedName>
    <definedName name="XRefPaste118Row" localSheetId="4" hidden="1">#REF!</definedName>
    <definedName name="XRefPaste118Row" hidden="1">#REF!</definedName>
    <definedName name="XRefPaste119" localSheetId="4" hidden="1">#REF!</definedName>
    <definedName name="XRefPaste119" hidden="1">#REF!</definedName>
    <definedName name="XRefPaste119Row" localSheetId="4" hidden="1">#REF!</definedName>
    <definedName name="XRefPaste119Row" hidden="1">#REF!</definedName>
    <definedName name="XRefPaste11Row" localSheetId="4" hidden="1">#REF!</definedName>
    <definedName name="XRefPaste11Row" hidden="1">#REF!</definedName>
    <definedName name="XRefPaste12" localSheetId="4" hidden="1">#REF!</definedName>
    <definedName name="XRefPaste12" hidden="1">#REF!</definedName>
    <definedName name="XRefPaste120" localSheetId="4" hidden="1">#REF!</definedName>
    <definedName name="XRefPaste120" hidden="1">#REF!</definedName>
    <definedName name="XRefPaste120Row" localSheetId="4" hidden="1">#REF!</definedName>
    <definedName name="XRefPaste120Row" hidden="1">#REF!</definedName>
    <definedName name="XRefPaste121" localSheetId="4" hidden="1">#REF!</definedName>
    <definedName name="XRefPaste121" hidden="1">#REF!</definedName>
    <definedName name="XRefPaste121Row" localSheetId="4" hidden="1">#REF!</definedName>
    <definedName name="XRefPaste121Row" hidden="1">#REF!</definedName>
    <definedName name="XRefPaste122" localSheetId="4" hidden="1">#REF!</definedName>
    <definedName name="XRefPaste122" hidden="1">#REF!</definedName>
    <definedName name="XRefPaste122Row" localSheetId="4" hidden="1">#REF!</definedName>
    <definedName name="XRefPaste122Row" hidden="1">#REF!</definedName>
    <definedName name="XRefPaste123" localSheetId="4" hidden="1">#REF!</definedName>
    <definedName name="XRefPaste123" hidden="1">#REF!</definedName>
    <definedName name="XRefPaste123Row" localSheetId="4" hidden="1">#REF!</definedName>
    <definedName name="XRefPaste123Row" hidden="1">#REF!</definedName>
    <definedName name="XRefPaste124" localSheetId="4" hidden="1">#REF!</definedName>
    <definedName name="XRefPaste124" hidden="1">#REF!</definedName>
    <definedName name="XRefPaste124Row" localSheetId="4" hidden="1">#REF!</definedName>
    <definedName name="XRefPaste124Row" hidden="1">#REF!</definedName>
    <definedName name="XRefPaste125" localSheetId="4" hidden="1">#REF!</definedName>
    <definedName name="XRefPaste125" hidden="1">#REF!</definedName>
    <definedName name="XRefPaste125Row" localSheetId="4" hidden="1">#REF!</definedName>
    <definedName name="XRefPaste125Row" hidden="1">#REF!</definedName>
    <definedName name="XRefPaste126" localSheetId="4" hidden="1">#REF!</definedName>
    <definedName name="XRefPaste126" hidden="1">#REF!</definedName>
    <definedName name="XRefPaste126Row" localSheetId="4" hidden="1">#REF!</definedName>
    <definedName name="XRefPaste126Row" hidden="1">#REF!</definedName>
    <definedName name="XRefPaste127" localSheetId="4" hidden="1">#REF!</definedName>
    <definedName name="XRefPaste127" hidden="1">#REF!</definedName>
    <definedName name="XRefPaste127Row" localSheetId="4" hidden="1">#REF!</definedName>
    <definedName name="XRefPaste127Row" hidden="1">#REF!</definedName>
    <definedName name="XRefPaste128" localSheetId="4" hidden="1">#REF!</definedName>
    <definedName name="XRefPaste128" hidden="1">#REF!</definedName>
    <definedName name="XRefPaste128Row" localSheetId="4" hidden="1">#REF!</definedName>
    <definedName name="XRefPaste128Row" hidden="1">#REF!</definedName>
    <definedName name="XRefPaste129" localSheetId="4" hidden="1">#REF!</definedName>
    <definedName name="XRefPaste129" hidden="1">#REF!</definedName>
    <definedName name="XRefPaste129Row" localSheetId="4" hidden="1">#REF!</definedName>
    <definedName name="XRefPaste129Row" hidden="1">#REF!</definedName>
    <definedName name="XRefPaste12Row" localSheetId="4" hidden="1">#REF!</definedName>
    <definedName name="XRefPaste12Row" hidden="1">#REF!</definedName>
    <definedName name="XRefPaste130" localSheetId="4" hidden="1">#REF!</definedName>
    <definedName name="XRefPaste130" hidden="1">#REF!</definedName>
    <definedName name="XRefPaste130Row" localSheetId="4" hidden="1">#REF!</definedName>
    <definedName name="XRefPaste130Row" hidden="1">#REF!</definedName>
    <definedName name="XRefPaste131" localSheetId="4" hidden="1">#REF!</definedName>
    <definedName name="XRefPaste131" hidden="1">#REF!</definedName>
    <definedName name="XRefPaste131Row" localSheetId="4" hidden="1">#REF!</definedName>
    <definedName name="XRefPaste131Row" hidden="1">#REF!</definedName>
    <definedName name="XRefPaste132" localSheetId="4" hidden="1">#REF!</definedName>
    <definedName name="XRefPaste132" hidden="1">#REF!</definedName>
    <definedName name="XRefPaste132Row" localSheetId="4" hidden="1">#REF!</definedName>
    <definedName name="XRefPaste132Row" hidden="1">#REF!</definedName>
    <definedName name="XRefPaste133" localSheetId="4" hidden="1">#REF!</definedName>
    <definedName name="XRefPaste133" hidden="1">#REF!</definedName>
    <definedName name="XRefPaste133Row" localSheetId="4" hidden="1">#REF!</definedName>
    <definedName name="XRefPaste133Row" hidden="1">#REF!</definedName>
    <definedName name="XRefPaste134" localSheetId="4" hidden="1">#REF!</definedName>
    <definedName name="XRefPaste134" hidden="1">#REF!</definedName>
    <definedName name="XRefPaste134Row" localSheetId="4" hidden="1">#REF!</definedName>
    <definedName name="XRefPaste134Row" hidden="1">#REF!</definedName>
    <definedName name="XRefPaste135" localSheetId="4" hidden="1">#REF!</definedName>
    <definedName name="XRefPaste135" hidden="1">#REF!</definedName>
    <definedName name="XRefPaste135Row" localSheetId="4" hidden="1">#REF!</definedName>
    <definedName name="XRefPaste135Row" hidden="1">#REF!</definedName>
    <definedName name="XRefPaste136" localSheetId="4" hidden="1">#REF!</definedName>
    <definedName name="XRefPaste136" hidden="1">#REF!</definedName>
    <definedName name="XRefPaste136Row" localSheetId="4" hidden="1">#REF!</definedName>
    <definedName name="XRefPaste136Row" hidden="1">#REF!</definedName>
    <definedName name="XRefPaste137" localSheetId="4" hidden="1">#REF!</definedName>
    <definedName name="XRefPaste137" hidden="1">#REF!</definedName>
    <definedName name="XRefPaste137Row" localSheetId="4" hidden="1">#REF!</definedName>
    <definedName name="XRefPaste137Row" hidden="1">#REF!</definedName>
    <definedName name="XRefPaste138" localSheetId="4" hidden="1">#REF!</definedName>
    <definedName name="XRefPaste138" hidden="1">#REF!</definedName>
    <definedName name="XRefPaste138Row" localSheetId="4" hidden="1">#REF!</definedName>
    <definedName name="XRefPaste138Row" hidden="1">#REF!</definedName>
    <definedName name="XRefPaste139" localSheetId="4" hidden="1">#REF!</definedName>
    <definedName name="XRefPaste139" hidden="1">#REF!</definedName>
    <definedName name="XRefPaste139Row" localSheetId="4" hidden="1">#REF!</definedName>
    <definedName name="XRefPaste139Row" hidden="1">#REF!</definedName>
    <definedName name="XRefPaste13Row" localSheetId="4" hidden="1">#REF!</definedName>
    <definedName name="XRefPaste13Row" hidden="1">#REF!</definedName>
    <definedName name="XRefPaste14" localSheetId="4" hidden="1">#REF!</definedName>
    <definedName name="XRefPaste140" localSheetId="4" hidden="1">#REF!</definedName>
    <definedName name="XRefPaste140" hidden="1">#REF!</definedName>
    <definedName name="XRefPaste140Row" localSheetId="4" hidden="1">#REF!</definedName>
    <definedName name="XRefPaste140Row" hidden="1">#REF!</definedName>
    <definedName name="XRefPaste141" localSheetId="4" hidden="1">#REF!</definedName>
    <definedName name="XRefPaste141" hidden="1">#REF!</definedName>
    <definedName name="XRefPaste141Row" localSheetId="4" hidden="1">#REF!</definedName>
    <definedName name="XRefPaste141Row" hidden="1">#REF!</definedName>
    <definedName name="XRefPaste142" localSheetId="4" hidden="1">#REF!</definedName>
    <definedName name="XRefPaste142" hidden="1">#REF!</definedName>
    <definedName name="XRefPaste142Row" localSheetId="4" hidden="1">#REF!</definedName>
    <definedName name="XRefPaste142Row" hidden="1">#REF!</definedName>
    <definedName name="XRefPaste143" localSheetId="4" hidden="1">#REF!</definedName>
    <definedName name="XRefPaste143" hidden="1">#REF!</definedName>
    <definedName name="XRefPaste143Row" localSheetId="4" hidden="1">#REF!</definedName>
    <definedName name="XRefPaste143Row" hidden="1">#REF!</definedName>
    <definedName name="XRefPaste144" localSheetId="4" hidden="1">#REF!</definedName>
    <definedName name="XRefPaste144" hidden="1">#REF!</definedName>
    <definedName name="XRefPaste144Row" localSheetId="4" hidden="1">#REF!</definedName>
    <definedName name="XRefPaste144Row" hidden="1">#REF!</definedName>
    <definedName name="XRefPaste145" localSheetId="4" hidden="1">#REF!</definedName>
    <definedName name="XRefPaste145" hidden="1">#REF!</definedName>
    <definedName name="XRefPaste145Row" localSheetId="4" hidden="1">#REF!</definedName>
    <definedName name="XRefPaste145Row" hidden="1">#REF!</definedName>
    <definedName name="XRefPaste146" localSheetId="4" hidden="1">#REF!</definedName>
    <definedName name="XRefPaste146" hidden="1">#REF!</definedName>
    <definedName name="XRefPaste146Row" localSheetId="4" hidden="1">#REF!</definedName>
    <definedName name="XRefPaste146Row" hidden="1">#REF!</definedName>
    <definedName name="XRefPaste147" localSheetId="4" hidden="1">#REF!</definedName>
    <definedName name="XRefPaste147" hidden="1">#REF!</definedName>
    <definedName name="XRefPaste147Row" localSheetId="4" hidden="1">#REF!</definedName>
    <definedName name="XRefPaste147Row" hidden="1">#REF!</definedName>
    <definedName name="XRefPaste148" localSheetId="4" hidden="1">#REF!</definedName>
    <definedName name="XRefPaste148" hidden="1">#REF!</definedName>
    <definedName name="XRefPaste148Row" localSheetId="4" hidden="1">#REF!</definedName>
    <definedName name="XRefPaste148Row" hidden="1">#REF!</definedName>
    <definedName name="XRefPaste14Row" localSheetId="4" hidden="1">#REF!</definedName>
    <definedName name="XRefPaste14Row" hidden="1">#REF!</definedName>
    <definedName name="XRefPaste15" hidden="1">#REF!</definedName>
    <definedName name="XRefPaste15Row" localSheetId="4" hidden="1">#REF!</definedName>
    <definedName name="XRefPaste15Row" hidden="1">#REF!</definedName>
    <definedName name="XRefPaste16" hidden="1">#REF!</definedName>
    <definedName name="XRefPaste16Row" localSheetId="4" hidden="1">#REF!</definedName>
    <definedName name="XRefPaste17" hidden="1">#REF!</definedName>
    <definedName name="XRefPaste17Row" localSheetId="4" hidden="1">#REF!</definedName>
    <definedName name="XRefPaste17Row" hidden="1">#REF!</definedName>
    <definedName name="XRefPaste18" localSheetId="4" hidden="1">'Patrimonio Neto'!#REF!</definedName>
    <definedName name="XRefPaste18" hidden="1">#REF!</definedName>
    <definedName name="XRefPaste18Row" localSheetId="4" hidden="1">#REF!</definedName>
    <definedName name="XRefPaste18Row" hidden="1">#REF!</definedName>
    <definedName name="XRefPaste19" localSheetId="4" hidden="1">#REF!</definedName>
    <definedName name="XRefPaste19" hidden="1">#REF!</definedName>
    <definedName name="XRefPaste19Row" localSheetId="4" hidden="1">#REF!</definedName>
    <definedName name="XRefPaste19Row" hidden="1">#REF!</definedName>
    <definedName name="XRefPaste1Row" localSheetId="4" hidden="1">#REF!</definedName>
    <definedName name="XRefPaste1Row" hidden="1">#REF!</definedName>
    <definedName name="XRefPaste20" localSheetId="4" hidden="1">#REF!</definedName>
    <definedName name="XRefPaste20" hidden="1">#REF!</definedName>
    <definedName name="XRefPaste20Row" localSheetId="4" hidden="1">#REF!</definedName>
    <definedName name="XRefPaste21" localSheetId="4" hidden="1">#REF!</definedName>
    <definedName name="XRefPaste21" hidden="1">#REF!</definedName>
    <definedName name="XRefPaste21Row" localSheetId="4" hidden="1">#REF!</definedName>
    <definedName name="XRefPaste21Row" hidden="1">#REF!</definedName>
    <definedName name="XRefPaste22" localSheetId="4" hidden="1">#REF!</definedName>
    <definedName name="XRefPaste22" hidden="1">#REF!</definedName>
    <definedName name="XRefPaste22Row" localSheetId="4" hidden="1">#REF!</definedName>
    <definedName name="XRefPaste23" localSheetId="4" hidden="1">#REF!</definedName>
    <definedName name="XRefPaste23" hidden="1">#REF!</definedName>
    <definedName name="XRefPaste23Row" localSheetId="4" hidden="1">#REF!</definedName>
    <definedName name="XRefPaste24" localSheetId="4" hidden="1">#REF!</definedName>
    <definedName name="XRefPaste24" hidden="1">#REF!</definedName>
    <definedName name="XRefPaste24Row" localSheetId="4" hidden="1">#REF!</definedName>
    <definedName name="XRefPaste24Row" hidden="1">#REF!</definedName>
    <definedName name="XRefPaste25" localSheetId="4" hidden="1">#REF!</definedName>
    <definedName name="XRefPaste25" hidden="1">#REF!</definedName>
    <definedName name="XRefPaste25Row" localSheetId="4" hidden="1">#REF!</definedName>
    <definedName name="XRefPaste25Row" hidden="1">#REF!</definedName>
    <definedName name="XRefPaste26" localSheetId="4" hidden="1">#REF!</definedName>
    <definedName name="XRefPaste26" hidden="1">#REF!</definedName>
    <definedName name="XRefPaste26Row" localSheetId="4" hidden="1">#REF!</definedName>
    <definedName name="XRefPaste26Row" hidden="1">#REF!</definedName>
    <definedName name="XRefPaste27" localSheetId="4" hidden="1">#REF!</definedName>
    <definedName name="XRefPaste27" hidden="1">#REF!</definedName>
    <definedName name="XRefPaste27Row" localSheetId="4" hidden="1">#REF!</definedName>
    <definedName name="XRefPaste27Row" hidden="1">#REF!</definedName>
    <definedName name="XRefPaste28" localSheetId="4" hidden="1">#REF!</definedName>
    <definedName name="XRefPaste28" hidden="1">#REF!</definedName>
    <definedName name="XRefPaste28Row" localSheetId="4" hidden="1">#REF!</definedName>
    <definedName name="XRefPaste28Row" hidden="1">#REF!</definedName>
    <definedName name="XRefPaste29" localSheetId="4" hidden="1">#REF!</definedName>
    <definedName name="XRefPaste29" hidden="1">#REF!</definedName>
    <definedName name="XRefPaste29Row" localSheetId="4" hidden="1">#REF!</definedName>
    <definedName name="XRefPaste29Row" hidden="1">#REF!</definedName>
    <definedName name="XRefPaste2Row" localSheetId="4" hidden="1">#REF!</definedName>
    <definedName name="XRefPaste2Row" hidden="1">#REF!</definedName>
    <definedName name="XRefPaste30" localSheetId="4" hidden="1">#REF!</definedName>
    <definedName name="XRefPaste30" hidden="1">#REF!</definedName>
    <definedName name="XRefPaste30Row" localSheetId="4" hidden="1">#REF!</definedName>
    <definedName name="XRefPaste31" localSheetId="4" hidden="1">#REF!</definedName>
    <definedName name="XRefPaste31" hidden="1">#REF!</definedName>
    <definedName name="XRefPaste31Row" localSheetId="4" hidden="1">#REF!</definedName>
    <definedName name="XRefPaste32" localSheetId="4" hidden="1">#REF!</definedName>
    <definedName name="XRefPaste32" hidden="1">#REF!</definedName>
    <definedName name="XRefPaste32Row" localSheetId="4" hidden="1">#REF!</definedName>
    <definedName name="XRefPaste32Row" hidden="1">#REF!</definedName>
    <definedName name="XRefPaste33" hidden="1">#REF!</definedName>
    <definedName name="XRefPaste33Row" localSheetId="4" hidden="1">#REF!</definedName>
    <definedName name="XRefPaste33Row" hidden="1">#REF!</definedName>
    <definedName name="XRefPaste34" localSheetId="4" hidden="1">#REF!</definedName>
    <definedName name="XRefPaste34" hidden="1">#REF!</definedName>
    <definedName name="XRefPaste34Row" localSheetId="4" hidden="1">#REF!</definedName>
    <definedName name="XRefPaste34Row" hidden="1">#REF!</definedName>
    <definedName name="XRefPaste35" hidden="1">#REF!</definedName>
    <definedName name="XRefPaste35Row" localSheetId="4" hidden="1">#REF!</definedName>
    <definedName name="XRefPaste35Row" hidden="1">#REF!</definedName>
    <definedName name="XRefPaste36" localSheetId="4" hidden="1">#REF!</definedName>
    <definedName name="XRefPaste36" hidden="1">#REF!</definedName>
    <definedName name="XRefPaste36Row" localSheetId="4" hidden="1">#REF!</definedName>
    <definedName name="XRefPaste36Row" hidden="1">#REF!</definedName>
    <definedName name="XRefPaste37" localSheetId="4" hidden="1">#REF!</definedName>
    <definedName name="XRefPaste37" hidden="1">#REF!</definedName>
    <definedName name="XRefPaste37Row" localSheetId="4" hidden="1">#REF!</definedName>
    <definedName name="XRefPaste37Row" hidden="1">#REF!</definedName>
    <definedName name="XRefPaste38" localSheetId="4" hidden="1">#REF!</definedName>
    <definedName name="XRefPaste38" hidden="1">#REF!</definedName>
    <definedName name="XRefPaste38Row" localSheetId="4" hidden="1">#REF!</definedName>
    <definedName name="XRefPaste38Row" hidden="1">#REF!</definedName>
    <definedName name="XRefPaste39" localSheetId="4" hidden="1">#REF!</definedName>
    <definedName name="XRefPaste39" hidden="1">#REF!</definedName>
    <definedName name="XRefPaste39Row" localSheetId="4" hidden="1">#REF!</definedName>
    <definedName name="XRefPaste39Row" hidden="1">#REF!</definedName>
    <definedName name="XRefPaste3Row" localSheetId="4" hidden="1">#REF!</definedName>
    <definedName name="XRefPaste40" localSheetId="4" hidden="1">#REF!</definedName>
    <definedName name="XRefPaste40" hidden="1">#REF!</definedName>
    <definedName name="XRefPaste40Row" localSheetId="4" hidden="1">#REF!</definedName>
    <definedName name="XRefPaste40Row" hidden="1">#REF!</definedName>
    <definedName name="XRefPaste41" localSheetId="4" hidden="1">#REF!</definedName>
    <definedName name="XRefPaste41" hidden="1">#REF!</definedName>
    <definedName name="XRefPaste41Row" localSheetId="4" hidden="1">#REF!</definedName>
    <definedName name="XRefPaste41Row" hidden="1">#REF!</definedName>
    <definedName name="XRefPaste42" localSheetId="4" hidden="1">#REF!</definedName>
    <definedName name="XRefPaste42" hidden="1">#REF!</definedName>
    <definedName name="XRefPaste42Row" localSheetId="4" hidden="1">#REF!</definedName>
    <definedName name="XRefPaste42Row" hidden="1">#REF!</definedName>
    <definedName name="XRefPaste43" localSheetId="4" hidden="1">#REF!</definedName>
    <definedName name="XRefPaste43" hidden="1">#REF!</definedName>
    <definedName name="XRefPaste43Row" localSheetId="4" hidden="1">#REF!</definedName>
    <definedName name="XRefPaste43Row" hidden="1">#REF!</definedName>
    <definedName name="XRefPaste44" localSheetId="4" hidden="1">#REF!</definedName>
    <definedName name="XRefPaste44" hidden="1">#REF!</definedName>
    <definedName name="XRefPaste44Row" localSheetId="4" hidden="1">#REF!</definedName>
    <definedName name="XRefPaste44Row" hidden="1">#REF!</definedName>
    <definedName name="XRefPaste45" localSheetId="4" hidden="1">#REF!</definedName>
    <definedName name="XRefPaste45" hidden="1">#REF!</definedName>
    <definedName name="XRefPaste45Row" localSheetId="4" hidden="1">#REF!</definedName>
    <definedName name="XRefPaste45Row" hidden="1">#REF!</definedName>
    <definedName name="XRefPaste46" localSheetId="4" hidden="1">#REF!</definedName>
    <definedName name="XRefPaste46" hidden="1">#REF!</definedName>
    <definedName name="XRefPaste46Row" localSheetId="4" hidden="1">#REF!</definedName>
    <definedName name="XRefPaste46Row" hidden="1">#REF!</definedName>
    <definedName name="XRefPaste47" localSheetId="4" hidden="1">#REF!</definedName>
    <definedName name="XRefPaste47" hidden="1">#REF!</definedName>
    <definedName name="XRefPaste47Row" localSheetId="4" hidden="1">#REF!</definedName>
    <definedName name="XRefPaste47Row" hidden="1">#REF!</definedName>
    <definedName name="XRefPaste48" localSheetId="4" hidden="1">#REF!</definedName>
    <definedName name="XRefPaste48" hidden="1">#REF!</definedName>
    <definedName name="XRefPaste48Row" localSheetId="4" hidden="1">#REF!</definedName>
    <definedName name="XRefPaste48Row" hidden="1">#REF!</definedName>
    <definedName name="XRefPaste49" localSheetId="4" hidden="1">#REF!</definedName>
    <definedName name="XRefPaste49" hidden="1">#REF!</definedName>
    <definedName name="XRefPaste49Row" localSheetId="4" hidden="1">#REF!</definedName>
    <definedName name="XRefPaste49Row" hidden="1">#REF!</definedName>
    <definedName name="XRefPaste4Row" localSheetId="4" hidden="1">#REF!</definedName>
    <definedName name="XRefPaste4Row" hidden="1">#REF!</definedName>
    <definedName name="XRefPaste5" localSheetId="4" hidden="1">'Patrimonio Neto'!#REF!</definedName>
    <definedName name="XRefPaste50" localSheetId="4" hidden="1">#REF!</definedName>
    <definedName name="XRefPaste50" hidden="1">#REF!</definedName>
    <definedName name="XRefPaste50Row" localSheetId="4" hidden="1">#REF!</definedName>
    <definedName name="XRefPaste50Row" hidden="1">#REF!</definedName>
    <definedName name="XRefPaste51" localSheetId="4" hidden="1">#REF!</definedName>
    <definedName name="XRefPaste51" hidden="1">#REF!</definedName>
    <definedName name="XRefPaste51Row" localSheetId="4" hidden="1">#REF!</definedName>
    <definedName name="XRefPaste51Row" hidden="1">#REF!</definedName>
    <definedName name="XRefPaste52" localSheetId="4" hidden="1">#REF!</definedName>
    <definedName name="XRefPaste52" hidden="1">#REF!</definedName>
    <definedName name="XRefPaste52Row" localSheetId="4" hidden="1">#REF!</definedName>
    <definedName name="XRefPaste52Row" hidden="1">#REF!</definedName>
    <definedName name="XRefPaste53" localSheetId="4" hidden="1">#REF!</definedName>
    <definedName name="XRefPaste53" hidden="1">#REF!</definedName>
    <definedName name="XRefPaste53Row" localSheetId="4" hidden="1">#REF!</definedName>
    <definedName name="XRefPaste53Row" hidden="1">#REF!</definedName>
    <definedName name="XRefPaste54" localSheetId="4" hidden="1">#REF!</definedName>
    <definedName name="XRefPaste54" hidden="1">#REF!</definedName>
    <definedName name="XRefPaste54Row" localSheetId="4" hidden="1">#REF!</definedName>
    <definedName name="XRefPaste54Row" hidden="1">#REF!</definedName>
    <definedName name="XRefPaste55" localSheetId="4" hidden="1">#REF!</definedName>
    <definedName name="XRefPaste55" hidden="1">#REF!</definedName>
    <definedName name="XRefPaste55Row" localSheetId="4" hidden="1">#REF!</definedName>
    <definedName name="XRefPaste55Row" hidden="1">#REF!</definedName>
    <definedName name="XRefPaste56" localSheetId="4" hidden="1">#REF!</definedName>
    <definedName name="XRefPaste56" hidden="1">#REF!</definedName>
    <definedName name="XRefPaste56Row" localSheetId="4" hidden="1">#REF!</definedName>
    <definedName name="XRefPaste56Row" hidden="1">#REF!</definedName>
    <definedName name="XRefPaste57" localSheetId="4" hidden="1">#REF!</definedName>
    <definedName name="XRefPaste57" hidden="1">#REF!</definedName>
    <definedName name="XRefPaste57Row" localSheetId="4" hidden="1">#REF!</definedName>
    <definedName name="XRefPaste57Row" hidden="1">#REF!</definedName>
    <definedName name="XRefPaste58" hidden="1">#REF!</definedName>
    <definedName name="XRefPaste58Row" localSheetId="4" hidden="1">#REF!</definedName>
    <definedName name="XRefPaste58Row" hidden="1">#REF!</definedName>
    <definedName name="XRefPaste59" hidden="1">#REF!</definedName>
    <definedName name="XRefPaste59Row" localSheetId="4" hidden="1">#REF!</definedName>
    <definedName name="XRefPaste59Row" hidden="1">#REF!</definedName>
    <definedName name="XRefPaste5Row" localSheetId="4" hidden="1">#REF!</definedName>
    <definedName name="XRefPaste5Row" hidden="1">#REF!</definedName>
    <definedName name="XRefPaste6" localSheetId="4" hidden="1">#REF!</definedName>
    <definedName name="XRefPaste60" hidden="1">#REF!</definedName>
    <definedName name="XRefPaste60Row" localSheetId="4" hidden="1">#REF!</definedName>
    <definedName name="XRefPaste60Row" hidden="1">#REF!</definedName>
    <definedName name="XRefPaste61" hidden="1">#REF!</definedName>
    <definedName name="XRefPaste61Row" localSheetId="4" hidden="1">#REF!</definedName>
    <definedName name="XRefPaste61Row" hidden="1">#REF!</definedName>
    <definedName name="XRefPaste62" hidden="1">#REF!</definedName>
    <definedName name="XRefPaste62Row" localSheetId="4" hidden="1">#REF!</definedName>
    <definedName name="XRefPaste62Row" hidden="1">#REF!</definedName>
    <definedName name="XRefPaste63" hidden="1">#REF!</definedName>
    <definedName name="XRefPaste63Row" localSheetId="4" hidden="1">#REF!</definedName>
    <definedName name="XRefPaste63Row" hidden="1">#REF!</definedName>
    <definedName name="XRefPaste64" localSheetId="4" hidden="1">#REF!</definedName>
    <definedName name="XRefPaste64" hidden="1">#REF!</definedName>
    <definedName name="XRefPaste64Row" localSheetId="4" hidden="1">#REF!</definedName>
    <definedName name="XRefPaste64Row" hidden="1">#REF!</definedName>
    <definedName name="XRefPaste65" hidden="1">#REF!</definedName>
    <definedName name="XRefPaste65Row" localSheetId="4" hidden="1">#REF!</definedName>
    <definedName name="XRefPaste65Row" hidden="1">#REF!</definedName>
    <definedName name="XRefPaste66" hidden="1">#REF!</definedName>
    <definedName name="XRefPaste66Row" localSheetId="4" hidden="1">#REF!</definedName>
    <definedName name="XRefPaste66Row" hidden="1">#REF!</definedName>
    <definedName name="XRefPaste67" localSheetId="4" hidden="1">#REF!</definedName>
    <definedName name="XRefPaste67" hidden="1">#REF!</definedName>
    <definedName name="XRefPaste67Row" localSheetId="4" hidden="1">#REF!</definedName>
    <definedName name="XRefPaste67Row" hidden="1">#REF!</definedName>
    <definedName name="XRefPaste68" hidden="1">#REF!</definedName>
    <definedName name="XRefPaste68Row" localSheetId="4" hidden="1">#REF!</definedName>
    <definedName name="XRefPaste68Row" hidden="1">#REF!</definedName>
    <definedName name="XRefPaste69" hidden="1">#REF!</definedName>
    <definedName name="XRefPaste69Row" localSheetId="4" hidden="1">#REF!</definedName>
    <definedName name="XRefPaste69Row" hidden="1">#REF!</definedName>
    <definedName name="XRefPaste6Row" localSheetId="4" hidden="1">#REF!</definedName>
    <definedName name="XRefPaste6Row" hidden="1">#REF!</definedName>
    <definedName name="XRefPaste7" localSheetId="4" hidden="1">#REF!</definedName>
    <definedName name="XRefPaste7" hidden="1">#REF!</definedName>
    <definedName name="XRefPaste70" hidden="1">#REF!</definedName>
    <definedName name="XRefPaste70Row" localSheetId="4" hidden="1">#REF!</definedName>
    <definedName name="XRefPaste70Row" hidden="1">#REF!</definedName>
    <definedName name="XRefPaste71" hidden="1">#REF!</definedName>
    <definedName name="XRefPaste71Row" localSheetId="4" hidden="1">#REF!</definedName>
    <definedName name="XRefPaste71Row" hidden="1">#REF!</definedName>
    <definedName name="XRefPaste72" localSheetId="4" hidden="1">#REF!</definedName>
    <definedName name="XRefPaste72" hidden="1">#REF!</definedName>
    <definedName name="XRefPaste72Row" localSheetId="4" hidden="1">#REF!</definedName>
    <definedName name="XRefPaste72Row" hidden="1">#REF!</definedName>
    <definedName name="XRefPaste73" localSheetId="4" hidden="1">#REF!</definedName>
    <definedName name="XRefPaste73" hidden="1">#REF!</definedName>
    <definedName name="XRefPaste73Row" localSheetId="4" hidden="1">#REF!</definedName>
    <definedName name="XRefPaste73Row" hidden="1">#REF!</definedName>
    <definedName name="XRefPaste74" localSheetId="4" hidden="1">#REF!</definedName>
    <definedName name="XRefPaste74" hidden="1">#REF!</definedName>
    <definedName name="XRefPaste74Row" localSheetId="4" hidden="1">#REF!</definedName>
    <definedName name="XRefPaste74Row" hidden="1">#REF!</definedName>
    <definedName name="XRefPaste75" localSheetId="4" hidden="1">#REF!</definedName>
    <definedName name="XRefPaste75" hidden="1">#REF!</definedName>
    <definedName name="XRefPaste75Row" localSheetId="4" hidden="1">#REF!</definedName>
    <definedName name="XRefPaste75Row" hidden="1">#REF!</definedName>
    <definedName name="XRefPaste76" localSheetId="4" hidden="1">#REF!</definedName>
    <definedName name="XRefPaste76" hidden="1">#REF!</definedName>
    <definedName name="XRefPaste76Row" localSheetId="4" hidden="1">#REF!</definedName>
    <definedName name="XRefPaste76Row" hidden="1">#REF!</definedName>
    <definedName name="XRefPaste77" localSheetId="4" hidden="1">#REF!</definedName>
    <definedName name="XRefPaste77" hidden="1">#REF!</definedName>
    <definedName name="XRefPaste77Row" localSheetId="4" hidden="1">#REF!</definedName>
    <definedName name="XRefPaste77Row" hidden="1">#REF!</definedName>
    <definedName name="XRefPaste78" localSheetId="4" hidden="1">#REF!</definedName>
    <definedName name="XRefPaste78" hidden="1">#REF!</definedName>
    <definedName name="XRefPaste78Row" localSheetId="4" hidden="1">#REF!</definedName>
    <definedName name="XRefPaste78Row" hidden="1">#REF!</definedName>
    <definedName name="XRefPaste79" localSheetId="4" hidden="1">#REF!</definedName>
    <definedName name="XRefPaste79" hidden="1">#REF!</definedName>
    <definedName name="XRefPaste79Row" localSheetId="4" hidden="1">#REF!</definedName>
    <definedName name="XRefPaste79Row" hidden="1">#REF!</definedName>
    <definedName name="XRefPaste7Row" localSheetId="4" hidden="1">#REF!</definedName>
    <definedName name="XRefPaste7Row" hidden="1">#REF!</definedName>
    <definedName name="XRefPaste8" localSheetId="4" hidden="1">#REF!</definedName>
    <definedName name="XRefPaste8" hidden="1">#REF!</definedName>
    <definedName name="XRefPaste80" localSheetId="4" hidden="1">#REF!</definedName>
    <definedName name="XRefPaste80" hidden="1">#REF!</definedName>
    <definedName name="XRefPaste80Row" localSheetId="4" hidden="1">#REF!</definedName>
    <definedName name="XRefPaste80Row" hidden="1">#REF!</definedName>
    <definedName name="XRefPaste81" localSheetId="4" hidden="1">#REF!</definedName>
    <definedName name="XRefPaste81" hidden="1">#REF!</definedName>
    <definedName name="XRefPaste81Row" localSheetId="4" hidden="1">#REF!</definedName>
    <definedName name="XRefPaste81Row" hidden="1">#REF!</definedName>
    <definedName name="XRefPaste82" localSheetId="4" hidden="1">#REF!</definedName>
    <definedName name="XRefPaste82" hidden="1">#REF!</definedName>
    <definedName name="XRefPaste82Row" localSheetId="4" hidden="1">#REF!</definedName>
    <definedName name="XRefPaste82Row" hidden="1">#REF!</definedName>
    <definedName name="XRefPaste83" localSheetId="4" hidden="1">#REF!</definedName>
    <definedName name="XRefPaste83" hidden="1">#REF!</definedName>
    <definedName name="XRefPaste83Row" localSheetId="4" hidden="1">#REF!</definedName>
    <definedName name="XRefPaste83Row" hidden="1">#REF!</definedName>
    <definedName name="XRefPaste84" localSheetId="4" hidden="1">#REF!</definedName>
    <definedName name="XRefPaste84" hidden="1">#REF!</definedName>
    <definedName name="XRefPaste84Row" localSheetId="4" hidden="1">#REF!</definedName>
    <definedName name="XRefPaste84Row" hidden="1">#REF!</definedName>
    <definedName name="XRefPaste85" localSheetId="4" hidden="1">#REF!</definedName>
    <definedName name="XRefPaste85" hidden="1">#REF!</definedName>
    <definedName name="XRefPaste85Row" localSheetId="4" hidden="1">#REF!</definedName>
    <definedName name="XRefPaste85Row" hidden="1">#REF!</definedName>
    <definedName name="XRefPaste86" localSheetId="4" hidden="1">#REF!</definedName>
    <definedName name="XRefPaste86" hidden="1">#REF!</definedName>
    <definedName name="XRefPaste86Row" localSheetId="4" hidden="1">#REF!</definedName>
    <definedName name="XRefPaste86Row" hidden="1">#REF!</definedName>
    <definedName name="XRefPaste87" localSheetId="4" hidden="1">#REF!</definedName>
    <definedName name="XRefPaste87" hidden="1">#REF!</definedName>
    <definedName name="XRefPaste87Row" localSheetId="4" hidden="1">#REF!</definedName>
    <definedName name="XRefPaste87Row" hidden="1">#REF!</definedName>
    <definedName name="XRefPaste88" localSheetId="4" hidden="1">#REF!</definedName>
    <definedName name="XRefPaste88" hidden="1">#REF!</definedName>
    <definedName name="XRefPaste88Row" localSheetId="4" hidden="1">#REF!</definedName>
    <definedName name="XRefPaste88Row" hidden="1">#REF!</definedName>
    <definedName name="XRefPaste89" localSheetId="4" hidden="1">#REF!</definedName>
    <definedName name="XRefPaste89" hidden="1">#REF!</definedName>
    <definedName name="XRefPaste89Row" localSheetId="4" hidden="1">#REF!</definedName>
    <definedName name="XRefPaste89Row" hidden="1">#REF!</definedName>
    <definedName name="XRefPaste8Row" localSheetId="4" hidden="1">#REF!</definedName>
    <definedName name="XRefPaste8Row" hidden="1">#REF!</definedName>
    <definedName name="XRefPaste9" hidden="1">#REF!</definedName>
    <definedName name="XRefPaste90" localSheetId="4" hidden="1">#REF!</definedName>
    <definedName name="XRefPaste90" hidden="1">#REF!</definedName>
    <definedName name="XRefPaste90Row" localSheetId="4" hidden="1">#REF!</definedName>
    <definedName name="XRefPaste90Row" hidden="1">#REF!</definedName>
    <definedName name="XRefPaste91" localSheetId="4" hidden="1">#REF!</definedName>
    <definedName name="XRefPaste91" hidden="1">#REF!</definedName>
    <definedName name="XRefPaste91Row" localSheetId="4" hidden="1">#REF!</definedName>
    <definedName name="XRefPaste91Row" hidden="1">#REF!</definedName>
    <definedName name="XRefPaste92" localSheetId="4" hidden="1">#REF!</definedName>
    <definedName name="XRefPaste92" hidden="1">#REF!</definedName>
    <definedName name="XRefPaste92Row" localSheetId="4" hidden="1">#REF!</definedName>
    <definedName name="XRefPaste92Row" hidden="1">#REF!</definedName>
    <definedName name="XRefPaste93" localSheetId="4" hidden="1">#REF!</definedName>
    <definedName name="XRefPaste93" hidden="1">#REF!</definedName>
    <definedName name="XRefPaste93Row" localSheetId="4" hidden="1">#REF!</definedName>
    <definedName name="XRefPaste93Row" hidden="1">#REF!</definedName>
    <definedName name="XRefPaste94" localSheetId="4" hidden="1">#REF!</definedName>
    <definedName name="XRefPaste94" hidden="1">#REF!</definedName>
    <definedName name="XRefPaste94Row" localSheetId="4" hidden="1">#REF!</definedName>
    <definedName name="XRefPaste94Row" hidden="1">#REF!</definedName>
    <definedName name="XRefPaste95" localSheetId="4" hidden="1">#REF!</definedName>
    <definedName name="XRefPaste95" hidden="1">#REF!</definedName>
    <definedName name="XRefPaste95Row" localSheetId="4" hidden="1">#REF!</definedName>
    <definedName name="XRefPaste95Row" hidden="1">#REF!</definedName>
    <definedName name="XRefPaste96" localSheetId="4" hidden="1">#REF!</definedName>
    <definedName name="XRefPaste96" hidden="1">#REF!</definedName>
    <definedName name="XRefPaste96Row" localSheetId="4" hidden="1">#REF!</definedName>
    <definedName name="XRefPaste96Row" hidden="1">#REF!</definedName>
    <definedName name="XRefPaste97" localSheetId="4" hidden="1">#REF!</definedName>
    <definedName name="XRefPaste97" hidden="1">#REF!</definedName>
    <definedName name="XRefPaste97Row" localSheetId="4" hidden="1">#REF!</definedName>
    <definedName name="XRefPaste97Row" hidden="1">#REF!</definedName>
    <definedName name="XRefPaste98" localSheetId="4" hidden="1">#REF!</definedName>
    <definedName name="XRefPaste98" hidden="1">#REF!</definedName>
    <definedName name="XRefPaste98Row" localSheetId="4" hidden="1">#REF!</definedName>
    <definedName name="XRefPaste98Row" hidden="1">#REF!</definedName>
    <definedName name="XRefPaste99" localSheetId="4" hidden="1">#REF!</definedName>
    <definedName name="XRefPaste99" hidden="1">#REF!</definedName>
    <definedName name="XRefPaste99Row" localSheetId="4" hidden="1">#REF!</definedName>
    <definedName name="XRefPaste99Row" hidden="1">#REF!</definedName>
    <definedName name="XRefPaste9Row" localSheetId="4" hidden="1">#REF!</definedName>
    <definedName name="XRefPaste9Row" hidden="1">#REF!</definedName>
    <definedName name="XRefPasteRangeCount" localSheetId="4" hidden="1">6</definedName>
    <definedName name="XRefPasteRangeCount" hidden="1">1</definedName>
    <definedName name="xx">#REF!</definedName>
    <definedName name="Z_970CBB53_F4B3_462F_AEFE_2BC403F5F0AD_.wvu.FilterData" localSheetId="10" hidden="1">BG!$B$5:$G$155</definedName>
    <definedName name="Z_970CBB53_F4B3_462F_AEFE_2BC403F5F0AD_.wvu.FilterData" localSheetId="8" hidden="1">Clasificación!$A$4:$L$472</definedName>
    <definedName name="Z_970CBB53_F4B3_462F_AEFE_2BC403F5F0AD_.wvu.PrintArea" localSheetId="1" hidden="1">'Balance General'!$A$1:$G$80</definedName>
    <definedName name="Z_970CBB53_F4B3_462F_AEFE_2BC403F5F0AD_.wvu.PrintArea" localSheetId="2" hidden="1">'Estado de Resultados'!$A$1:$G$90</definedName>
    <definedName name="Z_970CBB53_F4B3_462F_AEFE_2BC403F5F0AD_.wvu.PrintArea" localSheetId="3" hidden="1">'Flujo de Efectivo'!$A$1:$F$55</definedName>
    <definedName name="Z_970CBB53_F4B3_462F_AEFE_2BC403F5F0AD_.wvu.PrintArea" localSheetId="6" hidden="1">'Notas Contables I'!$A$1:$L$99</definedName>
    <definedName name="Z_970CBB53_F4B3_462F_AEFE_2BC403F5F0AD_.wvu.PrintArea" localSheetId="7" hidden="1">'Notas Contables II'!$A$1:$I$475</definedName>
    <definedName name="Z_970CBB53_F4B3_462F_AEFE_2BC403F5F0AD_.wvu.PrintArea" localSheetId="4" hidden="1">'Patrimonio Neto'!$A$1:$K$25</definedName>
    <definedName name="Z_970CBB53_F4B3_462F_AEFE_2BC403F5F0AD_.wvu.Rows" localSheetId="3" hidden="1">'Flujo de Efectivo'!$28:$28</definedName>
    <definedName name="zdfd" hidden="1">#REF!</definedName>
  </definedNames>
  <calcPr calcId="162913" calcOnSave="0"/>
  <customWorkbookViews>
    <customWorkbookView name="Galeano, Analia (LATCO - Asuncion) - Personal View" guid="{970CBB53-F4B3-462F-AEFE-2BC403F5F0AD}" mergeInterval="0" personalView="1" maximized="1" xWindow="-8" yWindow="-8" windowWidth="1382" windowHeight="744" tabRatio="954" activeSheetId="1" showComments="commIndAndComment"/>
  </customWorkbookViews>
  <extLst>
    <ext xmlns:x15="http://schemas.microsoft.com/office/spreadsheetml/2010/11/main" uri="{140A7094-0E35-4892-8432-C4D2E57EDEB5}">
      <x15:workbookPr chartTrackingRefBase="1"/>
    </ext>
    <x:ext xmlns:x="http://schemas.openxmlformats.org/spreadsheetml/2006/main" xmlns:xcalcf="http://schemas.microsoft.com/office/spreadsheetml/2018/calcfeatures" uri="{B58B0392-4F1F-4190-BB64-5DF3571DCE5F}">
      <xcalcf:calcFeatures>
        <xcalcf:feature name="microsoft.com:RD"/>
        <xcalcf:feature name="microsoft.com:FV"/>
      </xcalcf:calcFeatures>
    </x:ext>
  </extLst>
</workbook>
</file>

<file path=xl/calcChain.xml><?xml version="1.0" encoding="utf-8"?>
<calcChain xmlns="http://schemas.openxmlformats.org/spreadsheetml/2006/main">
  <c r="F315" i="9" l="1"/>
  <c r="D315" i="9"/>
  <c r="C315" i="9"/>
  <c r="F212" i="9"/>
  <c r="F211" i="9"/>
  <c r="E211" i="9"/>
  <c r="C211" i="9"/>
  <c r="D211" i="9"/>
  <c r="C328" i="9" l="1"/>
  <c r="C330" i="9" s="1"/>
  <c r="C329" i="9"/>
  <c r="D330" i="9"/>
  <c r="D51" i="9"/>
  <c r="D48" i="9"/>
  <c r="G33" i="1" l="1"/>
  <c r="F33" i="1"/>
  <c r="C18" i="1" l="1"/>
  <c r="D18" i="1"/>
  <c r="D349" i="9" l="1"/>
  <c r="F73" i="2"/>
  <c r="F72" i="2"/>
  <c r="F39" i="2"/>
  <c r="F26" i="2"/>
  <c r="F25" i="2"/>
  <c r="F17" i="2"/>
  <c r="F14" i="2"/>
  <c r="F13" i="2"/>
  <c r="F9" i="2"/>
  <c r="F51" i="1"/>
  <c r="F50" i="1"/>
  <c r="F49" i="1"/>
  <c r="F46" i="1"/>
  <c r="F45" i="1"/>
  <c r="F42" i="1"/>
  <c r="F41" i="1"/>
  <c r="F40" i="1"/>
  <c r="F38" i="1"/>
  <c r="F31" i="1"/>
  <c r="F30" i="1"/>
  <c r="F18" i="1"/>
  <c r="F17" i="1"/>
  <c r="F13" i="1"/>
  <c r="F12" i="1"/>
  <c r="C65" i="1"/>
  <c r="C54" i="1"/>
  <c r="C51" i="1"/>
  <c r="C50" i="1"/>
  <c r="C49" i="1"/>
  <c r="C48" i="1"/>
  <c r="C47" i="1"/>
  <c r="C46" i="1"/>
  <c r="C45" i="1"/>
  <c r="C44" i="1"/>
  <c r="C41" i="1"/>
  <c r="C39" i="1"/>
  <c r="C28" i="1"/>
  <c r="C27" i="1"/>
  <c r="C26" i="1"/>
  <c r="C24" i="1"/>
  <c r="C22" i="1"/>
  <c r="H473" i="6"/>
  <c r="D2" i="12"/>
  <c r="E2" i="12" s="1"/>
  <c r="G478" i="6"/>
  <c r="G476" i="6"/>
  <c r="G475" i="6"/>
  <c r="G385" i="6"/>
  <c r="I385" i="6" s="1"/>
  <c r="D87" i="12" s="1"/>
  <c r="E87" i="12" s="1"/>
  <c r="I359" i="6"/>
  <c r="D77" i="12" s="1"/>
  <c r="E77" i="12" s="1"/>
  <c r="I277" i="6"/>
  <c r="D51" i="12" s="1"/>
  <c r="E51" i="12" s="1"/>
  <c r="I276" i="6"/>
  <c r="D50" i="12" s="1"/>
  <c r="E50" i="12" s="1"/>
  <c r="I372" i="6"/>
  <c r="D80" i="12" s="1"/>
  <c r="E80" i="12" s="1"/>
  <c r="I371" i="6"/>
  <c r="I370" i="6"/>
  <c r="I369" i="6"/>
  <c r="I368" i="6"/>
  <c r="I367" i="6"/>
  <c r="I366" i="6"/>
  <c r="D79" i="12" s="1"/>
  <c r="E79" i="12" s="1"/>
  <c r="I365" i="6"/>
  <c r="I364" i="6"/>
  <c r="I363" i="6"/>
  <c r="D78" i="12" s="1"/>
  <c r="E78" i="12" s="1"/>
  <c r="I362" i="6"/>
  <c r="I361" i="6"/>
  <c r="I360" i="6"/>
  <c r="I358" i="6"/>
  <c r="D76" i="12" s="1"/>
  <c r="E76" i="12" s="1"/>
  <c r="I357" i="6"/>
  <c r="D75" i="12" s="1"/>
  <c r="E75" i="12" s="1"/>
  <c r="I356" i="6"/>
  <c r="D74" i="12" s="1"/>
  <c r="E74" i="12" s="1"/>
  <c r="I355" i="6"/>
  <c r="D73" i="12" s="1"/>
  <c r="E73" i="12" s="1"/>
  <c r="I354" i="6"/>
  <c r="I353" i="6"/>
  <c r="I352" i="6"/>
  <c r="D72" i="12" s="1"/>
  <c r="E72" i="12" s="1"/>
  <c r="I351" i="6"/>
  <c r="D71" i="12" s="1"/>
  <c r="E71" i="12" s="1"/>
  <c r="I350" i="6"/>
  <c r="F20" i="2" s="1"/>
  <c r="I349" i="6"/>
  <c r="D70" i="12" s="1"/>
  <c r="E70" i="12" s="1"/>
  <c r="I348" i="6"/>
  <c r="D69" i="12" s="1"/>
  <c r="E69" i="12" s="1"/>
  <c r="I347" i="6"/>
  <c r="D68" i="12" s="1"/>
  <c r="E68" i="12" s="1"/>
  <c r="I346" i="6"/>
  <c r="D67" i="12" s="1"/>
  <c r="E67" i="12" s="1"/>
  <c r="I345" i="6"/>
  <c r="I344" i="6"/>
  <c r="D66" i="12" s="1"/>
  <c r="E66" i="12" s="1"/>
  <c r="I343" i="6"/>
  <c r="D65" i="12" s="1"/>
  <c r="E65" i="12" s="1"/>
  <c r="I342" i="6"/>
  <c r="D64" i="12" s="1"/>
  <c r="E64" i="12" s="1"/>
  <c r="I341" i="6"/>
  <c r="D63" i="12" s="1"/>
  <c r="E63" i="12" s="1"/>
  <c r="I340" i="6"/>
  <c r="I339" i="6"/>
  <c r="I338" i="6"/>
  <c r="D62" i="12" s="1"/>
  <c r="E62" i="12" s="1"/>
  <c r="I337" i="6"/>
  <c r="D61" i="12" s="1"/>
  <c r="E61" i="12" s="1"/>
  <c r="I336" i="6"/>
  <c r="I335" i="6"/>
  <c r="I334" i="6"/>
  <c r="I333" i="6"/>
  <c r="I332" i="6"/>
  <c r="I331" i="6"/>
  <c r="I330" i="6"/>
  <c r="I329" i="6"/>
  <c r="I328" i="6"/>
  <c r="I327" i="6"/>
  <c r="I326" i="6"/>
  <c r="I325" i="6"/>
  <c r="I324" i="6"/>
  <c r="I323" i="6"/>
  <c r="D60" i="12" s="1"/>
  <c r="E60" i="12" s="1"/>
  <c r="I322" i="6"/>
  <c r="I321" i="6"/>
  <c r="I320" i="6"/>
  <c r="I319" i="6"/>
  <c r="I318" i="6"/>
  <c r="I317" i="6"/>
  <c r="I316" i="6"/>
  <c r="I315" i="6"/>
  <c r="I314" i="6"/>
  <c r="I313" i="6"/>
  <c r="I312" i="6"/>
  <c r="I311" i="6"/>
  <c r="I310" i="6"/>
  <c r="I309" i="6"/>
  <c r="I308" i="6"/>
  <c r="I307" i="6"/>
  <c r="I306" i="6"/>
  <c r="I305" i="6"/>
  <c r="I304" i="6"/>
  <c r="I303" i="6"/>
  <c r="I302" i="6"/>
  <c r="I301" i="6"/>
  <c r="I300" i="6"/>
  <c r="I299" i="6"/>
  <c r="I298" i="6"/>
  <c r="I297" i="6"/>
  <c r="I296" i="6"/>
  <c r="I295" i="6"/>
  <c r="I294" i="6"/>
  <c r="I293" i="6"/>
  <c r="I292" i="6"/>
  <c r="I291" i="6"/>
  <c r="I290" i="6"/>
  <c r="I289" i="6"/>
  <c r="I288" i="6"/>
  <c r="I287" i="6"/>
  <c r="I286" i="6"/>
  <c r="I285" i="6"/>
  <c r="I284" i="6"/>
  <c r="I283" i="6"/>
  <c r="I282" i="6"/>
  <c r="I281" i="6"/>
  <c r="I280" i="6"/>
  <c r="I279" i="6"/>
  <c r="I278" i="6"/>
  <c r="I275" i="6"/>
  <c r="D49" i="12" s="1"/>
  <c r="E49" i="12" s="1"/>
  <c r="I274" i="6"/>
  <c r="I273" i="6"/>
  <c r="I272" i="6"/>
  <c r="I271" i="6"/>
  <c r="I270" i="6"/>
  <c r="I269" i="6"/>
  <c r="I268" i="6"/>
  <c r="I267" i="6"/>
  <c r="I266" i="6"/>
  <c r="I265" i="6"/>
  <c r="I264" i="6"/>
  <c r="D48" i="12" s="1"/>
  <c r="E48" i="12" s="1"/>
  <c r="I263" i="6"/>
  <c r="I262" i="6"/>
  <c r="I261" i="6"/>
  <c r="I260" i="6"/>
  <c r="D47" i="12" s="1"/>
  <c r="E47" i="12" s="1"/>
  <c r="I259" i="6"/>
  <c r="F23" i="1" s="1"/>
  <c r="I258" i="6"/>
  <c r="D46" i="12" s="1"/>
  <c r="E46" i="12" s="1"/>
  <c r="I257" i="6"/>
  <c r="I256" i="6"/>
  <c r="I255" i="6"/>
  <c r="F16" i="1" s="1"/>
  <c r="I254" i="6"/>
  <c r="I253" i="6"/>
  <c r="I252" i="6"/>
  <c r="D45" i="12" s="1"/>
  <c r="E45" i="12" s="1"/>
  <c r="I251" i="6"/>
  <c r="I250" i="6"/>
  <c r="I249" i="6"/>
  <c r="I248" i="6"/>
  <c r="I247" i="6"/>
  <c r="I246" i="6"/>
  <c r="D44" i="12" s="1"/>
  <c r="E44" i="12" s="1"/>
  <c r="I245" i="6"/>
  <c r="D43" i="12" s="1"/>
  <c r="E43" i="12" s="1"/>
  <c r="I244" i="6"/>
  <c r="I243" i="6"/>
  <c r="D42" i="12" s="1"/>
  <c r="E42" i="12" s="1"/>
  <c r="I242" i="6"/>
  <c r="D41" i="12" s="1"/>
  <c r="E41" i="12" s="1"/>
  <c r="I241" i="6"/>
  <c r="D40" i="12" s="1"/>
  <c r="E40" i="12" s="1"/>
  <c r="I240" i="6"/>
  <c r="D39" i="12" s="1"/>
  <c r="E39" i="12" s="1"/>
  <c r="I239" i="6"/>
  <c r="D38" i="12" s="1"/>
  <c r="E38" i="12" s="1"/>
  <c r="I238" i="6"/>
  <c r="D37" i="12" s="1"/>
  <c r="E37" i="12" s="1"/>
  <c r="I237" i="6"/>
  <c r="D36" i="12" s="1"/>
  <c r="E36" i="12" s="1"/>
  <c r="I236" i="6"/>
  <c r="D35" i="12" s="1"/>
  <c r="E35" i="12" s="1"/>
  <c r="I235" i="6"/>
  <c r="I234" i="6"/>
  <c r="I233" i="6"/>
  <c r="I232" i="6"/>
  <c r="I231" i="6"/>
  <c r="I230" i="6"/>
  <c r="D34" i="12" s="1"/>
  <c r="E34" i="12" s="1"/>
  <c r="I229" i="6"/>
  <c r="I228" i="6"/>
  <c r="I227" i="6"/>
  <c r="I226" i="6"/>
  <c r="D33" i="12" s="1"/>
  <c r="E33" i="12" s="1"/>
  <c r="I225" i="6"/>
  <c r="D32" i="12" s="1"/>
  <c r="E32" i="12" s="1"/>
  <c r="I224" i="6"/>
  <c r="I223" i="6"/>
  <c r="I222" i="6"/>
  <c r="I221" i="6"/>
  <c r="I77" i="6"/>
  <c r="D14" i="12" s="1"/>
  <c r="E14" i="12" s="1"/>
  <c r="I76" i="6"/>
  <c r="D13" i="12" s="1"/>
  <c r="E13" i="12" s="1"/>
  <c r="I75" i="6"/>
  <c r="D12" i="12" s="1"/>
  <c r="E12" i="12" s="1"/>
  <c r="I74" i="6"/>
  <c r="D11" i="12" s="1"/>
  <c r="E11" i="12" s="1"/>
  <c r="I73" i="6"/>
  <c r="D10" i="12" l="1"/>
  <c r="E10" i="12" s="1"/>
  <c r="C16" i="1"/>
  <c r="F133" i="9" s="1"/>
  <c r="F11" i="1"/>
  <c r="F10" i="2"/>
  <c r="F24" i="2"/>
  <c r="F56" i="2"/>
  <c r="F24" i="1"/>
  <c r="F18" i="2"/>
  <c r="F25" i="1"/>
  <c r="F68" i="2"/>
  <c r="C349" i="9"/>
  <c r="F32" i="1"/>
  <c r="F29" i="1" s="1"/>
  <c r="F28" i="2"/>
  <c r="F9" i="1"/>
  <c r="F22" i="1"/>
  <c r="C247" i="9" s="1"/>
  <c r="F21" i="2"/>
  <c r="F10" i="1"/>
  <c r="F22" i="2"/>
  <c r="F27" i="2"/>
  <c r="F61" i="2"/>
  <c r="F23" i="2"/>
  <c r="F62" i="2"/>
  <c r="I476" i="6"/>
  <c r="I475" i="6"/>
  <c r="I478" i="6"/>
  <c r="N216" i="6" l="1"/>
  <c r="N217" i="6"/>
  <c r="N162" i="6" l="1"/>
  <c r="N473" i="6" s="1"/>
  <c r="O216" i="6"/>
  <c r="G73" i="2"/>
  <c r="G72" i="2"/>
  <c r="G60" i="2"/>
  <c r="G39" i="2"/>
  <c r="G26" i="2"/>
  <c r="G25" i="2"/>
  <c r="G17" i="2"/>
  <c r="G14" i="2"/>
  <c r="G13" i="2"/>
  <c r="G9" i="2"/>
  <c r="K13" i="5"/>
  <c r="G41" i="1"/>
  <c r="G40" i="1"/>
  <c r="G39" i="1"/>
  <c r="G38" i="1"/>
  <c r="G31" i="1"/>
  <c r="G30" i="1"/>
  <c r="G18" i="1"/>
  <c r="G17" i="1"/>
  <c r="G13" i="1"/>
  <c r="G12" i="1"/>
  <c r="D65" i="1"/>
  <c r="O472" i="6"/>
  <c r="O471" i="6"/>
  <c r="O470" i="6"/>
  <c r="O469" i="6"/>
  <c r="O468" i="6"/>
  <c r="O467" i="6"/>
  <c r="O466" i="6"/>
  <c r="O465" i="6"/>
  <c r="O464" i="6"/>
  <c r="O463" i="6"/>
  <c r="O462" i="6"/>
  <c r="O461" i="6"/>
  <c r="O460" i="6"/>
  <c r="O459" i="6"/>
  <c r="O458" i="6"/>
  <c r="O457" i="6"/>
  <c r="O456" i="6"/>
  <c r="O455" i="6"/>
  <c r="O454" i="6"/>
  <c r="O453" i="6"/>
  <c r="O452" i="6"/>
  <c r="O451" i="6"/>
  <c r="O450" i="6"/>
  <c r="O449" i="6"/>
  <c r="O448" i="6"/>
  <c r="O447" i="6"/>
  <c r="O446" i="6"/>
  <c r="O445" i="6"/>
  <c r="O444" i="6"/>
  <c r="G49" i="2" s="1"/>
  <c r="O443" i="6"/>
  <c r="O442" i="6"/>
  <c r="O441" i="6"/>
  <c r="O440" i="6"/>
  <c r="G65" i="2" s="1"/>
  <c r="O439" i="6"/>
  <c r="G57" i="2" s="1"/>
  <c r="O438" i="6"/>
  <c r="G64" i="2" s="1"/>
  <c r="O437" i="6"/>
  <c r="O436" i="6"/>
  <c r="O435" i="6"/>
  <c r="O434" i="6"/>
  <c r="O433" i="6"/>
  <c r="O432" i="6"/>
  <c r="O431" i="6"/>
  <c r="O430" i="6"/>
  <c r="G43" i="2" s="1"/>
  <c r="O429" i="6"/>
  <c r="O428" i="6"/>
  <c r="O427" i="6"/>
  <c r="O426" i="6"/>
  <c r="O425" i="6"/>
  <c r="O423" i="6"/>
  <c r="O422" i="6"/>
  <c r="O421" i="6"/>
  <c r="O420" i="6"/>
  <c r="O419" i="6"/>
  <c r="O418" i="6"/>
  <c r="O417" i="6"/>
  <c r="O416" i="6"/>
  <c r="O415" i="6"/>
  <c r="O414" i="6"/>
  <c r="O413" i="6"/>
  <c r="O412" i="6"/>
  <c r="O411" i="6"/>
  <c r="O410" i="6"/>
  <c r="O409" i="6"/>
  <c r="O408" i="6"/>
  <c r="O407" i="6"/>
  <c r="O406" i="6"/>
  <c r="O405" i="6"/>
  <c r="O404" i="6"/>
  <c r="O403" i="6"/>
  <c r="O402" i="6"/>
  <c r="O401" i="6"/>
  <c r="O400" i="6"/>
  <c r="O399" i="6"/>
  <c r="O398" i="6"/>
  <c r="O397" i="6"/>
  <c r="O396" i="6"/>
  <c r="O395" i="6"/>
  <c r="O394" i="6"/>
  <c r="O393" i="6"/>
  <c r="O392" i="6"/>
  <c r="O391" i="6"/>
  <c r="O390" i="6"/>
  <c r="O389" i="6"/>
  <c r="O388" i="6"/>
  <c r="G45" i="2" s="1"/>
  <c r="O387" i="6"/>
  <c r="O386" i="6"/>
  <c r="O384" i="6"/>
  <c r="O383" i="6"/>
  <c r="O382" i="6"/>
  <c r="O381" i="6"/>
  <c r="O380" i="6"/>
  <c r="O379" i="6"/>
  <c r="O378" i="6"/>
  <c r="O377" i="6"/>
  <c r="G32" i="2" s="1"/>
  <c r="O376" i="6"/>
  <c r="G31" i="2" s="1"/>
  <c r="O375" i="6"/>
  <c r="O374" i="6"/>
  <c r="O373" i="6"/>
  <c r="O372" i="6"/>
  <c r="G68" i="2" s="1"/>
  <c r="G67" i="2" s="1"/>
  <c r="O371" i="6"/>
  <c r="O370" i="6"/>
  <c r="O369" i="6"/>
  <c r="O368" i="6"/>
  <c r="O367" i="6"/>
  <c r="O366" i="6"/>
  <c r="G61" i="2" s="1"/>
  <c r="O365" i="6"/>
  <c r="O364" i="6"/>
  <c r="O363" i="6"/>
  <c r="G62" i="2" s="1"/>
  <c r="O362" i="6"/>
  <c r="O361" i="6"/>
  <c r="O360" i="6"/>
  <c r="O358" i="6"/>
  <c r="G56" i="2" s="1"/>
  <c r="O357" i="6"/>
  <c r="O356" i="6"/>
  <c r="O355" i="6"/>
  <c r="O354" i="6"/>
  <c r="O353" i="6"/>
  <c r="O352" i="6"/>
  <c r="G18" i="2" s="1"/>
  <c r="O351" i="6"/>
  <c r="G21" i="2" s="1"/>
  <c r="O350" i="6"/>
  <c r="G20" i="2" s="1"/>
  <c r="O349" i="6"/>
  <c r="G23" i="2" s="1"/>
  <c r="O348" i="6"/>
  <c r="O347" i="6"/>
  <c r="G24" i="2" s="1"/>
  <c r="O346" i="6"/>
  <c r="O345" i="6"/>
  <c r="O344" i="6"/>
  <c r="O343" i="6"/>
  <c r="G22" i="2" s="1"/>
  <c r="O342" i="6"/>
  <c r="O341" i="6"/>
  <c r="G10" i="2" s="1"/>
  <c r="O340" i="6"/>
  <c r="O339" i="6"/>
  <c r="O338" i="6"/>
  <c r="O337" i="6"/>
  <c r="O336" i="6"/>
  <c r="O335" i="6"/>
  <c r="O334" i="6"/>
  <c r="O333" i="6"/>
  <c r="O332" i="6"/>
  <c r="O331" i="6"/>
  <c r="O330" i="6"/>
  <c r="O329" i="6"/>
  <c r="O328" i="6"/>
  <c r="O327" i="6"/>
  <c r="O326" i="6"/>
  <c r="O325" i="6"/>
  <c r="O324" i="6"/>
  <c r="O323" i="6"/>
  <c r="O322" i="6"/>
  <c r="O321" i="6"/>
  <c r="O320" i="6"/>
  <c r="O319" i="6"/>
  <c r="O318" i="6"/>
  <c r="O317" i="6"/>
  <c r="O316" i="6"/>
  <c r="O315" i="6"/>
  <c r="O314" i="6"/>
  <c r="O313" i="6"/>
  <c r="O312" i="6"/>
  <c r="O311" i="6"/>
  <c r="O310" i="6"/>
  <c r="O309" i="6"/>
  <c r="O308" i="6"/>
  <c r="O307" i="6"/>
  <c r="O306" i="6"/>
  <c r="O305" i="6"/>
  <c r="O304" i="6"/>
  <c r="O303" i="6"/>
  <c r="O302" i="6"/>
  <c r="O301" i="6"/>
  <c r="O300" i="6"/>
  <c r="O299" i="6"/>
  <c r="O298" i="6"/>
  <c r="O297" i="6"/>
  <c r="O296" i="6"/>
  <c r="O295" i="6"/>
  <c r="O294" i="6"/>
  <c r="O293" i="6"/>
  <c r="O292" i="6"/>
  <c r="O291" i="6"/>
  <c r="O290" i="6"/>
  <c r="O289" i="6"/>
  <c r="O288" i="6"/>
  <c r="O287" i="6"/>
  <c r="O286" i="6"/>
  <c r="O285" i="6"/>
  <c r="O284" i="6"/>
  <c r="O283" i="6"/>
  <c r="O282" i="6"/>
  <c r="O281" i="6"/>
  <c r="O280" i="6"/>
  <c r="O279" i="6"/>
  <c r="O278" i="6"/>
  <c r="O275" i="6"/>
  <c r="O274" i="6"/>
  <c r="O273" i="6"/>
  <c r="O272" i="6"/>
  <c r="O271" i="6"/>
  <c r="O270" i="6"/>
  <c r="O269" i="6"/>
  <c r="O268" i="6"/>
  <c r="O267" i="6"/>
  <c r="O266" i="6"/>
  <c r="O265" i="6"/>
  <c r="O264" i="6"/>
  <c r="G25" i="1" s="1"/>
  <c r="O263" i="6"/>
  <c r="O262" i="6"/>
  <c r="O261" i="6"/>
  <c r="O260" i="6"/>
  <c r="O259" i="6"/>
  <c r="G23" i="1" s="1"/>
  <c r="O258" i="6"/>
  <c r="G22" i="1" s="1"/>
  <c r="O257" i="6"/>
  <c r="O256" i="6"/>
  <c r="O255" i="6"/>
  <c r="G16" i="1" s="1"/>
  <c r="O254" i="6"/>
  <c r="O253" i="6"/>
  <c r="O252" i="6"/>
  <c r="O251" i="6"/>
  <c r="O250" i="6"/>
  <c r="O249" i="6"/>
  <c r="O248" i="6"/>
  <c r="O247" i="6"/>
  <c r="O246" i="6"/>
  <c r="O245" i="6"/>
  <c r="O244" i="6"/>
  <c r="O239" i="6"/>
  <c r="O238" i="6"/>
  <c r="O237" i="6"/>
  <c r="O236" i="6"/>
  <c r="O235" i="6"/>
  <c r="O234" i="6"/>
  <c r="O233" i="6"/>
  <c r="O232" i="6"/>
  <c r="O231" i="6"/>
  <c r="O230" i="6"/>
  <c r="O229" i="6"/>
  <c r="O228" i="6"/>
  <c r="O227" i="6"/>
  <c r="O226" i="6"/>
  <c r="O225" i="6"/>
  <c r="O224" i="6"/>
  <c r="O223" i="6"/>
  <c r="O222" i="6"/>
  <c r="O221" i="6"/>
  <c r="O220" i="6"/>
  <c r="O219" i="6"/>
  <c r="O218" i="6"/>
  <c r="D59" i="1" s="1"/>
  <c r="O215" i="6"/>
  <c r="O214" i="6"/>
  <c r="O213" i="6"/>
  <c r="O212" i="6"/>
  <c r="O211" i="6"/>
  <c r="O210" i="6"/>
  <c r="O209" i="6"/>
  <c r="O208" i="6"/>
  <c r="O207" i="6"/>
  <c r="O206" i="6"/>
  <c r="O205" i="6"/>
  <c r="O204" i="6"/>
  <c r="O203" i="6"/>
  <c r="O202" i="6"/>
  <c r="O201" i="6"/>
  <c r="O200" i="6"/>
  <c r="O199" i="6"/>
  <c r="O198" i="6"/>
  <c r="O197" i="6"/>
  <c r="O196" i="6"/>
  <c r="O195" i="6"/>
  <c r="O194" i="6"/>
  <c r="O193" i="6"/>
  <c r="O192" i="6"/>
  <c r="O191" i="6"/>
  <c r="O190" i="6"/>
  <c r="O189" i="6"/>
  <c r="O188" i="6"/>
  <c r="O187" i="6"/>
  <c r="O186" i="6"/>
  <c r="O185" i="6"/>
  <c r="O184" i="6"/>
  <c r="O183" i="6"/>
  <c r="O182" i="6"/>
  <c r="O181" i="6"/>
  <c r="O180" i="6"/>
  <c r="O179" i="6"/>
  <c r="O178" i="6"/>
  <c r="O177" i="6"/>
  <c r="O176" i="6"/>
  <c r="O175" i="6"/>
  <c r="O174" i="6"/>
  <c r="O173" i="6"/>
  <c r="O172" i="6"/>
  <c r="O171" i="6"/>
  <c r="O170" i="6"/>
  <c r="O169" i="6"/>
  <c r="O168" i="6"/>
  <c r="O167" i="6"/>
  <c r="O166" i="6"/>
  <c r="O165" i="6"/>
  <c r="O164" i="6"/>
  <c r="O163" i="6"/>
  <c r="O162" i="6"/>
  <c r="D40" i="1" s="1"/>
  <c r="O161" i="6"/>
  <c r="O160" i="6"/>
  <c r="O159" i="6"/>
  <c r="O158" i="6"/>
  <c r="O157" i="6"/>
  <c r="O156" i="6"/>
  <c r="O155" i="6"/>
  <c r="O154" i="6"/>
  <c r="O153" i="6"/>
  <c r="O152" i="6"/>
  <c r="O151" i="6"/>
  <c r="O150" i="6"/>
  <c r="O149" i="6"/>
  <c r="O148" i="6"/>
  <c r="O147" i="6"/>
  <c r="O146" i="6"/>
  <c r="O145" i="6"/>
  <c r="O144" i="6"/>
  <c r="O143" i="6"/>
  <c r="O142" i="6"/>
  <c r="O141" i="6"/>
  <c r="O140" i="6"/>
  <c r="O139" i="6"/>
  <c r="O138" i="6"/>
  <c r="O137" i="6"/>
  <c r="O136" i="6"/>
  <c r="O135" i="6"/>
  <c r="O134" i="6"/>
  <c r="O133" i="6"/>
  <c r="O132" i="6"/>
  <c r="O131" i="6"/>
  <c r="O130" i="6"/>
  <c r="O129" i="6"/>
  <c r="O128" i="6"/>
  <c r="O127" i="6"/>
  <c r="O126" i="6"/>
  <c r="O125" i="6"/>
  <c r="O124" i="6"/>
  <c r="O123" i="6"/>
  <c r="O122" i="6"/>
  <c r="O121" i="6"/>
  <c r="O120" i="6"/>
  <c r="O119" i="6"/>
  <c r="O118" i="6"/>
  <c r="O117" i="6"/>
  <c r="O116" i="6"/>
  <c r="O115" i="6"/>
  <c r="O114" i="6"/>
  <c r="O113" i="6"/>
  <c r="O112" i="6"/>
  <c r="O111" i="6"/>
  <c r="O110" i="6"/>
  <c r="O109" i="6"/>
  <c r="O108" i="6"/>
  <c r="O107" i="6"/>
  <c r="O106" i="6"/>
  <c r="O105" i="6"/>
  <c r="O104" i="6"/>
  <c r="O103" i="6"/>
  <c r="O102" i="6"/>
  <c r="O101" i="6"/>
  <c r="O100" i="6"/>
  <c r="O99" i="6"/>
  <c r="O98" i="6"/>
  <c r="O97" i="6"/>
  <c r="O96" i="6"/>
  <c r="O95" i="6"/>
  <c r="O94" i="6"/>
  <c r="O93" i="6"/>
  <c r="O92" i="6"/>
  <c r="O91" i="6"/>
  <c r="O90" i="6"/>
  <c r="O89" i="6"/>
  <c r="O88" i="6"/>
  <c r="O87" i="6"/>
  <c r="O86" i="6"/>
  <c r="O85" i="6"/>
  <c r="O84" i="6"/>
  <c r="O83" i="6"/>
  <c r="O82" i="6"/>
  <c r="O81" i="6"/>
  <c r="O80" i="6"/>
  <c r="O79" i="6"/>
  <c r="O78" i="6"/>
  <c r="O72" i="6"/>
  <c r="O71" i="6"/>
  <c r="O70" i="6"/>
  <c r="O69" i="6"/>
  <c r="O68" i="6"/>
  <c r="O67" i="6"/>
  <c r="O66" i="6"/>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O7" i="6"/>
  <c r="O6" i="6"/>
  <c r="O5" i="6"/>
  <c r="D41" i="1"/>
  <c r="D39" i="1"/>
  <c r="D28" i="1"/>
  <c r="D27" i="1"/>
  <c r="D26" i="1"/>
  <c r="D24" i="1"/>
  <c r="D22" i="1"/>
  <c r="O424" i="6"/>
  <c r="G44" i="2" s="1"/>
  <c r="O217" i="6"/>
  <c r="D62" i="1" s="1"/>
  <c r="D61" i="1"/>
  <c r="D38" i="1" l="1"/>
  <c r="D17" i="1"/>
  <c r="G47" i="2"/>
  <c r="G50" i="2"/>
  <c r="D60" i="1"/>
  <c r="G51" i="2"/>
  <c r="D25" i="1"/>
  <c r="O475" i="6"/>
  <c r="G40" i="2"/>
  <c r="G33" i="2"/>
  <c r="G38" i="2"/>
  <c r="G46" i="2"/>
  <c r="G28" i="2"/>
  <c r="G27" i="2"/>
  <c r="G48" i="2"/>
  <c r="G69" i="2"/>
  <c r="D57" i="1"/>
  <c r="G11" i="1"/>
  <c r="G24" i="1"/>
  <c r="D11" i="1"/>
  <c r="D21" i="1"/>
  <c r="D58" i="1"/>
  <c r="G9" i="1"/>
  <c r="G32" i="1"/>
  <c r="G29" i="1" s="1"/>
  <c r="G10" i="1"/>
  <c r="G12" i="2"/>
  <c r="G8" i="2"/>
  <c r="G16" i="2"/>
  <c r="O479" i="6"/>
  <c r="O476" i="6"/>
  <c r="O478" i="6"/>
  <c r="O474" i="6"/>
  <c r="D15" i="1"/>
  <c r="D23" i="1"/>
  <c r="D31" i="1"/>
  <c r="O477" i="6" l="1"/>
  <c r="O480" i="6"/>
  <c r="G7" i="2"/>
  <c r="O482" i="6" l="1"/>
  <c r="B81" i="2"/>
  <c r="B43" i="3"/>
  <c r="A15" i="5"/>
  <c r="B70" i="4" l="1"/>
  <c r="W71" i="4"/>
  <c r="C366" i="9" l="1"/>
  <c r="C374" i="9"/>
  <c r="C364" i="9"/>
  <c r="C360" i="9"/>
  <c r="C359" i="9"/>
  <c r="C338" i="9"/>
  <c r="C376" i="9" l="1"/>
  <c r="G52" i="1" l="1"/>
  <c r="G51" i="1"/>
  <c r="G50" i="1"/>
  <c r="G49" i="1"/>
  <c r="G46" i="1"/>
  <c r="G45" i="1"/>
  <c r="G42" i="1"/>
  <c r="G37" i="1"/>
  <c r="D54" i="1"/>
  <c r="D53" i="1"/>
  <c r="D51" i="1"/>
  <c r="D50" i="1"/>
  <c r="D49" i="1"/>
  <c r="D48" i="1"/>
  <c r="D47" i="1"/>
  <c r="D46" i="1"/>
  <c r="D45" i="1"/>
  <c r="D44" i="1"/>
  <c r="D30" i="1"/>
  <c r="E7" i="4"/>
  <c r="D14" i="1"/>
  <c r="D13" i="1" s="1"/>
  <c r="D9" i="1"/>
  <c r="D10" i="1"/>
  <c r="M479" i="6"/>
  <c r="M478" i="6"/>
  <c r="M476" i="6"/>
  <c r="M475" i="6"/>
  <c r="M474" i="6"/>
  <c r="M480" i="6" l="1"/>
  <c r="M477" i="6"/>
  <c r="M482" i="6" l="1"/>
  <c r="G21" i="1" l="1"/>
  <c r="G15" i="1"/>
  <c r="G8" i="1"/>
  <c r="D56" i="1"/>
  <c r="D37" i="1"/>
  <c r="D20" i="1"/>
  <c r="D8" i="1"/>
  <c r="C336" i="9"/>
  <c r="C337" i="9"/>
  <c r="C335" i="9"/>
  <c r="G34" i="1" l="1"/>
  <c r="G53" i="1" s="1"/>
  <c r="D67" i="1"/>
  <c r="D376" i="9" l="1"/>
  <c r="G376" i="9" s="1"/>
  <c r="F38" i="3" l="1"/>
  <c r="E10" i="3"/>
  <c r="E37" i="3"/>
  <c r="D398" i="9" l="1"/>
  <c r="D348" i="9"/>
  <c r="C249" i="9"/>
  <c r="C248" i="9"/>
  <c r="C63" i="9"/>
  <c r="D63" i="9"/>
  <c r="G11" i="7"/>
  <c r="C250" i="9" l="1"/>
  <c r="H12" i="5" l="1"/>
  <c r="G12" i="5"/>
  <c r="F12" i="5"/>
  <c r="E12" i="5"/>
  <c r="D12" i="5"/>
  <c r="G56" i="1" l="1"/>
  <c r="F30" i="3"/>
  <c r="G68" i="1" l="1"/>
  <c r="B61" i="4"/>
  <c r="B60" i="4"/>
  <c r="F60" i="4" s="1"/>
  <c r="F61" i="4"/>
  <c r="K61" i="4" s="1"/>
  <c r="W51" i="4"/>
  <c r="W50" i="4"/>
  <c r="W47" i="4"/>
  <c r="B59" i="4"/>
  <c r="F59" i="4" s="1"/>
  <c r="V59" i="4" s="1"/>
  <c r="B52" i="4"/>
  <c r="F68" i="4"/>
  <c r="F63" i="4"/>
  <c r="F52" i="4"/>
  <c r="F51" i="4"/>
  <c r="F50" i="4"/>
  <c r="F47" i="4"/>
  <c r="F46" i="4"/>
  <c r="F45" i="4"/>
  <c r="F42" i="4"/>
  <c r="F41" i="4"/>
  <c r="F40" i="4"/>
  <c r="F38" i="4"/>
  <c r="F36" i="4"/>
  <c r="F28" i="4"/>
  <c r="F19" i="4"/>
  <c r="F18" i="4"/>
  <c r="F17" i="4"/>
  <c r="F15" i="4"/>
  <c r="F14" i="4"/>
  <c r="D66" i="4"/>
  <c r="E43" i="4"/>
  <c r="E29" i="4"/>
  <c r="B36" i="4"/>
  <c r="B35" i="4"/>
  <c r="F35" i="4" s="1"/>
  <c r="B57" i="4"/>
  <c r="F57" i="4" s="1"/>
  <c r="B56" i="4"/>
  <c r="F56" i="4" s="1"/>
  <c r="B53" i="4"/>
  <c r="F53" i="4" s="1"/>
  <c r="B65" i="4"/>
  <c r="F65" i="4" s="1"/>
  <c r="B64" i="4"/>
  <c r="F64" i="4" s="1"/>
  <c r="B67" i="4"/>
  <c r="F67" i="4" s="1"/>
  <c r="B66" i="4"/>
  <c r="F66" i="4" s="1"/>
  <c r="L66" i="4" s="1"/>
  <c r="B62" i="4"/>
  <c r="B58" i="4"/>
  <c r="B55" i="4"/>
  <c r="F55" i="4" s="1"/>
  <c r="B54" i="4"/>
  <c r="F54" i="4" s="1"/>
  <c r="B48" i="4"/>
  <c r="F48" i="4" s="1"/>
  <c r="W48" i="4" s="1"/>
  <c r="B49" i="4"/>
  <c r="F49" i="4" s="1"/>
  <c r="B44" i="4"/>
  <c r="F44" i="4" s="1"/>
  <c r="B41" i="4"/>
  <c r="B37" i="4"/>
  <c r="F37" i="4" s="1"/>
  <c r="G37" i="4" s="1"/>
  <c r="B39" i="4"/>
  <c r="F39" i="4" s="1"/>
  <c r="M39" i="4" s="1"/>
  <c r="B32" i="4"/>
  <c r="F32" i="4" s="1"/>
  <c r="B34" i="4"/>
  <c r="B6" i="4"/>
  <c r="B33" i="4"/>
  <c r="F33" i="4" s="1"/>
  <c r="B31" i="4"/>
  <c r="B30" i="4"/>
  <c r="F30" i="4" s="1"/>
  <c r="B8" i="4"/>
  <c r="F8" i="4" s="1"/>
  <c r="M8" i="4" s="1"/>
  <c r="B7" i="4"/>
  <c r="B27" i="4"/>
  <c r="F27" i="4" s="1"/>
  <c r="B26" i="4"/>
  <c r="B25" i="4"/>
  <c r="F25" i="4" s="1"/>
  <c r="B24" i="4"/>
  <c r="B23" i="4" s="1"/>
  <c r="F23" i="4" s="1"/>
  <c r="B22" i="4"/>
  <c r="F22" i="4" s="1"/>
  <c r="O22" i="4" s="1"/>
  <c r="B16" i="4"/>
  <c r="F16" i="4" s="1"/>
  <c r="H16" i="4" s="1"/>
  <c r="B13" i="4"/>
  <c r="F13" i="4" s="1"/>
  <c r="B12" i="4"/>
  <c r="F12" i="4" s="1"/>
  <c r="B11" i="4"/>
  <c r="F11" i="4" s="1"/>
  <c r="B10" i="4"/>
  <c r="F10" i="4" s="1"/>
  <c r="B9" i="4"/>
  <c r="F9" i="4" s="1"/>
  <c r="G9" i="4" s="1"/>
  <c r="E6" i="4"/>
  <c r="F7" i="4"/>
  <c r="G55" i="2"/>
  <c r="F6" i="4" l="1"/>
  <c r="B29" i="4"/>
  <c r="F29" i="4" s="1"/>
  <c r="W61" i="4"/>
  <c r="W49" i="4"/>
  <c r="F58" i="4"/>
  <c r="D58" i="4"/>
  <c r="F31" i="4"/>
  <c r="F24" i="4"/>
  <c r="Q53" i="4"/>
  <c r="W53" i="4" s="1"/>
  <c r="B5" i="4"/>
  <c r="B43" i="4"/>
  <c r="F43" i="4" s="1"/>
  <c r="C26" i="4" l="1"/>
  <c r="F26" i="4" s="1"/>
  <c r="D64" i="1" l="1"/>
  <c r="C64" i="1"/>
  <c r="G166" i="7" l="1"/>
  <c r="G165" i="7"/>
  <c r="G164" i="7"/>
  <c r="G163" i="7"/>
  <c r="G162" i="7"/>
  <c r="G161" i="7"/>
  <c r="G160" i="7"/>
  <c r="G159" i="7"/>
  <c r="G158" i="7"/>
  <c r="G157" i="7"/>
  <c r="G156" i="7"/>
  <c r="G155" i="7"/>
  <c r="G154" i="7"/>
  <c r="K447" i="6"/>
  <c r="G447" i="6"/>
  <c r="I447" i="6" s="1"/>
  <c r="K468" i="6"/>
  <c r="G468" i="6"/>
  <c r="K460" i="6"/>
  <c r="G460" i="6"/>
  <c r="G141" i="6"/>
  <c r="I141" i="6" s="1"/>
  <c r="K149" i="6"/>
  <c r="G149" i="6"/>
  <c r="I149" i="6" s="1"/>
  <c r="K148" i="6"/>
  <c r="G148" i="6"/>
  <c r="I148" i="6" s="1"/>
  <c r="K147" i="6"/>
  <c r="G147" i="6"/>
  <c r="I147" i="6" s="1"/>
  <c r="K146" i="6"/>
  <c r="G146" i="6"/>
  <c r="I146" i="6" s="1"/>
  <c r="K145" i="6"/>
  <c r="G145" i="6"/>
  <c r="I145" i="6" s="1"/>
  <c r="K144" i="6"/>
  <c r="G144" i="6"/>
  <c r="I144" i="6" s="1"/>
  <c r="K143" i="6"/>
  <c r="G143" i="6"/>
  <c r="I143" i="6" s="1"/>
  <c r="K142" i="6"/>
  <c r="G142" i="6"/>
  <c r="I142" i="6" s="1"/>
  <c r="K141" i="6"/>
  <c r="K140" i="6"/>
  <c r="G140" i="6"/>
  <c r="I140" i="6" s="1"/>
  <c r="K139" i="6"/>
  <c r="G139" i="6"/>
  <c r="I139" i="6" s="1"/>
  <c r="K138" i="6"/>
  <c r="G138" i="6"/>
  <c r="I138" i="6" s="1"/>
  <c r="K137" i="6"/>
  <c r="G137" i="6"/>
  <c r="I137" i="6" s="1"/>
  <c r="K136" i="6"/>
  <c r="G136" i="6"/>
  <c r="I136" i="6" s="1"/>
  <c r="K135" i="6"/>
  <c r="G135" i="6"/>
  <c r="I135" i="6" s="1"/>
  <c r="K134" i="6"/>
  <c r="G134" i="6"/>
  <c r="I134" i="6" s="1"/>
  <c r="K132" i="6"/>
  <c r="G132" i="6"/>
  <c r="I132" i="6" s="1"/>
  <c r="K131" i="6"/>
  <c r="G131" i="6"/>
  <c r="I131" i="6" s="1"/>
  <c r="K130" i="6"/>
  <c r="G130" i="6"/>
  <c r="I130" i="6" s="1"/>
  <c r="K129" i="6"/>
  <c r="G129" i="6"/>
  <c r="I129" i="6" s="1"/>
  <c r="K128" i="6"/>
  <c r="G128" i="6"/>
  <c r="I128" i="6" s="1"/>
  <c r="K127" i="6"/>
  <c r="G127" i="6"/>
  <c r="I127" i="6" s="1"/>
  <c r="K126" i="6"/>
  <c r="G126" i="6"/>
  <c r="I126" i="6" s="1"/>
  <c r="K125" i="6"/>
  <c r="G125" i="6"/>
  <c r="I125" i="6" s="1"/>
  <c r="K124" i="6"/>
  <c r="G124" i="6"/>
  <c r="I124" i="6" s="1"/>
  <c r="K123" i="6"/>
  <c r="G123" i="6"/>
  <c r="I123" i="6" s="1"/>
  <c r="K122" i="6"/>
  <c r="G122" i="6"/>
  <c r="K121" i="6"/>
  <c r="G121" i="6"/>
  <c r="K120" i="6"/>
  <c r="G120" i="6"/>
  <c r="I120" i="6" s="1"/>
  <c r="K119" i="6"/>
  <c r="G119" i="6"/>
  <c r="I119" i="6" s="1"/>
  <c r="K118" i="6"/>
  <c r="G118" i="6"/>
  <c r="K117" i="6"/>
  <c r="G117" i="6"/>
  <c r="K116" i="6"/>
  <c r="G116" i="6"/>
  <c r="K113" i="6"/>
  <c r="G113" i="6"/>
  <c r="K114" i="6"/>
  <c r="G114" i="6"/>
  <c r="K58" i="6"/>
  <c r="G58" i="6"/>
  <c r="I58" i="6" s="1"/>
  <c r="K42" i="6"/>
  <c r="G42" i="6"/>
  <c r="K472" i="6"/>
  <c r="K471" i="6"/>
  <c r="K470" i="6"/>
  <c r="K469" i="6"/>
  <c r="K467" i="6"/>
  <c r="K466" i="6"/>
  <c r="K465" i="6"/>
  <c r="K464" i="6"/>
  <c r="K463" i="6"/>
  <c r="K462" i="6"/>
  <c r="K461" i="6"/>
  <c r="K459" i="6"/>
  <c r="K458" i="6"/>
  <c r="K457" i="6"/>
  <c r="K456" i="6"/>
  <c r="K455" i="6"/>
  <c r="K454" i="6"/>
  <c r="K453" i="6"/>
  <c r="K452" i="6"/>
  <c r="K451" i="6"/>
  <c r="K450" i="6"/>
  <c r="K449" i="6"/>
  <c r="K448" i="6"/>
  <c r="K446" i="6"/>
  <c r="K445" i="6"/>
  <c r="K444" i="6"/>
  <c r="K443" i="6"/>
  <c r="K442" i="6"/>
  <c r="K441" i="6"/>
  <c r="K440" i="6"/>
  <c r="K439" i="6"/>
  <c r="K438" i="6"/>
  <c r="K437" i="6"/>
  <c r="K436" i="6"/>
  <c r="K435" i="6"/>
  <c r="K434" i="6"/>
  <c r="K433" i="6"/>
  <c r="K432" i="6"/>
  <c r="K431" i="6"/>
  <c r="K430" i="6"/>
  <c r="K429" i="6"/>
  <c r="K428" i="6"/>
  <c r="K427" i="6"/>
  <c r="K426" i="6"/>
  <c r="K425" i="6"/>
  <c r="K424" i="6"/>
  <c r="K423" i="6"/>
  <c r="K422" i="6"/>
  <c r="K421" i="6"/>
  <c r="K420" i="6"/>
  <c r="K419" i="6"/>
  <c r="K418" i="6"/>
  <c r="K417" i="6"/>
  <c r="K416" i="6"/>
  <c r="K415" i="6"/>
  <c r="K414" i="6"/>
  <c r="K413" i="6"/>
  <c r="K412" i="6"/>
  <c r="K411" i="6"/>
  <c r="K410" i="6"/>
  <c r="K409" i="6"/>
  <c r="K408" i="6"/>
  <c r="K407" i="6"/>
  <c r="K406" i="6"/>
  <c r="K405" i="6"/>
  <c r="K404" i="6"/>
  <c r="K403" i="6"/>
  <c r="K402" i="6"/>
  <c r="K401" i="6"/>
  <c r="K400" i="6"/>
  <c r="K399" i="6"/>
  <c r="K398" i="6"/>
  <c r="K397" i="6"/>
  <c r="K396" i="6"/>
  <c r="K395" i="6"/>
  <c r="K394" i="6"/>
  <c r="K393" i="6"/>
  <c r="K392" i="6"/>
  <c r="K391" i="6"/>
  <c r="K390" i="6"/>
  <c r="K389" i="6"/>
  <c r="K388" i="6"/>
  <c r="K387" i="6"/>
  <c r="K386" i="6"/>
  <c r="K384" i="6"/>
  <c r="K383" i="6"/>
  <c r="K382" i="6"/>
  <c r="K381" i="6"/>
  <c r="K380" i="6"/>
  <c r="K379" i="6"/>
  <c r="K378" i="6"/>
  <c r="K377" i="6"/>
  <c r="K376" i="6"/>
  <c r="K375" i="6"/>
  <c r="K374" i="6"/>
  <c r="K373" i="6"/>
  <c r="K220" i="6"/>
  <c r="K219" i="6"/>
  <c r="K218" i="6"/>
  <c r="K217" i="6"/>
  <c r="K216" i="6"/>
  <c r="K215" i="6"/>
  <c r="K214" i="6"/>
  <c r="K213" i="6"/>
  <c r="K212" i="6"/>
  <c r="K211" i="6"/>
  <c r="K210" i="6"/>
  <c r="K209" i="6"/>
  <c r="K208" i="6"/>
  <c r="K207" i="6"/>
  <c r="K206" i="6"/>
  <c r="K205" i="6"/>
  <c r="K204" i="6"/>
  <c r="K203" i="6"/>
  <c r="K202" i="6"/>
  <c r="K201" i="6"/>
  <c r="K200" i="6"/>
  <c r="K199" i="6"/>
  <c r="K198" i="6"/>
  <c r="K197" i="6"/>
  <c r="K196" i="6"/>
  <c r="K195" i="6"/>
  <c r="K194" i="6"/>
  <c r="K193" i="6"/>
  <c r="K192" i="6"/>
  <c r="K191" i="6"/>
  <c r="K190" i="6"/>
  <c r="K189" i="6"/>
  <c r="K188" i="6"/>
  <c r="K187" i="6"/>
  <c r="K186" i="6"/>
  <c r="K185" i="6"/>
  <c r="K184" i="6"/>
  <c r="K183" i="6"/>
  <c r="K182" i="6"/>
  <c r="K181" i="6"/>
  <c r="K180" i="6"/>
  <c r="K179" i="6"/>
  <c r="K178" i="6"/>
  <c r="K177" i="6"/>
  <c r="K176" i="6"/>
  <c r="K175" i="6"/>
  <c r="K174" i="6"/>
  <c r="K173" i="6"/>
  <c r="K172" i="6"/>
  <c r="K171" i="6"/>
  <c r="K170" i="6"/>
  <c r="K169" i="6"/>
  <c r="K168" i="6"/>
  <c r="K167" i="6"/>
  <c r="K166" i="6"/>
  <c r="K165" i="6"/>
  <c r="K164" i="6"/>
  <c r="K163" i="6"/>
  <c r="K162" i="6"/>
  <c r="K161" i="6"/>
  <c r="K160" i="6"/>
  <c r="K159" i="6"/>
  <c r="K158" i="6"/>
  <c r="K157" i="6"/>
  <c r="K156" i="6"/>
  <c r="K155" i="6"/>
  <c r="K154" i="6"/>
  <c r="K153" i="6"/>
  <c r="K152" i="6"/>
  <c r="K151" i="6"/>
  <c r="K150" i="6"/>
  <c r="K133" i="6"/>
  <c r="K115" i="6"/>
  <c r="K112" i="6"/>
  <c r="K111" i="6"/>
  <c r="K110" i="6"/>
  <c r="K109" i="6"/>
  <c r="K108" i="6"/>
  <c r="K107" i="6"/>
  <c r="K106" i="6"/>
  <c r="K105" i="6"/>
  <c r="K104" i="6"/>
  <c r="K103" i="6"/>
  <c r="K102" i="6"/>
  <c r="K101" i="6"/>
  <c r="K100" i="6"/>
  <c r="K99" i="6"/>
  <c r="K98" i="6"/>
  <c r="K97" i="6"/>
  <c r="K96" i="6"/>
  <c r="K95" i="6"/>
  <c r="K94" i="6"/>
  <c r="K93" i="6"/>
  <c r="K92" i="6"/>
  <c r="K91" i="6"/>
  <c r="K90" i="6"/>
  <c r="K89" i="6"/>
  <c r="K88" i="6"/>
  <c r="K87" i="6"/>
  <c r="K86" i="6"/>
  <c r="K85" i="6"/>
  <c r="K84" i="6"/>
  <c r="K83" i="6"/>
  <c r="K82" i="6"/>
  <c r="K81" i="6"/>
  <c r="K80" i="6"/>
  <c r="K79" i="6"/>
  <c r="K78" i="6"/>
  <c r="K72" i="6"/>
  <c r="K71" i="6"/>
  <c r="K70" i="6"/>
  <c r="K69" i="6"/>
  <c r="K68" i="6"/>
  <c r="K67" i="6"/>
  <c r="K66" i="6"/>
  <c r="K65" i="6"/>
  <c r="K64" i="6"/>
  <c r="K63" i="6"/>
  <c r="K62" i="6"/>
  <c r="K61" i="6"/>
  <c r="K60" i="6"/>
  <c r="K59" i="6"/>
  <c r="K57" i="6"/>
  <c r="K56" i="6"/>
  <c r="K55" i="6"/>
  <c r="K54" i="6"/>
  <c r="K53" i="6"/>
  <c r="K52" i="6"/>
  <c r="K51" i="6"/>
  <c r="K50" i="6"/>
  <c r="K49" i="6"/>
  <c r="K48" i="6"/>
  <c r="K47" i="6"/>
  <c r="K46" i="6"/>
  <c r="K45" i="6"/>
  <c r="K44" i="6"/>
  <c r="K43"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K7" i="6"/>
  <c r="K6" i="6"/>
  <c r="K5" i="6"/>
  <c r="G472" i="6"/>
  <c r="I472" i="6" s="1"/>
  <c r="G471" i="6"/>
  <c r="G470" i="6"/>
  <c r="I470" i="6" s="1"/>
  <c r="G469" i="6"/>
  <c r="I469" i="6" s="1"/>
  <c r="G467" i="6"/>
  <c r="G466" i="6"/>
  <c r="I466" i="6" s="1"/>
  <c r="G465" i="6"/>
  <c r="I465" i="6" s="1"/>
  <c r="G464" i="6"/>
  <c r="G463" i="6"/>
  <c r="G462" i="6"/>
  <c r="I462" i="6" s="1"/>
  <c r="G461" i="6"/>
  <c r="I461" i="6" s="1"/>
  <c r="G459" i="6"/>
  <c r="G458" i="6"/>
  <c r="I458" i="6" s="1"/>
  <c r="G457" i="6"/>
  <c r="I457" i="6" s="1"/>
  <c r="G456" i="6"/>
  <c r="I456" i="6" s="1"/>
  <c r="G455" i="6"/>
  <c r="I455" i="6" s="1"/>
  <c r="G454" i="6"/>
  <c r="I454" i="6" s="1"/>
  <c r="G453" i="6"/>
  <c r="I453" i="6" s="1"/>
  <c r="G452" i="6"/>
  <c r="I452" i="6" s="1"/>
  <c r="G451" i="6"/>
  <c r="I451" i="6" s="1"/>
  <c r="G450" i="6"/>
  <c r="I450" i="6" s="1"/>
  <c r="G449" i="6"/>
  <c r="I449" i="6" s="1"/>
  <c r="G448" i="6"/>
  <c r="I448" i="6" s="1"/>
  <c r="G446" i="6"/>
  <c r="G445" i="6"/>
  <c r="G444" i="6"/>
  <c r="G443" i="6"/>
  <c r="G442" i="6"/>
  <c r="I442" i="6" s="1"/>
  <c r="G441" i="6"/>
  <c r="I441" i="6" s="1"/>
  <c r="G440" i="6"/>
  <c r="G439" i="6"/>
  <c r="G438" i="6"/>
  <c r="G437" i="6"/>
  <c r="I437" i="6" s="1"/>
  <c r="G436" i="6"/>
  <c r="I436" i="6" s="1"/>
  <c r="G435" i="6"/>
  <c r="G434" i="6"/>
  <c r="G433" i="6"/>
  <c r="G432" i="6"/>
  <c r="G431" i="6"/>
  <c r="G430" i="6"/>
  <c r="G429" i="6"/>
  <c r="G428" i="6"/>
  <c r="G427" i="6"/>
  <c r="G426" i="6"/>
  <c r="G425" i="6"/>
  <c r="G424" i="6"/>
  <c r="G423" i="6"/>
  <c r="I423" i="6" s="1"/>
  <c r="G422" i="6"/>
  <c r="G421" i="6"/>
  <c r="G420" i="6"/>
  <c r="G419" i="6"/>
  <c r="G418" i="6"/>
  <c r="G417" i="6"/>
  <c r="G416" i="6"/>
  <c r="I416" i="6" s="1"/>
  <c r="G415" i="6"/>
  <c r="I415" i="6" s="1"/>
  <c r="G414" i="6"/>
  <c r="G413" i="6"/>
  <c r="G412" i="6"/>
  <c r="G411" i="6"/>
  <c r="G410" i="6"/>
  <c r="G409" i="6"/>
  <c r="G408" i="6"/>
  <c r="I408" i="6" s="1"/>
  <c r="G407" i="6"/>
  <c r="I407" i="6" s="1"/>
  <c r="G406" i="6"/>
  <c r="G405" i="6"/>
  <c r="G404" i="6"/>
  <c r="G403" i="6"/>
  <c r="G402" i="6"/>
  <c r="G401" i="6"/>
  <c r="G400" i="6"/>
  <c r="I400" i="6" s="1"/>
  <c r="G399" i="6"/>
  <c r="I399" i="6" s="1"/>
  <c r="G398" i="6"/>
  <c r="G397" i="6"/>
  <c r="G396" i="6"/>
  <c r="I396" i="6" s="1"/>
  <c r="G395" i="6"/>
  <c r="G394" i="6"/>
  <c r="G393" i="6"/>
  <c r="I393" i="6" s="1"/>
  <c r="G392" i="6"/>
  <c r="G391" i="6"/>
  <c r="I391" i="6" s="1"/>
  <c r="G390" i="6"/>
  <c r="G389" i="6"/>
  <c r="G388" i="6"/>
  <c r="I388" i="6" s="1"/>
  <c r="F45" i="2" s="1"/>
  <c r="G387" i="6"/>
  <c r="G386" i="6"/>
  <c r="I386" i="6" s="1"/>
  <c r="G384" i="6"/>
  <c r="I384" i="6" s="1"/>
  <c r="G383" i="6"/>
  <c r="I383" i="6" s="1"/>
  <c r="G382" i="6"/>
  <c r="I382" i="6" s="1"/>
  <c r="G381" i="6"/>
  <c r="G380" i="6"/>
  <c r="G379" i="6"/>
  <c r="G378" i="6"/>
  <c r="G377" i="6"/>
  <c r="G376" i="6"/>
  <c r="G375" i="6"/>
  <c r="I375" i="6" s="1"/>
  <c r="G374" i="6"/>
  <c r="I374" i="6" s="1"/>
  <c r="G373" i="6"/>
  <c r="G220" i="6"/>
  <c r="G219" i="6"/>
  <c r="I219" i="6" s="1"/>
  <c r="G218" i="6"/>
  <c r="I218" i="6" s="1"/>
  <c r="C59" i="1" s="1"/>
  <c r="G217" i="6"/>
  <c r="G216" i="6"/>
  <c r="G215" i="6"/>
  <c r="I215" i="6" s="1"/>
  <c r="G214" i="6"/>
  <c r="I214" i="6" s="1"/>
  <c r="G213" i="6"/>
  <c r="I213" i="6" s="1"/>
  <c r="G212" i="6"/>
  <c r="I212" i="6" s="1"/>
  <c r="G211" i="6"/>
  <c r="I211" i="6" s="1"/>
  <c r="G210" i="6"/>
  <c r="I210" i="6" s="1"/>
  <c r="G209" i="6"/>
  <c r="I209" i="6" s="1"/>
  <c r="G208" i="6"/>
  <c r="I208" i="6" s="1"/>
  <c r="G207" i="6"/>
  <c r="I207" i="6" s="1"/>
  <c r="G206" i="6"/>
  <c r="I206" i="6" s="1"/>
  <c r="G205" i="6"/>
  <c r="I205" i="6" s="1"/>
  <c r="G204" i="6"/>
  <c r="G203" i="6"/>
  <c r="I203" i="6" s="1"/>
  <c r="G202" i="6"/>
  <c r="I202" i="6" s="1"/>
  <c r="G201" i="6"/>
  <c r="G200" i="6"/>
  <c r="G199" i="6"/>
  <c r="G198" i="6"/>
  <c r="I198" i="6" s="1"/>
  <c r="G197" i="6"/>
  <c r="I197" i="6" s="1"/>
  <c r="G196" i="6"/>
  <c r="I196" i="6" s="1"/>
  <c r="G195" i="6"/>
  <c r="I195" i="6" s="1"/>
  <c r="G194" i="6"/>
  <c r="I194" i="6" s="1"/>
  <c r="G193" i="6"/>
  <c r="I193" i="6" s="1"/>
  <c r="G192" i="6"/>
  <c r="I192" i="6" s="1"/>
  <c r="G191" i="6"/>
  <c r="I191" i="6" s="1"/>
  <c r="G190" i="6"/>
  <c r="I190" i="6" s="1"/>
  <c r="G189" i="6"/>
  <c r="I189" i="6" s="1"/>
  <c r="G188" i="6"/>
  <c r="G187" i="6"/>
  <c r="I187" i="6" s="1"/>
  <c r="G186" i="6"/>
  <c r="I186" i="6" s="1"/>
  <c r="G185" i="6"/>
  <c r="I185" i="6" s="1"/>
  <c r="G184" i="6"/>
  <c r="I184" i="6" s="1"/>
  <c r="G183" i="6"/>
  <c r="I183" i="6" s="1"/>
  <c r="G182" i="6"/>
  <c r="I182" i="6" s="1"/>
  <c r="G181" i="6"/>
  <c r="I181" i="6" s="1"/>
  <c r="G180" i="6"/>
  <c r="I180" i="6" s="1"/>
  <c r="G179" i="6"/>
  <c r="I179" i="6" s="1"/>
  <c r="G178" i="6"/>
  <c r="I178" i="6" s="1"/>
  <c r="G177" i="6"/>
  <c r="I177" i="6" s="1"/>
  <c r="G176" i="6"/>
  <c r="I176" i="6" s="1"/>
  <c r="G175" i="6"/>
  <c r="I175" i="6" s="1"/>
  <c r="G174" i="6"/>
  <c r="I174" i="6" s="1"/>
  <c r="G173" i="6"/>
  <c r="I173" i="6" s="1"/>
  <c r="G172" i="6"/>
  <c r="I172" i="6" s="1"/>
  <c r="G171" i="6"/>
  <c r="I171" i="6" s="1"/>
  <c r="G170" i="6"/>
  <c r="I170" i="6" s="1"/>
  <c r="G169" i="6"/>
  <c r="I169" i="6" s="1"/>
  <c r="G168" i="6"/>
  <c r="I168" i="6" s="1"/>
  <c r="G167" i="6"/>
  <c r="I167" i="6" s="1"/>
  <c r="G166" i="6"/>
  <c r="I166" i="6" s="1"/>
  <c r="G165" i="6"/>
  <c r="I165" i="6" s="1"/>
  <c r="G164" i="6"/>
  <c r="I164" i="6" s="1"/>
  <c r="G163" i="6"/>
  <c r="I163" i="6" s="1"/>
  <c r="G162" i="6"/>
  <c r="I162" i="6" s="1"/>
  <c r="G161" i="6"/>
  <c r="I161" i="6" s="1"/>
  <c r="G160" i="6"/>
  <c r="I160" i="6" s="1"/>
  <c r="G159" i="6"/>
  <c r="I159" i="6" s="1"/>
  <c r="G158" i="6"/>
  <c r="I158" i="6" s="1"/>
  <c r="G157" i="6"/>
  <c r="I157" i="6" s="1"/>
  <c r="G156" i="6"/>
  <c r="I156" i="6" s="1"/>
  <c r="G155" i="6"/>
  <c r="I155" i="6" s="1"/>
  <c r="G154" i="6"/>
  <c r="I154" i="6" s="1"/>
  <c r="G153" i="6"/>
  <c r="I153" i="6" s="1"/>
  <c r="G152" i="6"/>
  <c r="I152" i="6" s="1"/>
  <c r="G151" i="6"/>
  <c r="I151" i="6" s="1"/>
  <c r="G150" i="6"/>
  <c r="I150" i="6" s="1"/>
  <c r="G133" i="6"/>
  <c r="I133" i="6" s="1"/>
  <c r="G115" i="6"/>
  <c r="I115" i="6" s="1"/>
  <c r="G112" i="6"/>
  <c r="I112" i="6" s="1"/>
  <c r="G111" i="6"/>
  <c r="I111" i="6" s="1"/>
  <c r="G110" i="6"/>
  <c r="I110" i="6" s="1"/>
  <c r="G109" i="6"/>
  <c r="I109" i="6" s="1"/>
  <c r="G108" i="6"/>
  <c r="I108" i="6" s="1"/>
  <c r="G107" i="6"/>
  <c r="I107" i="6" s="1"/>
  <c r="G106" i="6"/>
  <c r="I106" i="6" s="1"/>
  <c r="G105" i="6"/>
  <c r="I105" i="6" s="1"/>
  <c r="G104" i="6"/>
  <c r="I104" i="6" s="1"/>
  <c r="G103" i="6"/>
  <c r="I103" i="6" s="1"/>
  <c r="G102" i="6"/>
  <c r="I102" i="6" s="1"/>
  <c r="G101" i="6"/>
  <c r="I101" i="6" s="1"/>
  <c r="G100" i="6"/>
  <c r="I100" i="6" s="1"/>
  <c r="G99" i="6"/>
  <c r="I99" i="6" s="1"/>
  <c r="G98" i="6"/>
  <c r="I98" i="6" s="1"/>
  <c r="G97" i="6"/>
  <c r="I97" i="6" s="1"/>
  <c r="G96" i="6"/>
  <c r="I96" i="6" s="1"/>
  <c r="G95" i="6"/>
  <c r="I95" i="6" s="1"/>
  <c r="G94" i="6"/>
  <c r="I94" i="6" s="1"/>
  <c r="G93" i="6"/>
  <c r="I93" i="6" s="1"/>
  <c r="G92" i="6"/>
  <c r="I92" i="6" s="1"/>
  <c r="G91" i="6"/>
  <c r="I91" i="6" s="1"/>
  <c r="G90" i="6"/>
  <c r="I90" i="6" s="1"/>
  <c r="G89" i="6"/>
  <c r="I89" i="6" s="1"/>
  <c r="G88" i="6"/>
  <c r="I88" i="6" s="1"/>
  <c r="G87" i="6"/>
  <c r="I87" i="6" s="1"/>
  <c r="G86" i="6"/>
  <c r="I86" i="6" s="1"/>
  <c r="G85" i="6"/>
  <c r="I85" i="6" s="1"/>
  <c r="G84" i="6"/>
  <c r="I84" i="6" s="1"/>
  <c r="G83" i="6"/>
  <c r="I83" i="6" s="1"/>
  <c r="G82" i="6"/>
  <c r="I82" i="6" s="1"/>
  <c r="G81" i="6"/>
  <c r="I81" i="6" s="1"/>
  <c r="G80" i="6"/>
  <c r="G79" i="6"/>
  <c r="I79" i="6" s="1"/>
  <c r="G78" i="6"/>
  <c r="I78" i="6" s="1"/>
  <c r="G72" i="6"/>
  <c r="G71" i="6"/>
  <c r="G70" i="6"/>
  <c r="I70" i="6" s="1"/>
  <c r="G69" i="6"/>
  <c r="I69" i="6" s="1"/>
  <c r="G68" i="6"/>
  <c r="I68" i="6" s="1"/>
  <c r="G67" i="6"/>
  <c r="I67" i="6" s="1"/>
  <c r="G66" i="6"/>
  <c r="I66" i="6" s="1"/>
  <c r="G65" i="6"/>
  <c r="I65" i="6" s="1"/>
  <c r="G64" i="6"/>
  <c r="I64" i="6" s="1"/>
  <c r="G63" i="6"/>
  <c r="I63" i="6" s="1"/>
  <c r="G62" i="6"/>
  <c r="I62" i="6" s="1"/>
  <c r="G61" i="6"/>
  <c r="I61" i="6" s="1"/>
  <c r="G60" i="6"/>
  <c r="I60" i="6" s="1"/>
  <c r="G59" i="6"/>
  <c r="I59" i="6" s="1"/>
  <c r="G57" i="6"/>
  <c r="I57" i="6" s="1"/>
  <c r="G56" i="6"/>
  <c r="I56" i="6" s="1"/>
  <c r="G55" i="6"/>
  <c r="I55" i="6" s="1"/>
  <c r="G54" i="6"/>
  <c r="I54" i="6" s="1"/>
  <c r="G53" i="6"/>
  <c r="I53" i="6" s="1"/>
  <c r="G52" i="6"/>
  <c r="I52" i="6" s="1"/>
  <c r="G51" i="6"/>
  <c r="I51" i="6" s="1"/>
  <c r="G50" i="6"/>
  <c r="I50" i="6" s="1"/>
  <c r="G49" i="6"/>
  <c r="I49" i="6" s="1"/>
  <c r="G48" i="6"/>
  <c r="I48" i="6" s="1"/>
  <c r="G47" i="6"/>
  <c r="I47" i="6" s="1"/>
  <c r="G46" i="6"/>
  <c r="I46" i="6" s="1"/>
  <c r="G45" i="6"/>
  <c r="I45" i="6" s="1"/>
  <c r="G44" i="6"/>
  <c r="I44" i="6" s="1"/>
  <c r="G43" i="6"/>
  <c r="I43" i="6" s="1"/>
  <c r="G41" i="6"/>
  <c r="G40" i="6"/>
  <c r="I40" i="6" s="1"/>
  <c r="G39" i="6"/>
  <c r="I39" i="6" s="1"/>
  <c r="G38" i="6"/>
  <c r="I38" i="6" s="1"/>
  <c r="G37" i="6"/>
  <c r="I37" i="6" s="1"/>
  <c r="G36" i="6"/>
  <c r="G35" i="6"/>
  <c r="G34" i="6"/>
  <c r="I34" i="6" s="1"/>
  <c r="G33" i="6"/>
  <c r="I33" i="6" s="1"/>
  <c r="G32" i="6"/>
  <c r="G31" i="6"/>
  <c r="I31" i="6" s="1"/>
  <c r="G30" i="6"/>
  <c r="I30" i="6" s="1"/>
  <c r="G29" i="6"/>
  <c r="I29" i="6" s="1"/>
  <c r="G28" i="6"/>
  <c r="I28" i="6" s="1"/>
  <c r="G27" i="6"/>
  <c r="I27" i="6" s="1"/>
  <c r="G26" i="6"/>
  <c r="I26" i="6" s="1"/>
  <c r="G25" i="6"/>
  <c r="I25" i="6" s="1"/>
  <c r="G24" i="6"/>
  <c r="I24" i="6" s="1"/>
  <c r="G23" i="6"/>
  <c r="I23" i="6" s="1"/>
  <c r="G22" i="6"/>
  <c r="I22" i="6" s="1"/>
  <c r="G21" i="6"/>
  <c r="I21" i="6" s="1"/>
  <c r="G20" i="6"/>
  <c r="I20" i="6" s="1"/>
  <c r="G19" i="6"/>
  <c r="I19" i="6" s="1"/>
  <c r="G18" i="6"/>
  <c r="I18" i="6" s="1"/>
  <c r="G17" i="6"/>
  <c r="I17" i="6" s="1"/>
  <c r="G16" i="6"/>
  <c r="I16" i="6" s="1"/>
  <c r="G15" i="6"/>
  <c r="I15" i="6" s="1"/>
  <c r="G14" i="6"/>
  <c r="I14" i="6" s="1"/>
  <c r="G13" i="6"/>
  <c r="I13" i="6" s="1"/>
  <c r="G12" i="6"/>
  <c r="G11" i="6"/>
  <c r="I11" i="6" s="1"/>
  <c r="G10" i="6"/>
  <c r="I10" i="6" s="1"/>
  <c r="G9" i="6"/>
  <c r="I9" i="6" s="1"/>
  <c r="G8" i="6"/>
  <c r="I8" i="6" s="1"/>
  <c r="G7" i="6"/>
  <c r="G6" i="6"/>
  <c r="I6" i="6" s="1"/>
  <c r="G5" i="6"/>
  <c r="G6" i="7"/>
  <c r="G8" i="7"/>
  <c r="G7" i="7"/>
  <c r="G18" i="7"/>
  <c r="G17" i="7"/>
  <c r="G16" i="7"/>
  <c r="G15" i="7"/>
  <c r="G14" i="7"/>
  <c r="G13" i="7"/>
  <c r="G12" i="7"/>
  <c r="G10" i="7"/>
  <c r="G9" i="7"/>
  <c r="C9" i="1" l="1"/>
  <c r="C10" i="1"/>
  <c r="C38" i="1"/>
  <c r="C14" i="1"/>
  <c r="D23" i="12"/>
  <c r="E23" i="12" s="1"/>
  <c r="C40" i="1"/>
  <c r="I5" i="6"/>
  <c r="G474" i="6"/>
  <c r="G477" i="6" s="1"/>
  <c r="I373" i="6"/>
  <c r="G479" i="6"/>
  <c r="I80" i="6"/>
  <c r="D15" i="12" s="1"/>
  <c r="E15" i="12" s="1"/>
  <c r="I376" i="6"/>
  <c r="I389" i="6"/>
  <c r="I405" i="6"/>
  <c r="D99" i="12" s="1"/>
  <c r="E99" i="12" s="1"/>
  <c r="I417" i="6"/>
  <c r="D107" i="12" s="1"/>
  <c r="E107" i="12" s="1"/>
  <c r="I429" i="6"/>
  <c r="D118" i="12" s="1"/>
  <c r="E118" i="12" s="1"/>
  <c r="I445" i="6"/>
  <c r="D130" i="12" s="1"/>
  <c r="E130" i="12" s="1"/>
  <c r="I467" i="6"/>
  <c r="D56" i="12" s="1"/>
  <c r="E56" i="12" s="1"/>
  <c r="I72" i="6"/>
  <c r="D9" i="12" s="1"/>
  <c r="E9" i="12" s="1"/>
  <c r="I188" i="6"/>
  <c r="I200" i="6"/>
  <c r="I204" i="6"/>
  <c r="D28" i="12" s="1"/>
  <c r="E28" i="12" s="1"/>
  <c r="I216" i="6"/>
  <c r="I220" i="6"/>
  <c r="D31" i="12" s="1"/>
  <c r="E31" i="12" s="1"/>
  <c r="I377" i="6"/>
  <c r="I381" i="6"/>
  <c r="D86" i="12" s="1"/>
  <c r="E86" i="12" s="1"/>
  <c r="I390" i="6"/>
  <c r="D90" i="12" s="1"/>
  <c r="E90" i="12" s="1"/>
  <c r="I394" i="6"/>
  <c r="I398" i="6"/>
  <c r="D94" i="12" s="1"/>
  <c r="E94" i="12" s="1"/>
  <c r="I402" i="6"/>
  <c r="D96" i="12" s="1"/>
  <c r="E96" i="12" s="1"/>
  <c r="I406" i="6"/>
  <c r="D100" i="12" s="1"/>
  <c r="E100" i="12" s="1"/>
  <c r="I410" i="6"/>
  <c r="D102" i="12" s="1"/>
  <c r="E102" i="12" s="1"/>
  <c r="I414" i="6"/>
  <c r="D106" i="12" s="1"/>
  <c r="E106" i="12" s="1"/>
  <c r="I418" i="6"/>
  <c r="D108" i="12" s="1"/>
  <c r="E108" i="12" s="1"/>
  <c r="I422" i="6"/>
  <c r="I426" i="6"/>
  <c r="D115" i="12" s="1"/>
  <c r="E115" i="12" s="1"/>
  <c r="I430" i="6"/>
  <c r="I434" i="6"/>
  <c r="D123" i="12" s="1"/>
  <c r="E123" i="12" s="1"/>
  <c r="I438" i="6"/>
  <c r="I446" i="6"/>
  <c r="D131" i="12" s="1"/>
  <c r="E131" i="12" s="1"/>
  <c r="I459" i="6"/>
  <c r="D52" i="12" s="1"/>
  <c r="E52" i="12" s="1"/>
  <c r="I464" i="6"/>
  <c r="D55" i="12" s="1"/>
  <c r="E55" i="12" s="1"/>
  <c r="I113" i="6"/>
  <c r="D16" i="12" s="1"/>
  <c r="E16" i="12" s="1"/>
  <c r="I117" i="6"/>
  <c r="D19" i="12" s="1"/>
  <c r="E19" i="12" s="1"/>
  <c r="I121" i="6"/>
  <c r="D21" i="12" s="1"/>
  <c r="E21" i="12" s="1"/>
  <c r="I460" i="6"/>
  <c r="D53" i="12" s="1"/>
  <c r="E53" i="12" s="1"/>
  <c r="I41" i="6"/>
  <c r="D6" i="12" s="1"/>
  <c r="E6" i="12" s="1"/>
  <c r="I401" i="6"/>
  <c r="D95" i="12" s="1"/>
  <c r="E95" i="12" s="1"/>
  <c r="I413" i="6"/>
  <c r="D105" i="12" s="1"/>
  <c r="E105" i="12" s="1"/>
  <c r="I421" i="6"/>
  <c r="D111" i="12" s="1"/>
  <c r="E111" i="12" s="1"/>
  <c r="I433" i="6"/>
  <c r="D122" i="12" s="1"/>
  <c r="E122" i="12" s="1"/>
  <c r="I463" i="6"/>
  <c r="D54" i="12" s="1"/>
  <c r="E54" i="12" s="1"/>
  <c r="I7" i="6"/>
  <c r="I35" i="6"/>
  <c r="D4" i="12" s="1"/>
  <c r="E4" i="12" s="1"/>
  <c r="I201" i="6"/>
  <c r="D27" i="12" s="1"/>
  <c r="E27" i="12" s="1"/>
  <c r="I217" i="6"/>
  <c r="I378" i="6"/>
  <c r="I387" i="6"/>
  <c r="I395" i="6"/>
  <c r="I403" i="6"/>
  <c r="D97" i="12" s="1"/>
  <c r="E97" i="12" s="1"/>
  <c r="I411" i="6"/>
  <c r="D103" i="12" s="1"/>
  <c r="E103" i="12" s="1"/>
  <c r="I419" i="6"/>
  <c r="D109" i="12" s="1"/>
  <c r="E109" i="12" s="1"/>
  <c r="I427" i="6"/>
  <c r="D116" i="12" s="1"/>
  <c r="E116" i="12" s="1"/>
  <c r="I431" i="6"/>
  <c r="D120" i="12" s="1"/>
  <c r="E120" i="12" s="1"/>
  <c r="I435" i="6"/>
  <c r="D124" i="12" s="1"/>
  <c r="E124" i="12" s="1"/>
  <c r="I439" i="6"/>
  <c r="I443" i="6"/>
  <c r="I71" i="6"/>
  <c r="C17" i="1" s="1"/>
  <c r="I199" i="6"/>
  <c r="D25" i="12" s="1"/>
  <c r="E25" i="12" s="1"/>
  <c r="I380" i="6"/>
  <c r="D85" i="12" s="1"/>
  <c r="E85" i="12" s="1"/>
  <c r="I397" i="6"/>
  <c r="D93" i="12" s="1"/>
  <c r="E93" i="12" s="1"/>
  <c r="I409" i="6"/>
  <c r="I425" i="6"/>
  <c r="D114" i="12" s="1"/>
  <c r="E114" i="12" s="1"/>
  <c r="D59" i="12"/>
  <c r="E59" i="12" s="1"/>
  <c r="I12" i="6"/>
  <c r="I32" i="6"/>
  <c r="D3" i="12" s="1"/>
  <c r="E3" i="12" s="1"/>
  <c r="I36" i="6"/>
  <c r="D5" i="12" s="1"/>
  <c r="E5" i="12" s="1"/>
  <c r="I379" i="6"/>
  <c r="D84" i="12" s="1"/>
  <c r="E84" i="12" s="1"/>
  <c r="I392" i="6"/>
  <c r="D91" i="12" s="1"/>
  <c r="E91" i="12" s="1"/>
  <c r="I404" i="6"/>
  <c r="D98" i="12" s="1"/>
  <c r="E98" i="12" s="1"/>
  <c r="I412" i="6"/>
  <c r="D104" i="12" s="1"/>
  <c r="E104" i="12" s="1"/>
  <c r="I420" i="6"/>
  <c r="D110" i="12" s="1"/>
  <c r="E110" i="12" s="1"/>
  <c r="I424" i="6"/>
  <c r="I428" i="6"/>
  <c r="D117" i="12" s="1"/>
  <c r="E117" i="12" s="1"/>
  <c r="I432" i="6"/>
  <c r="D121" i="12" s="1"/>
  <c r="E121" i="12" s="1"/>
  <c r="I440" i="6"/>
  <c r="I444" i="6"/>
  <c r="I471" i="6"/>
  <c r="D58" i="12" s="1"/>
  <c r="E58" i="12" s="1"/>
  <c r="I42" i="6"/>
  <c r="D7" i="12" s="1"/>
  <c r="E7" i="12" s="1"/>
  <c r="I114" i="6"/>
  <c r="D17" i="12" s="1"/>
  <c r="E17" i="12" s="1"/>
  <c r="I116" i="6"/>
  <c r="D18" i="12" s="1"/>
  <c r="E18" i="12" s="1"/>
  <c r="I118" i="6"/>
  <c r="D20" i="12" s="1"/>
  <c r="E20" i="12" s="1"/>
  <c r="I122" i="6"/>
  <c r="D22" i="12" s="1"/>
  <c r="E22" i="12" s="1"/>
  <c r="I468" i="6"/>
  <c r="D57" i="12" s="1"/>
  <c r="E57" i="12" s="1"/>
  <c r="C348" i="9"/>
  <c r="C347" i="9"/>
  <c r="C354" i="9"/>
  <c r="C345" i="9"/>
  <c r="C353" i="9"/>
  <c r="C352" i="9"/>
  <c r="F21" i="1"/>
  <c r="C355" i="9"/>
  <c r="C339" i="9"/>
  <c r="C398" i="9"/>
  <c r="F73" i="1" l="1"/>
  <c r="C73" i="1"/>
  <c r="F46" i="2"/>
  <c r="D126" i="12"/>
  <c r="E126" i="12" s="1"/>
  <c r="F57" i="2"/>
  <c r="D88" i="12"/>
  <c r="E88" i="12" s="1"/>
  <c r="F38" i="2"/>
  <c r="D83" i="12"/>
  <c r="E83" i="12" s="1"/>
  <c r="F33" i="2"/>
  <c r="C346" i="9"/>
  <c r="C350" i="9" s="1"/>
  <c r="D119" i="12"/>
  <c r="E119" i="12" s="1"/>
  <c r="F43" i="2"/>
  <c r="D82" i="12"/>
  <c r="E82" i="12" s="1"/>
  <c r="F32" i="2"/>
  <c r="D26" i="12"/>
  <c r="E26" i="12" s="1"/>
  <c r="C60" i="1"/>
  <c r="D89" i="12"/>
  <c r="E89" i="12" s="1"/>
  <c r="F40" i="2"/>
  <c r="C58" i="1"/>
  <c r="D101" i="12"/>
  <c r="E101" i="12" s="1"/>
  <c r="F47" i="2"/>
  <c r="D8" i="12"/>
  <c r="E8" i="12" s="1"/>
  <c r="D30" i="12"/>
  <c r="E30" i="12" s="1"/>
  <c r="C62" i="1"/>
  <c r="D24" i="12"/>
  <c r="E24" i="12" s="1"/>
  <c r="C53" i="1"/>
  <c r="D81" i="12"/>
  <c r="E81" i="12" s="1"/>
  <c r="F31" i="2"/>
  <c r="C25" i="1"/>
  <c r="D129" i="12"/>
  <c r="E129" i="12" s="1"/>
  <c r="F49" i="2"/>
  <c r="D113" i="12"/>
  <c r="E113" i="12" s="1"/>
  <c r="F44" i="2"/>
  <c r="D1" i="12"/>
  <c r="E1" i="12" s="1"/>
  <c r="C11" i="1"/>
  <c r="W73" i="4" s="1"/>
  <c r="D128" i="12"/>
  <c r="E128" i="12" s="1"/>
  <c r="F77" i="2"/>
  <c r="D92" i="12"/>
  <c r="E92" i="12" s="1"/>
  <c r="F51" i="2"/>
  <c r="F376" i="9" s="1"/>
  <c r="D125" i="12"/>
  <c r="E125" i="12" s="1"/>
  <c r="F64" i="2"/>
  <c r="D112" i="12"/>
  <c r="E112" i="12" s="1"/>
  <c r="F50" i="2"/>
  <c r="D29" i="12"/>
  <c r="E29" i="12" s="1"/>
  <c r="C61" i="1"/>
  <c r="C15" i="1"/>
  <c r="C21" i="1"/>
  <c r="C57" i="1"/>
  <c r="D127" i="12"/>
  <c r="E127" i="12" s="1"/>
  <c r="F65" i="2"/>
  <c r="F48" i="2"/>
  <c r="C23" i="1"/>
  <c r="C31" i="1"/>
  <c r="I479" i="6"/>
  <c r="I480" i="6" s="1"/>
  <c r="I474" i="6"/>
  <c r="D62" i="4"/>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51" i="7"/>
  <c r="I62" i="2" l="1"/>
  <c r="F350" i="9"/>
  <c r="C13" i="1"/>
  <c r="I73" i="1"/>
  <c r="I477" i="6"/>
  <c r="I482" i="6" s="1"/>
  <c r="C34" i="4"/>
  <c r="F34" i="4" s="1"/>
  <c r="F62" i="4"/>
  <c r="D69" i="4"/>
  <c r="C69" i="4"/>
  <c r="B21" i="4" l="1"/>
  <c r="J13" i="4"/>
  <c r="L12" i="4"/>
  <c r="L11" i="4"/>
  <c r="B20" i="4" l="1"/>
  <c r="F21" i="4"/>
  <c r="K27" i="4"/>
  <c r="W27" i="4" s="1"/>
  <c r="K19" i="4"/>
  <c r="W19" i="4" s="1"/>
  <c r="W11" i="4"/>
  <c r="W12" i="4"/>
  <c r="W13" i="4"/>
  <c r="G153" i="7"/>
  <c r="G152"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B69" i="4" l="1"/>
  <c r="F20" i="4"/>
  <c r="F69" i="4" s="1"/>
  <c r="D251" i="9"/>
  <c r="W66" i="4" l="1"/>
  <c r="C399" i="9"/>
  <c r="D393" i="9" l="1"/>
  <c r="D399" i="9" s="1"/>
  <c r="C356" i="9"/>
  <c r="F356" i="9" s="1"/>
  <c r="D350" i="9"/>
  <c r="V69" i="4" l="1"/>
  <c r="T69" i="4"/>
  <c r="N69" i="4"/>
  <c r="I69" i="4"/>
  <c r="W67" i="4" l="1"/>
  <c r="W46" i="4"/>
  <c r="W45" i="4"/>
  <c r="W42" i="4"/>
  <c r="W38" i="4"/>
  <c r="W35" i="4"/>
  <c r="W22" i="4"/>
  <c r="W18" i="4"/>
  <c r="W17" i="4"/>
  <c r="W16" i="4"/>
  <c r="W15" i="4"/>
  <c r="W14" i="4"/>
  <c r="G52" i="4"/>
  <c r="W52" i="4" s="1"/>
  <c r="H55" i="4"/>
  <c r="W55" i="4" s="1"/>
  <c r="W58" i="4"/>
  <c r="J40" i="4"/>
  <c r="K25" i="4"/>
  <c r="Q21" i="4"/>
  <c r="Q69" i="4" s="1"/>
  <c r="W59" i="4" l="1"/>
  <c r="K28" i="4"/>
  <c r="W28" i="4" s="1"/>
  <c r="L64" i="4"/>
  <c r="W64" i="4" s="1"/>
  <c r="H57" i="4"/>
  <c r="U60" i="4"/>
  <c r="U69" i="4" s="1"/>
  <c r="E36" i="3" s="1"/>
  <c r="H32" i="4"/>
  <c r="W32" i="4" s="1"/>
  <c r="W39" i="4"/>
  <c r="K65" i="4"/>
  <c r="W65" i="4" s="1"/>
  <c r="S33" i="4"/>
  <c r="S69" i="4" s="1"/>
  <c r="E34" i="3" s="1"/>
  <c r="L10" i="4"/>
  <c r="M30" i="4"/>
  <c r="W30" i="4" s="1"/>
  <c r="H41" i="4"/>
  <c r="W41" i="4" s="1"/>
  <c r="O23" i="4"/>
  <c r="O69" i="4" s="1"/>
  <c r="E24" i="3" s="1"/>
  <c r="J36" i="4"/>
  <c r="W36" i="4" s="1"/>
  <c r="W21" i="4"/>
  <c r="R44" i="4"/>
  <c r="R69" i="4" s="1"/>
  <c r="W40" i="4"/>
  <c r="W9" i="4"/>
  <c r="W25" i="4"/>
  <c r="W43" i="4"/>
  <c r="W6" i="4"/>
  <c r="W20" i="4"/>
  <c r="U70" i="4" l="1"/>
  <c r="W57" i="4"/>
  <c r="G69" i="4"/>
  <c r="E8" i="3" s="1"/>
  <c r="W44" i="4"/>
  <c r="K69" i="4"/>
  <c r="W23" i="4"/>
  <c r="W33" i="4"/>
  <c r="J56" i="4"/>
  <c r="W56" i="4" s="1"/>
  <c r="P24" i="4"/>
  <c r="P69" i="4" s="1"/>
  <c r="E25" i="3" s="1"/>
  <c r="E33" i="3"/>
  <c r="E38" i="3" s="1"/>
  <c r="W60" i="4"/>
  <c r="W10" i="4"/>
  <c r="C12" i="5"/>
  <c r="B12" i="5"/>
  <c r="J69" i="4" l="1"/>
  <c r="E9" i="3" s="1"/>
  <c r="E11" i="3" s="1"/>
  <c r="W24" i="4"/>
  <c r="W68" i="4"/>
  <c r="M7" i="4"/>
  <c r="M69" i="4" s="1"/>
  <c r="E26" i="3" s="1"/>
  <c r="Q70" i="4" l="1"/>
  <c r="W37" i="4"/>
  <c r="H54" i="4"/>
  <c r="L34" i="4"/>
  <c r="L62" i="4"/>
  <c r="W62" i="4" s="1"/>
  <c r="V70" i="4"/>
  <c r="L63" i="4"/>
  <c r="W63" i="4" s="1"/>
  <c r="W26" i="4"/>
  <c r="F55" i="2"/>
  <c r="H69" i="4" l="1"/>
  <c r="E15" i="3" s="1"/>
  <c r="W54" i="4"/>
  <c r="W34" i="4"/>
  <c r="L69" i="4"/>
  <c r="W31" i="4"/>
  <c r="W7" i="4"/>
  <c r="D70" i="4"/>
  <c r="F12" i="2"/>
  <c r="F67" i="2"/>
  <c r="E16" i="3" l="1"/>
  <c r="E18" i="3" s="1"/>
  <c r="L70" i="4"/>
  <c r="F60" i="2"/>
  <c r="F63" i="2"/>
  <c r="G480" i="6"/>
  <c r="G482" i="6" s="1"/>
  <c r="W29" i="4"/>
  <c r="W69" i="4" s="1"/>
  <c r="F69" i="2"/>
  <c r="F16" i="2"/>
  <c r="F8" i="2"/>
  <c r="F7" i="2" l="1"/>
  <c r="W70" i="4"/>
  <c r="X71" i="4" s="1"/>
  <c r="F59" i="2"/>
  <c r="X72" i="4" l="1"/>
  <c r="D356" i="9"/>
  <c r="G356" i="9" s="1"/>
  <c r="G63" i="2" l="1"/>
  <c r="G42" i="2"/>
  <c r="G37" i="2"/>
  <c r="G59" i="2" l="1"/>
  <c r="F44" i="1"/>
  <c r="C30" i="1"/>
  <c r="F42" i="2" l="1"/>
  <c r="F37" i="2"/>
  <c r="F30" i="2"/>
  <c r="F35" i="2" s="1"/>
  <c r="F37" i="1"/>
  <c r="F48" i="1"/>
  <c r="F53" i="2" l="1"/>
  <c r="F75" i="2" s="1"/>
  <c r="F79" i="2" l="1"/>
  <c r="C415" i="9"/>
  <c r="C417" i="9" s="1"/>
  <c r="C419" i="9" s="1"/>
  <c r="G30" i="2"/>
  <c r="G350" i="9" s="1"/>
  <c r="C43" i="1" l="1"/>
  <c r="C37" i="1"/>
  <c r="E29" i="3" l="1"/>
  <c r="E30" i="3" s="1"/>
  <c r="F11" i="3" l="1"/>
  <c r="F16" i="3" s="1"/>
  <c r="F18" i="3" s="1"/>
  <c r="F39" i="3" l="1"/>
  <c r="F41" i="3" s="1"/>
  <c r="E40" i="3" l="1"/>
  <c r="J41" i="3"/>
  <c r="C64" i="5"/>
  <c r="G35" i="2"/>
  <c r="G53" i="2" s="1"/>
  <c r="G75" i="2" s="1"/>
  <c r="D415" i="9" s="1"/>
  <c r="D417" i="9" s="1"/>
  <c r="G79" i="2" l="1"/>
  <c r="F8" i="1" l="1"/>
  <c r="C56" i="1" l="1"/>
  <c r="C8" i="1" l="1"/>
  <c r="C67" i="1"/>
  <c r="C20" i="1"/>
  <c r="I11" i="5" l="1"/>
  <c r="I12" i="5" l="1"/>
  <c r="J12" i="5" s="1"/>
  <c r="F56" i="1" s="1"/>
  <c r="F15" i="1"/>
  <c r="F34" i="1" s="1"/>
  <c r="E39" i="3" l="1"/>
  <c r="E41" i="3" s="1"/>
  <c r="I41" i="3" s="1"/>
  <c r="F53" i="1" l="1"/>
  <c r="F68" i="1" s="1"/>
  <c r="C34" i="1"/>
  <c r="C68" i="1" s="1"/>
  <c r="D34" i="1"/>
  <c r="D68" i="1" s="1"/>
  <c r="E5" i="4" l="1"/>
  <c r="E69" i="4" s="1"/>
</calcChain>
</file>

<file path=xl/sharedStrings.xml><?xml version="1.0" encoding="utf-8"?>
<sst xmlns="http://schemas.openxmlformats.org/spreadsheetml/2006/main" count="3933" uniqueCount="1236">
  <si>
    <t>USD</t>
  </si>
  <si>
    <t>Cuenta</t>
  </si>
  <si>
    <t>Moneda</t>
  </si>
  <si>
    <t>ACTIVO</t>
  </si>
  <si>
    <t>ACTIVO CORRIENTE</t>
  </si>
  <si>
    <t>DISPONIBILIDADES</t>
  </si>
  <si>
    <t>GS</t>
  </si>
  <si>
    <t>ACTIVO NO CORRIENTE</t>
  </si>
  <si>
    <t>PASIVO</t>
  </si>
  <si>
    <t>PASIVO CORRIENTE</t>
  </si>
  <si>
    <t>PROVISIONES</t>
  </si>
  <si>
    <t>CAPITAL</t>
  </si>
  <si>
    <t>RESERVAS</t>
  </si>
  <si>
    <t>RESULTADO DEL EJERCICIO</t>
  </si>
  <si>
    <t>INGRESOS OPERATIVOS</t>
  </si>
  <si>
    <t>GASTOS DE ADMINISTRACION</t>
  </si>
  <si>
    <t>IMPUESTO A LA RENTA</t>
  </si>
  <si>
    <t>Disponibilidades (Nota 5.d)</t>
  </si>
  <si>
    <t xml:space="preserve">Caja </t>
  </si>
  <si>
    <t>Bancos</t>
  </si>
  <si>
    <t>Deudores por intermediacion</t>
  </si>
  <si>
    <t>Cuentas por cobrar a Personas y Empresas relacionadas</t>
  </si>
  <si>
    <t>TOTAL ACTIVO CORRIENTE</t>
  </si>
  <si>
    <t>PN</t>
  </si>
  <si>
    <t>ORDEN</t>
  </si>
  <si>
    <t>PATRIMONIO NETO</t>
  </si>
  <si>
    <t>TOTAL ACTIVO NO CORRIENTE</t>
  </si>
  <si>
    <t>TOTAL ACTIVO</t>
  </si>
  <si>
    <t>Cuentas a pagar a personas y empresas relacionadas</t>
  </si>
  <si>
    <t>Otros Pasivos</t>
  </si>
  <si>
    <t>TOTAL PASIVO CORRIENTE</t>
  </si>
  <si>
    <t>TOTAL PASIVO</t>
  </si>
  <si>
    <t>TOTAL PASIVO Y PATRIMONIO NETO</t>
  </si>
  <si>
    <t>Clasificacion</t>
  </si>
  <si>
    <t>Para los EEFF</t>
  </si>
  <si>
    <t>Pasivo</t>
  </si>
  <si>
    <t>Retenciones de Impuestos</t>
  </si>
  <si>
    <t xml:space="preserve">INGRESOS OPERATIVOS </t>
  </si>
  <si>
    <t>Ingresos por venta de cartera propia</t>
  </si>
  <si>
    <t>Ingresos por administración de cartera</t>
  </si>
  <si>
    <t>Ingresos por custodia de valores</t>
  </si>
  <si>
    <t xml:space="preserve">GASTOS OPERATIVOS </t>
  </si>
  <si>
    <t>Aranceles por negociación Bolsa de Valores</t>
  </si>
  <si>
    <t>Gastos por comisiones y servicios</t>
  </si>
  <si>
    <t>RESULTADO OPERATIVO BRUTO</t>
  </si>
  <si>
    <t xml:space="preserve">GASTOS DE COMERCIALIZACIÓN </t>
  </si>
  <si>
    <t>Publicidad y propaganda</t>
  </si>
  <si>
    <t>Otros gastos de comercialización</t>
  </si>
  <si>
    <t>Folletos e impresos</t>
  </si>
  <si>
    <t xml:space="preserve">GASTOS DE ADMINISTRACIÓN </t>
  </si>
  <si>
    <t>TOTAL</t>
  </si>
  <si>
    <t>Alquileres</t>
  </si>
  <si>
    <t>Seguros</t>
  </si>
  <si>
    <t>Mantenimiento</t>
  </si>
  <si>
    <t>Gastos generales</t>
  </si>
  <si>
    <t>Impuestos, tasas y contribuciones</t>
  </si>
  <si>
    <t>RESULTADO OPERATIVO NETO</t>
  </si>
  <si>
    <t>PERDIDA/UTILIDAD ANTES DE IMPUESTO</t>
  </si>
  <si>
    <t>Síndico</t>
  </si>
  <si>
    <t>Movimientos</t>
  </si>
  <si>
    <t>Resultado del ejercicio</t>
  </si>
  <si>
    <t>FLUJO DE EFECTIVO POR ACTIVIDADES OPERATIVAS</t>
  </si>
  <si>
    <t>Efectivo pagado a empleados</t>
  </si>
  <si>
    <t>Total de Efectivo de las actividades operativas antes del cambio en los activos de operaciones</t>
  </si>
  <si>
    <t>Efectivo neto de actividades de operación</t>
  </si>
  <si>
    <t>FLUJO DE EFECTIVO POR ACTIVIDADES DE INVERSIÓN</t>
  </si>
  <si>
    <t>Obligaciones por administracion de cartera</t>
  </si>
  <si>
    <t>FLUJO DE EFECTIVO POR ACTIVIDADES DE FINANCIAMIENTO</t>
  </si>
  <si>
    <t xml:space="preserve">Proveniente de préstamos y otras deudas </t>
  </si>
  <si>
    <t>Efectivo neto en actividades de financiamiento</t>
  </si>
  <si>
    <t>Aumento (o disminución) neto de efectivo y sus equivalentes</t>
  </si>
  <si>
    <t>Efectivo y su equivalente al comienzo del período</t>
  </si>
  <si>
    <t>Efectivo y su equivalente al cierre del período</t>
  </si>
  <si>
    <t>Concepto</t>
  </si>
  <si>
    <t>Total</t>
  </si>
  <si>
    <t>Bonos</t>
  </si>
  <si>
    <t>CDA</t>
  </si>
  <si>
    <t>5.e.2 - Inversiones permanentes</t>
  </si>
  <si>
    <t>Acción de la Bolsa de Valores</t>
  </si>
  <si>
    <t>Cantidad</t>
  </si>
  <si>
    <t>Operaciones Pendientes de Liquidación</t>
  </si>
  <si>
    <t>Descripción</t>
  </si>
  <si>
    <t>Sobregiros Bancarios</t>
  </si>
  <si>
    <t>Licencias</t>
  </si>
  <si>
    <t>Moneda Extranjera</t>
  </si>
  <si>
    <t>Moneda Nacional</t>
  </si>
  <si>
    <t>Totales</t>
  </si>
  <si>
    <t>Intereses pagados</t>
  </si>
  <si>
    <t>Impuesto a la Renta</t>
  </si>
  <si>
    <t>Gastos Bancarios</t>
  </si>
  <si>
    <t>Recaudaciones a Depositar</t>
  </si>
  <si>
    <t>Documentos y cuentas por pagar</t>
  </si>
  <si>
    <t>Títulos de Renta Variable</t>
  </si>
  <si>
    <t>Menos: Previsión por menor valor</t>
  </si>
  <si>
    <t>Títulos de Renta Fija</t>
  </si>
  <si>
    <t>Porción circulante de prést. A largo plazo</t>
  </si>
  <si>
    <t>Impuesto a la Renta a Pagar</t>
  </si>
  <si>
    <t>IVA a Pagar</t>
  </si>
  <si>
    <t>Aportes y Retenciones a pagar</t>
  </si>
  <si>
    <t>Deudores Varios</t>
  </si>
  <si>
    <t>Menos: Previsión para cuentas a cobrar a personas y</t>
  </si>
  <si>
    <t>Derechos sobre títulos por Contratos de Underwriting</t>
  </si>
  <si>
    <t>Otros Activos</t>
  </si>
  <si>
    <t>Préstamos de terceros</t>
  </si>
  <si>
    <t>Deudores por Intermediación</t>
  </si>
  <si>
    <t>Créditos en Gestión de Cobro</t>
  </si>
  <si>
    <t>(Depreciación Acumulada)</t>
  </si>
  <si>
    <t>Licencia</t>
  </si>
  <si>
    <t>Marcas</t>
  </si>
  <si>
    <t>Gastos de desarrollo</t>
  </si>
  <si>
    <t>(Amortización Acumulada)</t>
  </si>
  <si>
    <t>PASIVO NO CORRIENTE</t>
  </si>
  <si>
    <t>Cuentas a Pagar</t>
  </si>
  <si>
    <t xml:space="preserve">Acreedores varios </t>
  </si>
  <si>
    <t>Previsión para indemnización</t>
  </si>
  <si>
    <t>TOTAL PASIVO NO CORRIENTE</t>
  </si>
  <si>
    <t>Cuenta de orden deudora</t>
  </si>
  <si>
    <t>Cuentas de contingencia deudora</t>
  </si>
  <si>
    <t>Cuenta de orden acreedora</t>
  </si>
  <si>
    <t>Cuentas de contingencia acreedora</t>
  </si>
  <si>
    <t>Presidente</t>
  </si>
  <si>
    <t>Comisiones por operaciones en rueda</t>
  </si>
  <si>
    <t>Comisiones por operaciones fuera de rueda</t>
  </si>
  <si>
    <t>Comisiones por contratos de colocación primaria de renta fija</t>
  </si>
  <si>
    <t>Comisiones por contratos de colocación primaria de acciones</t>
  </si>
  <si>
    <t>Comisiones por contratos de colocación primaria</t>
  </si>
  <si>
    <t>Por intermediación de acciones en rueda</t>
  </si>
  <si>
    <t>Por intermediación de renta fija en rueda</t>
  </si>
  <si>
    <t>Ingresos por asesoría financiera</t>
  </si>
  <si>
    <t>Ingresos por intereses y dividendos de cartera propia</t>
  </si>
  <si>
    <t>Ingresos por venta de cartera propia a personas y empresas relacionadas</t>
  </si>
  <si>
    <t>Servicios personales</t>
  </si>
  <si>
    <t>Previsión, amortización y depreciaciones</t>
  </si>
  <si>
    <t>Multas</t>
  </si>
  <si>
    <t>Intereses cobrados</t>
  </si>
  <si>
    <t>Diferencias de cambio</t>
  </si>
  <si>
    <t>Suscripto</t>
  </si>
  <si>
    <t>A Integrar</t>
  </si>
  <si>
    <t>Integrado</t>
  </si>
  <si>
    <t>Legal</t>
  </si>
  <si>
    <t>Facultativa</t>
  </si>
  <si>
    <t>Revalúo</t>
  </si>
  <si>
    <t>RESULTADOS</t>
  </si>
  <si>
    <t>Acumulados</t>
  </si>
  <si>
    <t>Del Ejercicio</t>
  </si>
  <si>
    <t>Movimientos Subsecuentes</t>
  </si>
  <si>
    <t>Transf. a dividendos a pagar</t>
  </si>
  <si>
    <t>REGIONAL CASA DE BOLSA SOCIEDAD ANÓNIMA</t>
  </si>
  <si>
    <t>ESTADO DE VARIACIÓN DE PATRIMONIO NETO</t>
  </si>
  <si>
    <t>Ingreso de efectivo por comisiones y otros</t>
  </si>
  <si>
    <t>Efectivo generado (usado) por otras actividades</t>
  </si>
  <si>
    <t>(Aumento) Disminución en los activos de operación</t>
  </si>
  <si>
    <t>Fondos colocados a corto plazo</t>
  </si>
  <si>
    <t>Aumento (Disminución) en los pasivos operativos</t>
  </si>
  <si>
    <t>Efectivo neto de actividades de operación antes de impuestos</t>
  </si>
  <si>
    <t>Inversiones en otras empresas</t>
  </si>
  <si>
    <t>Inversiones temporarias</t>
  </si>
  <si>
    <t>Fondos con destino especial</t>
  </si>
  <si>
    <t>Intereses percibidos</t>
  </si>
  <si>
    <t>Dividendos percibidos</t>
  </si>
  <si>
    <t>Efectivo neto (o usado) en actividades de inversión</t>
  </si>
  <si>
    <t>Caja</t>
  </si>
  <si>
    <t>Caja Chica</t>
  </si>
  <si>
    <t>Bancos Moneda Local</t>
  </si>
  <si>
    <t>Certificados Bancarios y Otros Similares</t>
  </si>
  <si>
    <t>Depósitos en Instituciones Financieras</t>
  </si>
  <si>
    <t>Fondos para Propósitos Especiales</t>
  </si>
  <si>
    <t>Disponible Sujeto a Restricción</t>
  </si>
  <si>
    <t>Bancos Moneda Extranjera</t>
  </si>
  <si>
    <t>INVERSIONES TEMPORALES</t>
  </si>
  <si>
    <t>Instrumentos Financieros Representativos</t>
  </si>
  <si>
    <t>Valores Emitidos o Garantizados por el E</t>
  </si>
  <si>
    <t>Certificados de Absorción Monetaria</t>
  </si>
  <si>
    <t>Valores Emitidos por Empresas del Sistem</t>
  </si>
  <si>
    <t>Papeles comerciales</t>
  </si>
  <si>
    <t>Pagarés</t>
  </si>
  <si>
    <t>Letras</t>
  </si>
  <si>
    <t>Cédulas hipotecarias</t>
  </si>
  <si>
    <t>Certificados de Deposito de Ahorro USD</t>
  </si>
  <si>
    <t>Certificados Provisionales</t>
  </si>
  <si>
    <t>Acciones de Empresas</t>
  </si>
  <si>
    <t>Fondos Mutuos</t>
  </si>
  <si>
    <t>Fondos de Inversión</t>
  </si>
  <si>
    <t>Otros Títulos Representativos de Derecho</t>
  </si>
  <si>
    <t>Instrumentos Financieros Cedidos</t>
  </si>
  <si>
    <t>Instrumentos Financieros Cedidos en Prés</t>
  </si>
  <si>
    <t>Instrumentos Financieros Cedidos en Gara</t>
  </si>
  <si>
    <t>Instrumentos Financieros Sujetos a Restr</t>
  </si>
  <si>
    <t>CRÉDITOS</t>
  </si>
  <si>
    <t>Operaciones Bursátiles</t>
  </si>
  <si>
    <t>Operaciones Extrabursátiles</t>
  </si>
  <si>
    <t>Servicios</t>
  </si>
  <si>
    <t>Administración de Cartera</t>
  </si>
  <si>
    <t>Custodia de Valores</t>
  </si>
  <si>
    <t>Colocación de Emisiones Primarias</t>
  </si>
  <si>
    <t>Asesorías</t>
  </si>
  <si>
    <t>Representante de Obligacionistas</t>
  </si>
  <si>
    <t>Documentos de Intermediación de Valores</t>
  </si>
  <si>
    <t>Clientes</t>
  </si>
  <si>
    <t>Bolsa de Valores</t>
  </si>
  <si>
    <t>Compensación de Operaciones Bursátiles</t>
  </si>
  <si>
    <t>Liquidación por Operaciones Bursátiles</t>
  </si>
  <si>
    <t>Operaciones Extrabursàtiles</t>
  </si>
  <si>
    <t>Documentos de Operaciones Propias</t>
  </si>
  <si>
    <t>Anticipos Recibidos</t>
  </si>
  <si>
    <t>Préstamo a Clientes</t>
  </si>
  <si>
    <t>Intereses a Cobrar s/ Inst. Financieras</t>
  </si>
  <si>
    <t>Documentos Descontados</t>
  </si>
  <si>
    <t>Cheques Devueltos</t>
  </si>
  <si>
    <t>Cuentas de Dudoso Recaudo</t>
  </si>
  <si>
    <t>Directores</t>
  </si>
  <si>
    <t>Accionistas</t>
  </si>
  <si>
    <t>Préstamos</t>
  </si>
  <si>
    <t>Empresas vinculadas</t>
  </si>
  <si>
    <t>Matriz</t>
  </si>
  <si>
    <t>Filial</t>
  </si>
  <si>
    <t>Afiliadas</t>
  </si>
  <si>
    <t>Sucursales</t>
  </si>
  <si>
    <t>OTROS CRÉDITOS</t>
  </si>
  <si>
    <t>Préstamos al Personal</t>
  </si>
  <si>
    <t>Por Instrumentos Financieros</t>
  </si>
  <si>
    <t>Por Venta de Propiedades y Equipo</t>
  </si>
  <si>
    <t>Operaciones de Reporto</t>
  </si>
  <si>
    <t>Intereses</t>
  </si>
  <si>
    <t>Dividendos</t>
  </si>
  <si>
    <t>Multas y Sanciones</t>
  </si>
  <si>
    <t>Depósitos en garantía</t>
  </si>
  <si>
    <t>Reclamaciones a Terceros</t>
  </si>
  <si>
    <t>IVA Crédito Fiscal</t>
  </si>
  <si>
    <t>Anticipos al Personal</t>
  </si>
  <si>
    <t>Retencion IVA</t>
  </si>
  <si>
    <t>Seguro de Vida y Médico</t>
  </si>
  <si>
    <t>Seguro vehicular</t>
  </si>
  <si>
    <t>Seguro Contra Daños</t>
  </si>
  <si>
    <t>Adelanto de Remuneraciones</t>
  </si>
  <si>
    <t>Honorarios Profesionales y Servicios</t>
  </si>
  <si>
    <t>Primas de Instrumentos Financieros Deriv</t>
  </si>
  <si>
    <t>Gastos por Liquidar</t>
  </si>
  <si>
    <t>Impuestos Municipales</t>
  </si>
  <si>
    <t>Comision Nacional de Bancos y Seguros</t>
  </si>
  <si>
    <t>INVERSIONES PERMANENTES</t>
  </si>
  <si>
    <t>Acciones Represent.de Capital Social</t>
  </si>
  <si>
    <t>Acciones - BVPASA</t>
  </si>
  <si>
    <t>Terrenos</t>
  </si>
  <si>
    <t>Urbanos</t>
  </si>
  <si>
    <t>Rurales</t>
  </si>
  <si>
    <t>Edificios y Otras Construcciones</t>
  </si>
  <si>
    <t>Deprec. Acum. Edificios y construcciones</t>
  </si>
  <si>
    <t>Instalaciones</t>
  </si>
  <si>
    <t>Instalaciones en Propiedades Propias</t>
  </si>
  <si>
    <t>Instalaciones en Propiedades Alquiladas</t>
  </si>
  <si>
    <t>Deprec. Acum. Instalaciones</t>
  </si>
  <si>
    <t>Construcciones u Obras en Proceso</t>
  </si>
  <si>
    <t>Urbanización y Mejoras de Terrenos</t>
  </si>
  <si>
    <t>Construcciones en Proceso</t>
  </si>
  <si>
    <t>Muebles y Enseres</t>
  </si>
  <si>
    <t>Deprec. Acum. Muebles y Enseres</t>
  </si>
  <si>
    <t>Equipo de Cómputo</t>
  </si>
  <si>
    <t>Deprec. Acum. Equipos de Computo</t>
  </si>
  <si>
    <t>Vehículos</t>
  </si>
  <si>
    <t>Deprec. Acum. Vehiculos</t>
  </si>
  <si>
    <t>Propiedades y Equipo Adquiridos por Arre</t>
  </si>
  <si>
    <t>Propiedad y Equipo Arrendado</t>
  </si>
  <si>
    <t>Deprec. Acum. Propiedades y equipo adqui</t>
  </si>
  <si>
    <t>Licencias y Franquicias</t>
  </si>
  <si>
    <t>Crédito Mercantil</t>
  </si>
  <si>
    <t>Bienes de Arte y Cultura</t>
  </si>
  <si>
    <t>Obras de Arte</t>
  </si>
  <si>
    <t>Biblioteca</t>
  </si>
  <si>
    <t>Otros</t>
  </si>
  <si>
    <t>Diversos</t>
  </si>
  <si>
    <t>Bienes Entregados en Usufructo</t>
  </si>
  <si>
    <t xml:space="preserve">Bienes Recibidos en Pago (Adjudicados y </t>
  </si>
  <si>
    <t>Bienes Recibidos en Pago</t>
  </si>
  <si>
    <t>CARGOS DIFERIDOS</t>
  </si>
  <si>
    <t>Gastos de Constitución</t>
  </si>
  <si>
    <t>Amortiz. Acum. Gastos de Constitución</t>
  </si>
  <si>
    <t>Deudas por Intermediación Financiera</t>
  </si>
  <si>
    <t>Depósitos de Clientes p/ Negociaciones G</t>
  </si>
  <si>
    <t>Depósitos de Clientes p/ Negociaciones U</t>
  </si>
  <si>
    <t>Cuentas por Pagar por Adm. de Cartera</t>
  </si>
  <si>
    <t>Instrumentos Financieros</t>
  </si>
  <si>
    <t>Papeles Comerciales</t>
  </si>
  <si>
    <t>Proveedores Moneda Local</t>
  </si>
  <si>
    <t>Proveedores Moneda Extranjera</t>
  </si>
  <si>
    <t>Cuentas por pagar a partes relacionadas</t>
  </si>
  <si>
    <t>Empresas Vinculadas</t>
  </si>
  <si>
    <t>OBLIGACIONES FINANCIERAS</t>
  </si>
  <si>
    <t>Préstamos de Instituciones Financieras</t>
  </si>
  <si>
    <t>Contratos de Arrendamiento Financiero</t>
  </si>
  <si>
    <t>IVA Débito Fiscal</t>
  </si>
  <si>
    <t>Retenciones a Pagar</t>
  </si>
  <si>
    <t>Retención sobre Honorarios, Dividendos y</t>
  </si>
  <si>
    <t>Impuesto Sobre Industria y Comercio</t>
  </si>
  <si>
    <t>Impuesto Sobre Bienes Inmuebles</t>
  </si>
  <si>
    <t>Aportes y Retenciones a Pagar</t>
  </si>
  <si>
    <t>Remuneraciones a Pagar</t>
  </si>
  <si>
    <t>Sueldos y Jornales a Pagar</t>
  </si>
  <si>
    <t>Comisiones a Pagar</t>
  </si>
  <si>
    <t>Vacaciones a Pagar</t>
  </si>
  <si>
    <t>Bonificaciones a Pagar</t>
  </si>
  <si>
    <t>Aguinaldos a Pagar</t>
  </si>
  <si>
    <t>Gastos de Infraestructura a Pagar</t>
  </si>
  <si>
    <t>Gastos de Telefonía a Pagar</t>
  </si>
  <si>
    <t>Gastos de Marketing a Pagar</t>
  </si>
  <si>
    <t>Auditoria Externa a Pagar</t>
  </si>
  <si>
    <t>Gastos de Constitución a Pagar</t>
  </si>
  <si>
    <t>Ases.Contable, Fiscal y Laboral a Pagar</t>
  </si>
  <si>
    <t xml:space="preserve">Servicio de Asesoría a Pagar </t>
  </si>
  <si>
    <t>Publicaciones y Suscripciones</t>
  </si>
  <si>
    <t>Comisiones</t>
  </si>
  <si>
    <t>Honorarios Profesionales a Pagar</t>
  </si>
  <si>
    <t>Servicios Tecnicos y Mantenimiento</t>
  </si>
  <si>
    <t>Dividendos de Accionistas</t>
  </si>
  <si>
    <t>Depósitos Recibidos en Garantía</t>
  </si>
  <si>
    <t>Reclamaciones de Terceros</t>
  </si>
  <si>
    <t>Ingresos Diferidos</t>
  </si>
  <si>
    <t>Intereses Recibidos por Anticipado</t>
  </si>
  <si>
    <t>Comisiones Recibidas por Anticipado</t>
  </si>
  <si>
    <t>Otros Ingresos</t>
  </si>
  <si>
    <t>Cuentas por Cobrar Comerciales</t>
  </si>
  <si>
    <t>Cuentas por cobrar a partes relacionadas</t>
  </si>
  <si>
    <t>Otras cuentas por cobrar</t>
  </si>
  <si>
    <t>Fluctuaciones de Inversiones</t>
  </si>
  <si>
    <t>Provisión para Fluctuación de Instrument</t>
  </si>
  <si>
    <t>Cuentas por cobrar comerciales</t>
  </si>
  <si>
    <t>Provision por obsolescencia</t>
  </si>
  <si>
    <t>Licencias y franquicias</t>
  </si>
  <si>
    <t>Patentes y Marcas</t>
  </si>
  <si>
    <t>Programas de computadora (software)</t>
  </si>
  <si>
    <t>Crédito mercantil</t>
  </si>
  <si>
    <t>Bienes y Artes y Cultura</t>
  </si>
  <si>
    <t>CAPITAL SOCIAL</t>
  </si>
  <si>
    <t>Capital Social Pagado</t>
  </si>
  <si>
    <t>Capital Integrado</t>
  </si>
  <si>
    <t>Capital Suscrito No Pagado</t>
  </si>
  <si>
    <t>Acciones de Tesorería</t>
  </si>
  <si>
    <t>Donaciones</t>
  </si>
  <si>
    <t>Primas de Acciones</t>
  </si>
  <si>
    <t>Reserva Legal</t>
  </si>
  <si>
    <t>Reserva de Revaluación</t>
  </si>
  <si>
    <t>Otras Reservas</t>
  </si>
  <si>
    <t>Contractuales</t>
  </si>
  <si>
    <t>Estatutarias</t>
  </si>
  <si>
    <t>Voluntarias</t>
  </si>
  <si>
    <t>Resultados Acumulados</t>
  </si>
  <si>
    <t>Resultado del Ejercicio</t>
  </si>
  <si>
    <t>INGRESOS</t>
  </si>
  <si>
    <t>Ingresos por Intereses de Cartera Propia</t>
  </si>
  <si>
    <t>Ingreso por Administracion de Cartera</t>
  </si>
  <si>
    <t>Ingreso por Custodia de Valores</t>
  </si>
  <si>
    <t>Aranceles BVPASA</t>
  </si>
  <si>
    <t>Descuentos Obtenidos</t>
  </si>
  <si>
    <t>Ingreso por Colocación de Emisiones Prim</t>
  </si>
  <si>
    <t>Otros Servicios</t>
  </si>
  <si>
    <t>Intereses sobre Depósitos en Institucion</t>
  </si>
  <si>
    <t>Ganancia por Diferencial cambiario</t>
  </si>
  <si>
    <t>Dividendos ganados</t>
  </si>
  <si>
    <t>Recuperación de Castigos de Cuentas Inco</t>
  </si>
  <si>
    <t>Utilidad en Venta de Propiedades y Equip</t>
  </si>
  <si>
    <t>Utilidad en Venta de Activos Intangibles</t>
  </si>
  <si>
    <t xml:space="preserve">Devolución de Provisiones de Ejercicios </t>
  </si>
  <si>
    <t>Ingresos Extraordinarios</t>
  </si>
  <si>
    <t>EGRESOS Y GASTOS</t>
  </si>
  <si>
    <t>GASTOS  OPERATIVOS</t>
  </si>
  <si>
    <t>Sueldos y Jornales</t>
  </si>
  <si>
    <t>Otras Remuneraciones</t>
  </si>
  <si>
    <t>Aguinaldos</t>
  </si>
  <si>
    <t>Vacaciones</t>
  </si>
  <si>
    <t>Bonificacion Familiar</t>
  </si>
  <si>
    <t>Aporte Patronal IPS</t>
  </si>
  <si>
    <t>IVA Gasto</t>
  </si>
  <si>
    <t>Gastos de Teléfono - Linea Movil</t>
  </si>
  <si>
    <t>Marketing</t>
  </si>
  <si>
    <t>Impresos y Formularios</t>
  </si>
  <si>
    <t>Capacitación y Entrenamiento</t>
  </si>
  <si>
    <t>Gastos de Representación</t>
  </si>
  <si>
    <t>Gastos de Viaje</t>
  </si>
  <si>
    <t>Seguros Pagados</t>
  </si>
  <si>
    <t>Otros Gastos en Personal</t>
  </si>
  <si>
    <t>Gastos de Escribanía</t>
  </si>
  <si>
    <t>Mantenimiento Solución Antivirus</t>
  </si>
  <si>
    <t>Impuestos, Tasas y Patentes</t>
  </si>
  <si>
    <t>Gastos de Legalizaciones</t>
  </si>
  <si>
    <t>Auditoria Externa</t>
  </si>
  <si>
    <t>Gastos Legales</t>
  </si>
  <si>
    <t>Mantenimiento y Reparaciones</t>
  </si>
  <si>
    <t>Cuotas y Suscripciones</t>
  </si>
  <si>
    <t>Papelería y Útiles de Oficina</t>
  </si>
  <si>
    <t>Servicio de Asesoría</t>
  </si>
  <si>
    <t>Deterioro de Inventarios</t>
  </si>
  <si>
    <t>Depreciación de Propiedades y Equipo</t>
  </si>
  <si>
    <t>Gastos Bursátiles SEN</t>
  </si>
  <si>
    <t>Perdida por Venta de Inversiones</t>
  </si>
  <si>
    <t>Aportaciones</t>
  </si>
  <si>
    <t>Intereses y Gastos de Préstamos</t>
  </si>
  <si>
    <t>Intereses y Gastos de Sobregiros</t>
  </si>
  <si>
    <t>Pérdida por Diferencial Cambiario</t>
  </si>
  <si>
    <t>GASTOS FINANCIEROS</t>
  </si>
  <si>
    <t>Pérdida por Venta de Propiedades y Equip</t>
  </si>
  <si>
    <t>Pérdida por Venta de Activos Intangibles</t>
  </si>
  <si>
    <t>Pérdida por Venta de Activos Recibidos e</t>
  </si>
  <si>
    <t>Gastos de Ejercicios Anteriores</t>
  </si>
  <si>
    <t>Gastos No Deducibles</t>
  </si>
  <si>
    <t>Gastos Extraordinarios</t>
  </si>
  <si>
    <t>Registro de Garantías Otorgadas</t>
  </si>
  <si>
    <t>Valores Recibidos en Custodia</t>
  </si>
  <si>
    <t>Valores Recibidos para Colocación Primar</t>
  </si>
  <si>
    <t>Registro de Garantías Recibidas</t>
  </si>
  <si>
    <t>Registro de Administración de Cartera</t>
  </si>
  <si>
    <t>Registro de Operaciones de Reporto de Te</t>
  </si>
  <si>
    <t>Control de Garantías Otorgadas</t>
  </si>
  <si>
    <t>Responsabilidad por Custodia de Valores</t>
  </si>
  <si>
    <t>Responsabilidad por Colocación Primaria</t>
  </si>
  <si>
    <t>Responsabilidad por Garantías Recibidas</t>
  </si>
  <si>
    <t>Responsabilidad por Administración de Ca</t>
  </si>
  <si>
    <t>Control de Operaciones de Reporto de Ter</t>
  </si>
  <si>
    <t>US</t>
  </si>
  <si>
    <t>Regional Casa de Bolsa S.A.</t>
  </si>
  <si>
    <t>Código Cuenta</t>
  </si>
  <si>
    <t>Gastos Pagados Por Anticipado</t>
  </si>
  <si>
    <t>Previsión para cuentas a cobrar a personas y empresas relacionadas</t>
  </si>
  <si>
    <t>Previsión por menor valor</t>
  </si>
  <si>
    <t>Bienes en Operación</t>
  </si>
  <si>
    <t>Depreciacion Acumulada</t>
  </si>
  <si>
    <t>Patrimonio Neto</t>
  </si>
  <si>
    <t>Reservas</t>
  </si>
  <si>
    <t>Otras Provisiones</t>
  </si>
  <si>
    <t>EGRESOS</t>
  </si>
  <si>
    <t>Amortización Acumulada Otros Activos</t>
  </si>
  <si>
    <t>Amortizacion Acumuladas Activos Intangibles</t>
  </si>
  <si>
    <t>Provision para Desvalorizacion de Inventario</t>
  </si>
  <si>
    <t>Provisión para cuentas de dudoso recaudo</t>
  </si>
  <si>
    <t>Cuentas Diferidas</t>
  </si>
  <si>
    <t>Otros Ingresos Operativos</t>
  </si>
  <si>
    <t>Ingresos No Operativos</t>
  </si>
  <si>
    <t>Honorarios Profesionales</t>
  </si>
  <si>
    <t>Valores cedidos</t>
  </si>
  <si>
    <t xml:space="preserve">Deudores Varios </t>
  </si>
  <si>
    <t>Moneda GS</t>
  </si>
  <si>
    <t>Moneda USD</t>
  </si>
  <si>
    <t>Otros Egresos</t>
  </si>
  <si>
    <t>Intereses Pagados</t>
  </si>
  <si>
    <t xml:space="preserve">Diferencias de cambio </t>
  </si>
  <si>
    <t xml:space="preserve">RESULTADO EXTRAORDINARIO </t>
  </si>
  <si>
    <t>Egresos extraordinarios</t>
  </si>
  <si>
    <t>AJUSTE DE RESULTADO DE EJERCICIOS ANTERIORES</t>
  </si>
  <si>
    <t>Ingresos</t>
  </si>
  <si>
    <t>Egresos</t>
  </si>
  <si>
    <t>Capital</t>
  </si>
  <si>
    <t>Tipo de Cambio Comprador</t>
  </si>
  <si>
    <t>Tipo de Cambio Vendedor</t>
  </si>
  <si>
    <t>ACTIVOS CORRIENTES</t>
  </si>
  <si>
    <t>ACTIVOS NO CORRIENTES</t>
  </si>
  <si>
    <t>PASIVOS CORRIENTES</t>
  </si>
  <si>
    <t>PASIVOS</t>
  </si>
  <si>
    <t>CONCEPTO</t>
  </si>
  <si>
    <t>El rubro disponibilidades está compuesto por las siguientes cuentas:</t>
  </si>
  <si>
    <t>5.e ) Inversiones</t>
  </si>
  <si>
    <t xml:space="preserve">Total Periodo Actual </t>
  </si>
  <si>
    <t>Total Ejercicio Anterior</t>
  </si>
  <si>
    <t>INFORMACIÓN SOBRE EL DOCUMENTO Y EMISOR</t>
  </si>
  <si>
    <t>VALOR NOMINAL UNITARIO</t>
  </si>
  <si>
    <t>VALOR CONTABLE</t>
  </si>
  <si>
    <t>CANTIDAD DE TITULOS</t>
  </si>
  <si>
    <t>TIPO DE TITULO</t>
  </si>
  <si>
    <t>EMISOR</t>
  </si>
  <si>
    <t>INVERSIONES TEMPORARIAS</t>
  </si>
  <si>
    <t>BVPASA</t>
  </si>
  <si>
    <t>ACCIÓN</t>
  </si>
  <si>
    <t>5.f ) Créditos</t>
  </si>
  <si>
    <t xml:space="preserve">Menos: Previsión para incobrables </t>
  </si>
  <si>
    <t xml:space="preserve">empresas relacionadas </t>
  </si>
  <si>
    <t>Menos: Previsión para incobrables</t>
  </si>
  <si>
    <t>empresas relacionadas</t>
  </si>
  <si>
    <t>DEUDORES VARIOS</t>
  </si>
  <si>
    <t>Intereses a Cobrar s/ Inversiones</t>
  </si>
  <si>
    <t>AUMENTOS</t>
  </si>
  <si>
    <t>AMORTIZACIONES</t>
  </si>
  <si>
    <t>SALDO NETO FINAL</t>
  </si>
  <si>
    <t>NO CORRIENTE</t>
  </si>
  <si>
    <t>CORRIENTE</t>
  </si>
  <si>
    <t>5.l ) Documentos y Cuentas por pagar</t>
  </si>
  <si>
    <t>DISMINUCIÓN</t>
  </si>
  <si>
    <t>5.v.1 - Ingresos por operaciones y servicios a personas relacionadas</t>
  </si>
  <si>
    <t>Otros Gastos Operativos</t>
  </si>
  <si>
    <t>Amortización Gastos de Constitución</t>
  </si>
  <si>
    <t>Nota 8. Limitación a la libre disponibilidad de los activos o del patrimonio y cualquier restricción al derecho de propiedad</t>
  </si>
  <si>
    <t>Nota 7. Hechos posteriores al cierre del ejercicio</t>
  </si>
  <si>
    <t>Nota 10. Restricciones para distribución de utilidades</t>
  </si>
  <si>
    <t>Nota 11. Sanciones</t>
  </si>
  <si>
    <t xml:space="preserve">a) Comprar y vender valores por cuenta de terceros y por cuenta con recursos propios, en la bolsa o fuera de ella. </t>
  </si>
  <si>
    <t>e) Actuar como representante de los obligacionistas</t>
  </si>
  <si>
    <t>Guillermo Céspedes</t>
  </si>
  <si>
    <t>Inversiones temporarias (Nota 5.e.1)</t>
  </si>
  <si>
    <t>Creditos (Nota 5.f)</t>
  </si>
  <si>
    <t xml:space="preserve">Créditos </t>
  </si>
  <si>
    <t xml:space="preserve">Previsiones </t>
  </si>
  <si>
    <t>Otros Pasivos Corrientes (Nota 5.q)</t>
  </si>
  <si>
    <t xml:space="preserve">Ingresos por operaciones y servicios a personas relacionadas </t>
  </si>
  <si>
    <t>Otros gastos operativos (Nota 5.w)</t>
  </si>
  <si>
    <t>Otros gastos de comercialización (Nota 5.w)</t>
  </si>
  <si>
    <t>Otros Gastos de Administración (Nota 5.w)</t>
  </si>
  <si>
    <t>OTROS INGRESOS Y EGRESOS (Nota 5.x)</t>
  </si>
  <si>
    <t>RESULTADOS FINANCIEROS (Nota 5.y)</t>
  </si>
  <si>
    <t>Balance General - Moneda Local</t>
  </si>
  <si>
    <t>Impreso Por:</t>
  </si>
  <si>
    <t>dsanchez</t>
  </si>
  <si>
    <t>Titulos de Renta Fija - Cuenta Propia</t>
  </si>
  <si>
    <t>Valores y Titulos emitidos por el Sist F</t>
  </si>
  <si>
    <t>Bonos Financieros Gs</t>
  </si>
  <si>
    <t>Bonos Financieros USD</t>
  </si>
  <si>
    <t>Certificados de Depósito de Ahorro Gs</t>
  </si>
  <si>
    <t>Valores y Titulos emitidos por Empresas</t>
  </si>
  <si>
    <t>Bonos Corporativos Gs</t>
  </si>
  <si>
    <t>Deudores por Intermediación GS</t>
  </si>
  <si>
    <t>Deudores por Intermediacion USD</t>
  </si>
  <si>
    <t>Retenciones a Emitir</t>
  </si>
  <si>
    <t>ACTIVOS INTANGIBLES</t>
  </si>
  <si>
    <t>Software</t>
  </si>
  <si>
    <t>Hardware</t>
  </si>
  <si>
    <t>DOCUMENTOS Y CUENTAS POR PAGAR</t>
  </si>
  <si>
    <t>OTRAS CUENTAS POR PAGAR</t>
  </si>
  <si>
    <t>OTRAS PROVISIONES</t>
  </si>
  <si>
    <t>Ingresos por Asesoria Financiera</t>
  </si>
  <si>
    <t>Fondo de Garantía</t>
  </si>
  <si>
    <t>Utilidad en Intermediacion Cta Terceros</t>
  </si>
  <si>
    <t>Utilidad en Venta Cartera Propia</t>
  </si>
  <si>
    <t>Utilidad en Compra Inversiones Cta Propi</t>
  </si>
  <si>
    <t>INGRESOS FINANCIEROS</t>
  </si>
  <si>
    <t>Intereses Cobrados</t>
  </si>
  <si>
    <t>INGRESOS NO OPERACIONALES</t>
  </si>
  <si>
    <t>GASTOS DE GESTIÓN</t>
  </si>
  <si>
    <t>Gastos por Comisiones y Servicios</t>
  </si>
  <si>
    <t>Fondo de Garantía BVPASA</t>
  </si>
  <si>
    <t>Perdida por Compra de Inversiones</t>
  </si>
  <si>
    <t>Arancel CNV</t>
  </si>
  <si>
    <t>GASTOS DE COMERCIALIZACION</t>
  </si>
  <si>
    <t>Gastos de Movilidad</t>
  </si>
  <si>
    <t>Publicidad y Relaciones Públicas</t>
  </si>
  <si>
    <t>Comisiones Pagadas</t>
  </si>
  <si>
    <t>Remuneraciones</t>
  </si>
  <si>
    <t>Dietas a Directores</t>
  </si>
  <si>
    <t>Honorarios Contable,Fiscal y Laboral</t>
  </si>
  <si>
    <t>Courier y Encomiendas</t>
  </si>
  <si>
    <t>Gastos de Infraestr.y Manten.</t>
  </si>
  <si>
    <t>Gastos de Implementación Segur.Inform.</t>
  </si>
  <si>
    <t>Gastos de Asamblea</t>
  </si>
  <si>
    <t>Servicios de Terceros</t>
  </si>
  <si>
    <t>Utiles de Oficina</t>
  </si>
  <si>
    <t>EGRESOS NO OPERATIVOS</t>
  </si>
  <si>
    <t>EGRESOS FISCALES</t>
  </si>
  <si>
    <t>Retencion Renta</t>
  </si>
  <si>
    <t>Recaudaciones a Depositar GS</t>
  </si>
  <si>
    <t>Recaudaciones a Depositar USD</t>
  </si>
  <si>
    <t>Valores y Titulos emitidos por el Estado</t>
  </si>
  <si>
    <t>Bonos Gs</t>
  </si>
  <si>
    <t>Bonos USD</t>
  </si>
  <si>
    <t>Certificados de Absorcion Monetaria</t>
  </si>
  <si>
    <t>Bonos Subordinados Gs</t>
  </si>
  <si>
    <t>Bonos Subordinados USD</t>
  </si>
  <si>
    <t>Certificado de Deposito de Ahorro Gs</t>
  </si>
  <si>
    <t>Titulos de Renta Fija - Cuenta Terceros</t>
  </si>
  <si>
    <t>Valores y Titulos emitidos por el Sist.F</t>
  </si>
  <si>
    <t>Certificados de Deposito de Ahorro Gs</t>
  </si>
  <si>
    <t>Certificado de Deposito de Ahorro USD</t>
  </si>
  <si>
    <t>Titulos de Renta Variable</t>
  </si>
  <si>
    <t>Acciones Representativas de Capital Soci</t>
  </si>
  <si>
    <t>Certificados de Participación de Fondos</t>
  </si>
  <si>
    <t>Cuentas por Cobrar a Partes relacionadas</t>
  </si>
  <si>
    <t>Prevision Ctas a cobrar a Partes relacio</t>
  </si>
  <si>
    <t>GASTOS PAGADOS ANTICIPADOS</t>
  </si>
  <si>
    <t>PROPIEDADES Y EQUIPO</t>
  </si>
  <si>
    <t>OTROS ACTIVOS</t>
  </si>
  <si>
    <t>Anticipos de Clientes</t>
  </si>
  <si>
    <t>DEUDAS DIVERSAS</t>
  </si>
  <si>
    <t>CUENTAS DIFERIDAS</t>
  </si>
  <si>
    <t>PROVISION PARA CUENTAS DE DUDOSO RECAUDO</t>
  </si>
  <si>
    <t>PROVISION PARA DESVALORIZACION DE INVENT</t>
  </si>
  <si>
    <t>AMORTIZACION ACUMULADA ACTIVOS INTANGIBL</t>
  </si>
  <si>
    <t>AMORTIZACION ACUMULADA OTROS ACTIVOS</t>
  </si>
  <si>
    <t>CAPITAL ADICIONAL</t>
  </si>
  <si>
    <t>Ingresos Vta Cra.Propia Pers.relacionada</t>
  </si>
  <si>
    <t>Aranceles por Negoc.Bolsa de Valores</t>
  </si>
  <si>
    <t>Servicios Básicos</t>
  </si>
  <si>
    <t>Gastos de Limpieza</t>
  </si>
  <si>
    <t>OTROS EGRESOS</t>
  </si>
  <si>
    <t>CUENTAS DE ORDEN EN EL ACTIVO</t>
  </si>
  <si>
    <t>CUENTAS DE ORDEN EN EL PASIVO</t>
  </si>
  <si>
    <t>OK</t>
  </si>
  <si>
    <t>Gastos Generales</t>
  </si>
  <si>
    <t>Publicidad y Propaganda</t>
  </si>
  <si>
    <t xml:space="preserve">Por intermediación de renta fija en rueda  </t>
  </si>
  <si>
    <t>Control</t>
  </si>
  <si>
    <t>HOJA DE TRABAJO</t>
  </si>
  <si>
    <t>CUENTAS</t>
  </si>
  <si>
    <t>BALANCE Y RESULTADOS</t>
  </si>
  <si>
    <t>ELIMINACIONES</t>
  </si>
  <si>
    <t>VARIACIÓN</t>
  </si>
  <si>
    <t>ACTIVIDADES DE OPERACIONES</t>
  </si>
  <si>
    <t>ACTIVIDADES DE INVERSIÓN</t>
  </si>
  <si>
    <t>ACTIVIDADES DE FINANCIAMIENTO</t>
  </si>
  <si>
    <t>DIFERENCIA DE CAMBIO</t>
  </si>
  <si>
    <t>DEBITOS</t>
  </si>
  <si>
    <t>DEBITOS (CRÉDITOS)</t>
  </si>
  <si>
    <t>Ventas (Cobro Neto)</t>
  </si>
  <si>
    <t>Pago a Proveedores Locales</t>
  </si>
  <si>
    <t>Pago a Proveedores del Exterior</t>
  </si>
  <si>
    <t>Efectivo Pagado a Empleados</t>
  </si>
  <si>
    <t>Efectivo generado por otras actividades</t>
  </si>
  <si>
    <t>Pago de Impuestos</t>
  </si>
  <si>
    <t>INVERSIONES A LARGO PLAZO</t>
  </si>
  <si>
    <t xml:space="preserve"> PROPIEDAD, PLANTA Y EQUIPO</t>
  </si>
  <si>
    <t>APORTE DE CAPITAL</t>
  </si>
  <si>
    <t xml:space="preserve"> PRÉSTAMOS</t>
  </si>
  <si>
    <t>DIVIDENDOS PAGADOS</t>
  </si>
  <si>
    <t xml:space="preserve">INTERESES </t>
  </si>
  <si>
    <t>Disponibilidades</t>
  </si>
  <si>
    <t>Anticipo IRACIS</t>
  </si>
  <si>
    <t>Inventarios</t>
  </si>
  <si>
    <t>Anticipo a proveedores locales</t>
  </si>
  <si>
    <t>Anticipo a proveedores del exterior</t>
  </si>
  <si>
    <t>Importaciones en curso</t>
  </si>
  <si>
    <t>Activos Fijos</t>
  </si>
  <si>
    <t>Dividendos a Pagar</t>
  </si>
  <si>
    <t>Aportes a capitalizar</t>
  </si>
  <si>
    <t>Reserva revaluo</t>
  </si>
  <si>
    <t>Reserva legal y facultativas</t>
  </si>
  <si>
    <t>Resultados acumulados</t>
  </si>
  <si>
    <t>Estado de Resultados</t>
  </si>
  <si>
    <t>Gastos de ventas</t>
  </si>
  <si>
    <t>Gastos de administración</t>
  </si>
  <si>
    <t>Impuesto a la renta</t>
  </si>
  <si>
    <t>Impuesto a la renta s/ distrib. De utilidades</t>
  </si>
  <si>
    <t>Recargos y multas</t>
  </si>
  <si>
    <t>Inversiones Temporales</t>
  </si>
  <si>
    <t>Activos Intangibles</t>
  </si>
  <si>
    <t>Deudas por Intermediacion Financiera</t>
  </si>
  <si>
    <t>Intereses a devengar s/ inst. Financieros</t>
  </si>
  <si>
    <t xml:space="preserve">Proveedores </t>
  </si>
  <si>
    <t>ADQUISICION LICENCIA INFORM</t>
  </si>
  <si>
    <t>ADQUISICION ACCIONES Y TITULOS DE DEUDA</t>
  </si>
  <si>
    <t>Sueldos</t>
  </si>
  <si>
    <t>Licencias Informaticas</t>
  </si>
  <si>
    <t>Egresos no operativos</t>
  </si>
  <si>
    <t>Depreciaciones y amortizaciones</t>
  </si>
  <si>
    <t>Menos: Amortiz. Acumulada</t>
  </si>
  <si>
    <t>Accion BVPASA</t>
  </si>
  <si>
    <t>BONOS</t>
  </si>
  <si>
    <t>DEUDORES POR INTERMEDIACIÓN</t>
  </si>
  <si>
    <t>INSTITUCIÓN</t>
  </si>
  <si>
    <t>Acreedores varios (Nota 5.l)</t>
  </si>
  <si>
    <t>INGRESOS EXTRAORDINARIOS</t>
  </si>
  <si>
    <t>Otros Ingresos Operativos (Nota 5.v.3)</t>
  </si>
  <si>
    <r>
      <t xml:space="preserve">Otros Ingresos Operativos </t>
    </r>
    <r>
      <rPr>
        <b/>
        <sz val="12"/>
        <color theme="1"/>
        <rFont val="Times New Roman"/>
        <family val="1"/>
      </rPr>
      <t>(Nota 5.v.3)</t>
    </r>
  </si>
  <si>
    <r>
      <t>Otros gastos operativos</t>
    </r>
    <r>
      <rPr>
        <b/>
        <sz val="12"/>
        <color theme="1"/>
        <rFont val="Times New Roman"/>
        <family val="1"/>
      </rPr>
      <t xml:space="preserve"> (Nota 5.w)</t>
    </r>
  </si>
  <si>
    <r>
      <t xml:space="preserve">Otros gastos de comercialización </t>
    </r>
    <r>
      <rPr>
        <b/>
        <sz val="12"/>
        <color theme="1"/>
        <rFont val="Times New Roman"/>
        <family val="1"/>
      </rPr>
      <t>(Nota 5.w)</t>
    </r>
  </si>
  <si>
    <r>
      <t xml:space="preserve">Otros Gastos de Administración </t>
    </r>
    <r>
      <rPr>
        <b/>
        <sz val="12"/>
        <color theme="1"/>
        <rFont val="Times New Roman"/>
        <family val="1"/>
      </rPr>
      <t>(Nota 5.w)</t>
    </r>
  </si>
  <si>
    <r>
      <t xml:space="preserve">Ingresos extraordinarios </t>
    </r>
    <r>
      <rPr>
        <b/>
        <sz val="12"/>
        <color theme="1"/>
        <rFont val="Times New Roman"/>
        <family val="1"/>
      </rPr>
      <t>(Nota 5.z)</t>
    </r>
  </si>
  <si>
    <t>Ingresos extraordinarios (Nota 5.z)</t>
  </si>
  <si>
    <t xml:space="preserve">   Viviana Trociuk                              Marcelo Prono</t>
  </si>
  <si>
    <t xml:space="preserve">   Viviana Trociuk                       Marcelo Prono</t>
  </si>
  <si>
    <t>Intereses a Cobrar GS s/ Ins.Financ.</t>
  </si>
  <si>
    <t>Intereses a Cobrar USD s/ Ins.Financ.</t>
  </si>
  <si>
    <t>Pagos No Aplicados IVA</t>
  </si>
  <si>
    <t>Aranceles Pagados por Adelantado</t>
  </si>
  <si>
    <t>Gastos de Desarrollo</t>
  </si>
  <si>
    <t>Intereses a Devengar GS</t>
  </si>
  <si>
    <t>Intereses a Devengar USD</t>
  </si>
  <si>
    <t>Spread</t>
  </si>
  <si>
    <t>Underwritting</t>
  </si>
  <si>
    <t>Capacitación al Personal</t>
  </si>
  <si>
    <t>Gastos de Informatica</t>
  </si>
  <si>
    <t>Gastos de Constitucion Adm de Fondos</t>
  </si>
  <si>
    <t>Imp a la Renta a Pagar</t>
  </si>
  <si>
    <t>Retenciones IVA</t>
  </si>
  <si>
    <t>(En Guaraníes)</t>
  </si>
  <si>
    <t>Shirley Vichini</t>
  </si>
  <si>
    <t>Contadora</t>
  </si>
  <si>
    <t>Vicepresidente</t>
  </si>
  <si>
    <t>Marcelo Prono</t>
  </si>
  <si>
    <t>Viviana Trociuk</t>
  </si>
  <si>
    <t xml:space="preserve">         Guillermo Céspedes                        Shirley Vichini</t>
  </si>
  <si>
    <t xml:space="preserve">                 Síndico                                          Contadora</t>
  </si>
  <si>
    <t xml:space="preserve">        Presidente                                    Vicepresidente</t>
  </si>
  <si>
    <t xml:space="preserve">     Guillermo Céspedes                 Shirley Vichini</t>
  </si>
  <si>
    <t xml:space="preserve">         Presidente                             Vicepresidente  </t>
  </si>
  <si>
    <t xml:space="preserve">                Síndico                                 Contadora </t>
  </si>
  <si>
    <t xml:space="preserve">     Síndico</t>
  </si>
  <si>
    <t>Total al 31/12/2019</t>
  </si>
  <si>
    <t>Fecha : 19/03/2020 23:28</t>
  </si>
  <si>
    <t>Del   01/01/2019   al   31/12/2019</t>
  </si>
  <si>
    <t>Bonos Corporativos USD</t>
  </si>
  <si>
    <t>Intereses a Recuperar GS</t>
  </si>
  <si>
    <t>Intereses a Recuperar USD</t>
  </si>
  <si>
    <t>Anticipos a Proveedores GS</t>
  </si>
  <si>
    <t>Intereses a Transferir Comitentes -GS</t>
  </si>
  <si>
    <t>Intereses a Transferir Comitentes -USD</t>
  </si>
  <si>
    <t>Gastos a Reembolsar</t>
  </si>
  <si>
    <t>Valores Recibidos en Custodia Gs.</t>
  </si>
  <si>
    <t>Valores Recibidos en Custodia USD</t>
  </si>
  <si>
    <t>Resp. por Custodia de Valores USD</t>
  </si>
  <si>
    <t>Resp. por Custodia de Valores Gs.</t>
  </si>
  <si>
    <t/>
  </si>
  <si>
    <t>Comisiones por Intermediación Bursátil</t>
  </si>
  <si>
    <t>Comisiones por Intermediación Extrabursá</t>
  </si>
  <si>
    <t>Resultado por Valuación a Valor Razonabl</t>
  </si>
  <si>
    <t>Dieta a Directores</t>
  </si>
  <si>
    <t>RESULTADO DEL EJERCICIO (+) Utilidad (-) Pérdida :</t>
  </si>
  <si>
    <t>MONEDA GS</t>
  </si>
  <si>
    <t>MONEDA USD</t>
  </si>
  <si>
    <t>CÓDIGO</t>
  </si>
  <si>
    <t>NI</t>
  </si>
  <si>
    <t>I</t>
  </si>
  <si>
    <t>***</t>
  </si>
  <si>
    <t>***  I  : Cuenta Imputable</t>
  </si>
  <si>
    <t>***  NI : Cuenta No Imputable</t>
  </si>
  <si>
    <t>Bonos Corporativos GS (CT)</t>
  </si>
  <si>
    <t>Anticipos de Imp. a la Renta</t>
  </si>
  <si>
    <t>Alquileres Pagados por Adelantado</t>
  </si>
  <si>
    <t>Intereses Pagados por Adelantado</t>
  </si>
  <si>
    <t>Otros Gastos Anticipados</t>
  </si>
  <si>
    <t>Proveedores del Exterior</t>
  </si>
  <si>
    <t>* Clasificado como Sobregiro Bancario</t>
  </si>
  <si>
    <t>Acreedores varios</t>
  </si>
  <si>
    <t>Créditos</t>
  </si>
  <si>
    <t>Intereses a Transferir a comitentes</t>
  </si>
  <si>
    <t>Antiicipos de Clientes</t>
  </si>
  <si>
    <t>Menos: Gastos de Gestion</t>
  </si>
  <si>
    <t>Diferencia de Cambio</t>
  </si>
  <si>
    <t xml:space="preserve">Cuentas por cobrar a Personas y Empresas relacionadas </t>
  </si>
  <si>
    <t>Saldo al inicio del ejercicio 2019</t>
  </si>
  <si>
    <t>Total al 30/12/2018</t>
  </si>
  <si>
    <t>NOTAS A LOS ESTADOS CONTABLES DE REGIONAL CASA DE BOLSA S.A. AL 31/12/2019</t>
  </si>
  <si>
    <t xml:space="preserve"> </t>
  </si>
  <si>
    <t>Las depreciaciones se calculan por el método de línea recta, en base a la vida útil estimada del bien, a partir del año siguiente de su incorporación al patrimonio de la sociedad</t>
  </si>
  <si>
    <t>2.1  Naturaleza jurídica de las actividades de la sociedad</t>
  </si>
  <si>
    <t>111106.1</t>
  </si>
  <si>
    <t>111106.2</t>
  </si>
  <si>
    <t>N/A</t>
  </si>
  <si>
    <t>VALOR DE COSTO</t>
  </si>
  <si>
    <t>VALOR DE COTIZACION</t>
  </si>
  <si>
    <t xml:space="preserve">Efecto de las variaciones en tipo de cambio </t>
  </si>
  <si>
    <t>Valores al inicio del ejercicio</t>
  </si>
  <si>
    <t>Altas</t>
  </si>
  <si>
    <t>Bajas</t>
  </si>
  <si>
    <t>Acumuladas al inicio del ejercicio</t>
  </si>
  <si>
    <t>VALORES DE ORIGEN</t>
  </si>
  <si>
    <t>DEPRECIACIONES</t>
  </si>
  <si>
    <t>Muebles y Útiles</t>
  </si>
  <si>
    <t>Máquinas y Equipos</t>
  </si>
  <si>
    <t>Rodados</t>
  </si>
  <si>
    <t>Edificios</t>
  </si>
  <si>
    <t>Corto Plazo G.</t>
  </si>
  <si>
    <t>Larzo Plazo G.</t>
  </si>
  <si>
    <t>NOMBRE</t>
  </si>
  <si>
    <t>RELACION</t>
  </si>
  <si>
    <t>TIPO DE OPERACIÓN</t>
  </si>
  <si>
    <t>ANTIGÜEDAD DE LA DEUDA</t>
  </si>
  <si>
    <t>VENCIMIENTO</t>
  </si>
  <si>
    <t>Accionista</t>
  </si>
  <si>
    <t>1 día</t>
  </si>
  <si>
    <t>Banco Regional S.A.E.C.A. (*)</t>
  </si>
  <si>
    <t>Totales:</t>
  </si>
  <si>
    <t>(*) El importe correspondiente al sobregiro en cuenta corriente, en el balance general se encuentra expuesto en el rubro de préstamos financieros</t>
  </si>
  <si>
    <t>SALDOS</t>
  </si>
  <si>
    <t>PERSONA O EMPRESA VINCULADA</t>
  </si>
  <si>
    <t>TOTAL INGRESOS</t>
  </si>
  <si>
    <t>TOTAL EGRESOS</t>
  </si>
  <si>
    <t>5.v.2 - Ingresos por operaciones y servicios extrabursátiles</t>
  </si>
  <si>
    <t>Nota 6. Información referente a Contingencias y Compromisos</t>
  </si>
  <si>
    <t>Intereses a cobrar por inversiones temporarias</t>
  </si>
  <si>
    <t>31.12.2019</t>
  </si>
  <si>
    <t>31.12.2018</t>
  </si>
  <si>
    <t>Bonos subordinados</t>
  </si>
  <si>
    <t>Bonos corporativos</t>
  </si>
  <si>
    <t>Intereses a cobrar</t>
  </si>
  <si>
    <t>Resultado</t>
  </si>
  <si>
    <t>Banco Regional S.A.E.C.A</t>
  </si>
  <si>
    <t>Efectivo</t>
  </si>
  <si>
    <t>Sobregiro</t>
  </si>
  <si>
    <t>Intereses CDA</t>
  </si>
  <si>
    <t>Comisiones por Intermediación Extrabursábursatil</t>
  </si>
  <si>
    <t>Nota 5. Criterios específicos de valuación</t>
  </si>
  <si>
    <t>5.a) Valuación en moneda extranjera</t>
  </si>
  <si>
    <t>5.b) Posición en moneda extranjera</t>
  </si>
  <si>
    <t>-</t>
  </si>
  <si>
    <t>Certificados de Depósito de Ahorro</t>
  </si>
  <si>
    <t>5.c) Diferencia de cambio en moneda extranjera</t>
  </si>
  <si>
    <t>5.d) Disponibilidades</t>
  </si>
  <si>
    <t xml:space="preserve"> -     </t>
  </si>
  <si>
    <t>Deudores por intermediación</t>
  </si>
  <si>
    <t>Títulos de renta variable</t>
  </si>
  <si>
    <t>Títulos de renta fija</t>
  </si>
  <si>
    <t>Recaudaciones a depositar</t>
  </si>
  <si>
    <t>Activo intagibles y Cargos diferidos (Nota 5.h )</t>
  </si>
  <si>
    <t>Gastos de constitución</t>
  </si>
  <si>
    <t>Resultado antes de impuesto</t>
  </si>
  <si>
    <t xml:space="preserve"> - </t>
  </si>
  <si>
    <t>Más gastos no deducibles</t>
  </si>
  <si>
    <t>Renta Neta Imponible</t>
  </si>
  <si>
    <t>Tasa del impuesto</t>
  </si>
  <si>
    <t>Total de gasto por Impuesto a la Renta</t>
  </si>
  <si>
    <t xml:space="preserve">Obligaciones por contratos de underwriting </t>
  </si>
  <si>
    <t>Obligaciones por administración de cartera</t>
  </si>
  <si>
    <t>Acreedores por intermediación</t>
  </si>
  <si>
    <t>Documentos y cuentas por cobrar</t>
  </si>
  <si>
    <t>Cuentas por cobrar a personas y empresas relacionadas</t>
  </si>
  <si>
    <t>Deudores varios</t>
  </si>
  <si>
    <r>
      <t xml:space="preserve">Otros pasivos corrientes </t>
    </r>
    <r>
      <rPr>
        <b/>
        <sz val="12"/>
        <color theme="1"/>
        <rFont val="Times New Roman"/>
        <family val="1"/>
      </rPr>
      <t>(Nota 5.q)</t>
    </r>
  </si>
  <si>
    <t>Otros pasivos corrientes</t>
  </si>
  <si>
    <t>IVA a pagar</t>
  </si>
  <si>
    <t>Retenciones de impuestos</t>
  </si>
  <si>
    <t>Aportes y retenciones a pagar</t>
  </si>
  <si>
    <t>Porción circulante de préstamos a largo plazo</t>
  </si>
  <si>
    <t>Otros pasivos</t>
  </si>
  <si>
    <t>PASIVOS NO CORRIENTES</t>
  </si>
  <si>
    <t>No aplicable</t>
  </si>
  <si>
    <t xml:space="preserve">Activos y pasivos en moneda extranjera </t>
  </si>
  <si>
    <t>Sobregiros en cuenta corriente</t>
  </si>
  <si>
    <t>Detalle</t>
  </si>
  <si>
    <t>Préstamos financieros</t>
  </si>
  <si>
    <t>Ganancias por valuación de activos monetarios en moneda extranjera</t>
  </si>
  <si>
    <t>Ganancias por valuación de pasivos monetarios en moneda extranjera</t>
  </si>
  <si>
    <t>Pérdidas por valuación de activos monetarios en moneda extranjera</t>
  </si>
  <si>
    <t>Pérdidas por valuación de pasivos monetarios en moneda extranjera</t>
  </si>
  <si>
    <t>Moneda extranjera</t>
  </si>
  <si>
    <t>Clase</t>
  </si>
  <si>
    <t>Monto</t>
  </si>
  <si>
    <t>Tipo de cambio</t>
  </si>
  <si>
    <t>Saldo al 31/12/2019</t>
  </si>
  <si>
    <t>(Gs.)</t>
  </si>
  <si>
    <t>Saldo al 31/12/2018</t>
  </si>
  <si>
    <t xml:space="preserve">   -     </t>
  </si>
  <si>
    <t xml:space="preserve">  -     </t>
  </si>
  <si>
    <t xml:space="preserve">   - </t>
  </si>
  <si>
    <t xml:space="preserve">-     </t>
  </si>
  <si>
    <t xml:space="preserve">       - </t>
  </si>
  <si>
    <t>Banco Regional S.A.E.C.A.</t>
  </si>
  <si>
    <t>Banco Itaú Paraguay S.A.</t>
  </si>
  <si>
    <t>Banco Río S.A.</t>
  </si>
  <si>
    <t>Banco Continental S.A.E.C.A.</t>
  </si>
  <si>
    <t>Banco GNB Paraguay S.A.</t>
  </si>
  <si>
    <t>Citibank NA Sucursal Paraguay</t>
  </si>
  <si>
    <t>Valor nominal</t>
  </si>
  <si>
    <t>Valor de mercado</t>
  </si>
  <si>
    <t>Inversiones permanentes (Nota 5.e.2)</t>
  </si>
  <si>
    <r>
      <t xml:space="preserve">Títulos de renta fija </t>
    </r>
    <r>
      <rPr>
        <sz val="12"/>
        <color theme="0"/>
        <rFont val="Times New Roman"/>
        <family val="1"/>
      </rPr>
      <t>LP</t>
    </r>
  </si>
  <si>
    <t>Intereses a cobrar - Gs.</t>
  </si>
  <si>
    <t>Intereses a cobrar - USD</t>
  </si>
  <si>
    <t xml:space="preserve">Total ejercicio actual </t>
  </si>
  <si>
    <t>Total ejercicio anterior</t>
  </si>
  <si>
    <t>Bienes de uso (Nota 5.g)</t>
  </si>
  <si>
    <t>Licencias informáticas</t>
  </si>
  <si>
    <t>Gastos no devengados</t>
  </si>
  <si>
    <t>Otros activos</t>
  </si>
  <si>
    <t>Otros activos corrientes (nota 5.j)</t>
  </si>
  <si>
    <t>Intereses a devengar</t>
  </si>
  <si>
    <t>Honorarios a pagar</t>
  </si>
  <si>
    <t xml:space="preserve">Dividendos a pagar en efectivo </t>
  </si>
  <si>
    <t>Fondo de garantía</t>
  </si>
  <si>
    <t>Otros servicios</t>
  </si>
  <si>
    <t>Aranceles - CNV</t>
  </si>
  <si>
    <t>Gastos de movilidad</t>
  </si>
  <si>
    <t>Comisiones pagadas</t>
  </si>
  <si>
    <t>Gastos de representación</t>
  </si>
  <si>
    <t>Servicio de asesoría</t>
  </si>
  <si>
    <t>Otros gastos de administración</t>
  </si>
  <si>
    <t>Otras remuneraciones y dietas</t>
  </si>
  <si>
    <t>Gastos de telefonía</t>
  </si>
  <si>
    <t>Impresos y formularios</t>
  </si>
  <si>
    <t>Honorarios profesionales</t>
  </si>
  <si>
    <t>Gastos legales</t>
  </si>
  <si>
    <t>Courier y encomiendas</t>
  </si>
  <si>
    <t>Otros gastos</t>
  </si>
  <si>
    <t>Gastos no deducibles</t>
  </si>
  <si>
    <t>Gastos de informática</t>
  </si>
  <si>
    <t>Capacitación y entrenamiento</t>
  </si>
  <si>
    <t>Resultados financieros netos</t>
  </si>
  <si>
    <t>Generados por activos</t>
  </si>
  <si>
    <t>Generados por pasivos</t>
  </si>
  <si>
    <t>Intereses pagados por sobregiros</t>
  </si>
  <si>
    <t>Intereses ganados</t>
  </si>
  <si>
    <t>Pagos a proveedores</t>
  </si>
  <si>
    <t>Adquisición de licencia Informática</t>
  </si>
  <si>
    <t>Ingresos por operaciones y servicios extrabursátiles (Nota 5.v.2)</t>
  </si>
  <si>
    <t>Otros activos no corrientes</t>
  </si>
  <si>
    <t>TOTAL PATRIMONIO NETO (Según el estado de variación del Patrimonio neto)</t>
  </si>
  <si>
    <t xml:space="preserve">Otros pasivos no corrientes </t>
  </si>
  <si>
    <t>Otras contingencias</t>
  </si>
  <si>
    <t>Préstamos en bancos</t>
  </si>
  <si>
    <t>Obligacoines por administración de cartera</t>
  </si>
  <si>
    <t>Cuentas a pagar a personas y empresas relacionadsa</t>
  </si>
  <si>
    <t>5.f. 1) Deudores por intermediación</t>
  </si>
  <si>
    <t>El saldo de deudores por intermediación es como sigue:</t>
  </si>
  <si>
    <t>5.f.2) Documentos y cuentas por pobrar:</t>
  </si>
  <si>
    <t>Al 31 de diciembre de 2019 y 2018, la Sociedad no cuenta con documentos y cuentas por cobrar.</t>
  </si>
  <si>
    <t>5.f.3) Deudores varios:</t>
  </si>
  <si>
    <t>Al 31 de diciembre de 2019 y 2018, la Sociedad no cuenta con derechos sobre títulos por contratos de underwriting.</t>
  </si>
  <si>
    <t>5.f.4) Derechos sobre títulos por contratos de underwriting:</t>
  </si>
  <si>
    <t>Regional AFPISA</t>
  </si>
  <si>
    <t>Gastos a recuperar</t>
  </si>
  <si>
    <t>Total ejercicio Anterior</t>
  </si>
  <si>
    <t>Sudameris Bank S.A.E.C.A.</t>
  </si>
  <si>
    <t>Izaguirre Barrail Inversora S.A.E.C.A.</t>
  </si>
  <si>
    <t>Sallustro &amp; Cía. S.A.</t>
  </si>
  <si>
    <t>Kurosu &amp; Cía. S.A.</t>
  </si>
  <si>
    <t>Banco Atlas S.A.</t>
  </si>
  <si>
    <t>Tu Financiera S.A.E.C.A</t>
  </si>
  <si>
    <t>Banco Visión S.A.E.C.A</t>
  </si>
  <si>
    <t>Ajustes/ Reclas</t>
  </si>
  <si>
    <t>saldo ajustado 31.12.2018</t>
  </si>
  <si>
    <t>Inversiones propias sujetas a Reporto Gs</t>
  </si>
  <si>
    <t>Inversiones propias sujetas a Reporto U$</t>
  </si>
  <si>
    <t>Intereses a Cobrar por Reporto U$S</t>
  </si>
  <si>
    <t>Premios a Devengar por Reporto Gs</t>
  </si>
  <si>
    <t>Premios a Devengar por Reporto U$S</t>
  </si>
  <si>
    <t>Intereses Titulos/Valores a Deveng Gs</t>
  </si>
  <si>
    <t>Intereses a Transferir Comitentes Gs</t>
  </si>
  <si>
    <t>Intereses a Transferir Comitentes U$S</t>
  </si>
  <si>
    <t>Intereses Titulos/Valores a Deveng U$S</t>
  </si>
  <si>
    <t>Deudas a Terceros por Reporto Gs</t>
  </si>
  <si>
    <t>Deudas a Terceros por Reporto U$S</t>
  </si>
  <si>
    <t>Premios a Pagar por Reporto Gs</t>
  </si>
  <si>
    <t>Premios a Pagar por Reporto U$S</t>
  </si>
  <si>
    <t>Fondo de Garantía a Pagar Gs</t>
  </si>
  <si>
    <t>Fondo de Garantía a pagar U$S</t>
  </si>
  <si>
    <t>Intereses y Rendim. deveng. por Reporto</t>
  </si>
  <si>
    <t>Premios Devengados por Reporto</t>
  </si>
  <si>
    <t>INGRESOs</t>
  </si>
  <si>
    <t>EGRESOs</t>
  </si>
  <si>
    <t>Fondo de garantía BVPASA</t>
  </si>
  <si>
    <t>Deuda a terceros por operaciones de reporto</t>
  </si>
  <si>
    <t>Diferencia de precio por operaciones de reporto</t>
  </si>
  <si>
    <t>Total Deuda a terceros por operaciones de reporto (Acreedores) - Pasivo</t>
  </si>
  <si>
    <t>Títulos de renta fija en reporto</t>
  </si>
  <si>
    <t>Certificados de Depósito de Ahorro en reporto</t>
  </si>
  <si>
    <t>Operaciones de reporto - Venta</t>
  </si>
  <si>
    <t>Inversiones propias sujetas a reporto</t>
  </si>
  <si>
    <t>Intereses por cobrar por inversiones sujetas a reporto</t>
  </si>
  <si>
    <t>Total Inversiones propias sujetas a reporto (deudores) - Activo</t>
  </si>
  <si>
    <t>Compra de Propiedad, planta y Equipo y Software</t>
  </si>
  <si>
    <t>Dividendos pagados</t>
  </si>
  <si>
    <t>Aportes de capital</t>
  </si>
  <si>
    <t>Adquisición de acciones y títulos de deuda (Cartera Propia)</t>
  </si>
  <si>
    <t>Los estados contables (Balance General, Estado de Resultados, Estado de Flujo de Efectivo y Estado de Variación del Patrimonio Neto) correspondientes al 31 de diciembre de 2019 serán considerados y aprobados por la Asamblea General de Accionistas en el ejercicio 2020.</t>
  </si>
  <si>
    <t>Al cierre del ejercicio 2019 y 2018, Regional Casa de Bolsa S.A. posee una acción de la Bolsa de Valores y Productos de Asunción S.A., que corresponde a un requisito para operar como casa de bolsa en el mercado paraguayo, de acuerdo con lo establecido en la Ley 5810/17 de Mercado de Valores. Ver Nota 3.2.b y Nota 4.</t>
  </si>
  <si>
    <t>Total Ganancias por valuación en moneda extranjera</t>
  </si>
  <si>
    <t>Total Pérdidas por valuación en moneda extranjera</t>
  </si>
  <si>
    <t>Acreedores por intermediación (nota 5.l)</t>
  </si>
  <si>
    <t>Acreedores por Intermediación (Nota 5.l)</t>
  </si>
  <si>
    <t>Sobregiro en cuenta corriente</t>
  </si>
  <si>
    <t>Prestamos financieros (Nota 5.k)</t>
  </si>
  <si>
    <t>Provisiones</t>
  </si>
  <si>
    <t>Impuesto a la renta a pagar (5.m)</t>
  </si>
  <si>
    <t>Deudas con terceros por operaciones de reporto (Nota 5.e.1)</t>
  </si>
  <si>
    <t>INFORMACIÓN GENERAL DE LA ENTIDAD</t>
  </si>
  <si>
    <t>Información al 31 de diciembre de 2019</t>
  </si>
  <si>
    <t>1. IDENTIFICACIÓN</t>
  </si>
  <si>
    <t>Nombre o Razón social</t>
  </si>
  <si>
    <t>Registro CNV</t>
  </si>
  <si>
    <t>Resolución N°85 E/18 del 3 de diciembre de 2018</t>
  </si>
  <si>
    <t>Código Bolsa de Valores</t>
  </si>
  <si>
    <t>Dirección oficina principal</t>
  </si>
  <si>
    <t>Calle Papa Juan XXIII esq. Cecilio Da Silva número N° 1533</t>
  </si>
  <si>
    <t>Teléfono</t>
  </si>
  <si>
    <t>(021) 619 4901 – (021) 619 4917</t>
  </si>
  <si>
    <t>E-mail</t>
  </si>
  <si>
    <t>viviana.trociuk@regionalcasadebolsa.com.py</t>
  </si>
  <si>
    <t>Sitio página Web</t>
  </si>
  <si>
    <t>En desarrollo</t>
  </si>
  <si>
    <t>Domicilio legal</t>
  </si>
  <si>
    <t>2. ANTECEDENTES DE CONSTITUCIÓN DE LA SOCIEDAD</t>
  </si>
  <si>
    <t>Escritura N° | Fecha</t>
  </si>
  <si>
    <t>N° 558 | 23 de agosto de 2018</t>
  </si>
  <si>
    <t>Inscripción en el Registro Público</t>
  </si>
  <si>
    <t>Matrícula N° 15.752, Serie Comercial, Folio N° 1 de fecha 28 de setiembre de 2018</t>
  </si>
  <si>
    <t>Reforma de Estatutos</t>
  </si>
  <si>
    <t>N° 30  | 13 de junio de 2019</t>
  </si>
  <si>
    <t>Matrícula N° 15.752, Serie Comercial, Folio N° 2 de fecha 2 de agosto de 2019</t>
  </si>
  <si>
    <t>3. ADMINISTRACIÓN</t>
  </si>
  <si>
    <t>CARGO</t>
  </si>
  <si>
    <t>NOMBRE Y APELLIDO</t>
  </si>
  <si>
    <t>Representante (s) Legal (es)</t>
  </si>
  <si>
    <t>Mirtha Viviana Trociuk Pleva</t>
  </si>
  <si>
    <t>Marcelo Gabriel Prono Toñánez</t>
  </si>
  <si>
    <t>Directorio</t>
  </si>
  <si>
    <t>Director titular</t>
  </si>
  <si>
    <t>Karen María Oleñik Memmel</t>
  </si>
  <si>
    <t>Síndico titular</t>
  </si>
  <si>
    <t>Guillermo Alexis Céspedes Mazur</t>
  </si>
  <si>
    <t>Síndico suplente</t>
  </si>
  <si>
    <t>María Inés Galeano Estigarribia</t>
  </si>
  <si>
    <t>Plana ejecutiva</t>
  </si>
  <si>
    <t>Gerente General</t>
  </si>
  <si>
    <t>4. CAPITAL Y PROPIEDAD</t>
  </si>
  <si>
    <t>Al 31 de diciembre de 2019, el capital social (de acuerdo con el artículo N° 5 de los estatutos sociales) es de Gs. 15.000.000.000, representado por 15.000 acciones de clase ordinaria de Gs. 1.000.000 cada una.</t>
  </si>
  <si>
    <t>Capital emitido</t>
  </si>
  <si>
    <t>Capital suscripto</t>
  </si>
  <si>
    <t>Capital integrado</t>
  </si>
  <si>
    <t>Valor nominal de las acciones</t>
  </si>
  <si>
    <t>CAPITAL INTEGRADO</t>
  </si>
  <si>
    <t>N°</t>
  </si>
  <si>
    <t>Número de acciones</t>
  </si>
  <si>
    <t>Cantidad de acciones</t>
  </si>
  <si>
    <t>Voto</t>
  </si>
  <si>
    <t>% de Participación de capital integrado</t>
  </si>
  <si>
    <t>Nominativas</t>
  </si>
  <si>
    <t>José Gustavo Olmedo Sisul</t>
  </si>
  <si>
    <t>CAPITAL SUSCRIPTO</t>
  </si>
  <si>
    <t>% de Participación de capital suscripto</t>
  </si>
  <si>
    <r>
      <t>5. AUDITOR EXTERNO INDEPENDIENTE</t>
    </r>
    <r>
      <rPr>
        <sz val="10"/>
        <color rgb="FF000000"/>
        <rFont val="Times New Roman"/>
        <family val="1"/>
      </rPr>
      <t xml:space="preserve"> </t>
    </r>
  </si>
  <si>
    <r>
      <t xml:space="preserve">5.1) Auditor Externo Independiente designado:  </t>
    </r>
    <r>
      <rPr>
        <sz val="10"/>
        <color rgb="FF000000"/>
        <rFont val="Times New Roman"/>
        <family val="1"/>
      </rPr>
      <t>Deloitte &amp; Touche Paraguay</t>
    </r>
  </si>
  <si>
    <r>
      <t>5.2) Número de Inscripción en el Registro de la CNV:</t>
    </r>
    <r>
      <rPr>
        <sz val="10"/>
        <color rgb="FF000000"/>
        <rFont val="Times New Roman"/>
        <family val="1"/>
      </rPr>
      <t xml:space="preserve"> AE 021</t>
    </r>
  </si>
  <si>
    <t>6. PERSONAS VINCULADAS</t>
  </si>
  <si>
    <t>PERSONAS VINCULADAS</t>
  </si>
  <si>
    <t>Tipo de vínculo</t>
  </si>
  <si>
    <t>Director</t>
  </si>
  <si>
    <t>Sociedad controlante (*)</t>
  </si>
  <si>
    <r>
      <t>(*) Sociedad controlante:</t>
    </r>
    <r>
      <rPr>
        <sz val="10"/>
        <color theme="1"/>
        <rFont val="Times New Roman"/>
        <family val="1"/>
      </rPr>
      <t xml:space="preserve"> Banco Regional S.A.E.C.A. </t>
    </r>
  </si>
  <si>
    <r>
      <t>Domicilio legal:</t>
    </r>
    <r>
      <rPr>
        <sz val="10"/>
        <color theme="1"/>
        <rFont val="Times New Roman"/>
        <family val="1"/>
      </rPr>
      <t xml:space="preserve"> Carlos Antonio López N° 1348 entre Arq. Tomás Romero Pereira y 14 de mayo.</t>
    </r>
  </si>
  <si>
    <r>
      <t>Participación</t>
    </r>
    <r>
      <rPr>
        <sz val="10"/>
        <color theme="1"/>
        <rFont val="Times New Roman"/>
        <family val="1"/>
      </rPr>
      <t>: 99,98% de participación en el capital y en votos.</t>
    </r>
  </si>
  <si>
    <r>
      <t>Actividad principal:</t>
    </r>
    <r>
      <rPr>
        <sz val="10"/>
        <color theme="1"/>
        <rFont val="Times New Roman"/>
        <family val="1"/>
      </rPr>
      <t xml:space="preserve"> Institución financiera.</t>
    </r>
  </si>
  <si>
    <t>Gerente de Finanzas Corporativas</t>
  </si>
  <si>
    <t>Gerente de Mesa de Dinero y Operaciones</t>
  </si>
  <si>
    <t>Oficial de Cumplimiento</t>
  </si>
  <si>
    <t>Karen Maria Oleñik Memmel</t>
  </si>
  <si>
    <t>Fernando Javier Lugo Lopez</t>
  </si>
  <si>
    <t>Hugo Alberto Valinoti Lopez</t>
  </si>
  <si>
    <t>María Teresa Gonzalez Fretes</t>
  </si>
  <si>
    <t>Gerente Comercial</t>
  </si>
  <si>
    <t>Las notas 1 a 12 que se acompañan forman parte integrante de los Estados Fiancieros</t>
  </si>
  <si>
    <t>Nota 1. Consideración de los estados financieros</t>
  </si>
  <si>
    <t>Nota 2. Información básica de la empresa</t>
  </si>
  <si>
    <t>Regional Casa de Bolsa S.A. fue constituida bajo la forma jurídica de sociedad anónima, el 23 de agosto de 2018 según Escritura Pública N° 558 e inscripta en el Registro Público de Comercio en el libro seccional respectivo y bajo el N° 1 y el folio N° 1 y siguiente de fecha 28 de setiembre de 2018. La Sociedad se halla regida por las disposiciones de sus Estatutos, las Normas Legales y Reglamentarias relativas a la Sociedad y al Código Civil. La duración inicial de la Sociedad es de noventa y nueve años. Modificado en fecha 13 de junio del 2019 según Escritura Pública N° 30.</t>
  </si>
  <si>
    <t>Inscripta en los registros de la Comisión Nacional de Valores según Resolución 85 E/18 de fecha 3 de diciembre de 2018 y en la Bolsa de Valores y Productos de Asunción S.A. según Resolución 1812/18 y 1827/18 de fecha 21 de diciembre de 2018.</t>
  </si>
  <si>
    <t>La Sociedad tiene por objeto efectuar las siguientes operaciones:</t>
  </si>
  <si>
    <t>b) Prestar asesoría en materia de valores y operaciones de bolsa, así como brindar a sus clientes un sistema de información y procesamiento de datos.</t>
  </si>
  <si>
    <t>c) Suscribir transitoriamente, con recursos propios, parte o la totalidad de emisiones primarias de valores.</t>
  </si>
  <si>
    <t>d) Promover el lanzamiento de emisiones de valores públicos y privados y facilitar su colocación.</t>
  </si>
  <si>
    <t>f) Prestar servicios de administración de carteras y custodia de valores.</t>
  </si>
  <si>
    <t>g) Llevar el registro contable de valores de sus clientes con sujeción a lo establecido en la Ley de Mercado de Valores o en las reglamentaciones que dice la Comisión Nacional de Valores al efecto.</t>
  </si>
  <si>
    <t>h) Otorgar crédito, con sus propios recursos, únicamente con el objeto de facilitar la adquisición de valores por sus comitentes, estén o no inscriptos en una bolsa de valores y con la garantía de tales valores.</t>
  </si>
  <si>
    <t>i) Recibir créditos de empresas del sistema financiero para la realización de las actividades que le son propias.</t>
  </si>
  <si>
    <t>j) Efectuar todas las operaciones y servicios que sean compatibles con la actividad de intermediación en el mercado de valores y previamente, por las reglas de carácter general autorice la Comisión Nacional de Valores y la Bolsa de Valores que integra, y otras regulaciones internacionales que a criterio de la Sociedad correspondan aplicar.</t>
  </si>
  <si>
    <t>2.2) Participación en otras empresas</t>
  </si>
  <si>
    <t>Nota 3. Principales políticas y prácticas contables aplicadas</t>
  </si>
  <si>
    <t>3.1) Bases para la preparación de los estados financieros</t>
  </si>
  <si>
    <t>Los estados financieros han sido preparados de acuerdo con las normas establecidas por la Comisión Nacional de Valores aplicables a casas de bolsa – ver adicionalmente Notas 3.1.c) y 4.</t>
  </si>
  <si>
    <t>A continuación, se resumen las políticas de contabilidad más significativas aplicadas por la Sociedad:</t>
  </si>
  <si>
    <t>a) Bases de contabilización</t>
  </si>
  <si>
    <t>Según el índice de precios al consumidor (IPC) publicado por el Banco Central del Paraguay, la inflación en los años 2019 y 2018 fue de 2,8% y 3,2% respectivamente.</t>
  </si>
  <si>
    <t>Los Estados Financieros se expresan en guaraníes y han sido preparados siguiendo los criterios de las normas con las normas establecidas por la Comisión Nacional de Valores aplicables a casas de bolsa sobre la base de los costos históricos, excepto por el tratamiento asignado a los activos y pasivos monetarios en moneda extranjera y a la inversión en acciones de BVPASA, tal como se expone en los apartados a. y c de la Nota 3.2, y no reconocen en forma integral los efectos de la inflación sobre la situación patrimonial de la empresa, en los resultados de las operaciones y en sus flujos de efectivo en atención a que la corrección monetaria no constituye una práctica contable aplicada en Paraguay.</t>
  </si>
  <si>
    <t>b) Información comparativa</t>
  </si>
  <si>
    <t>Los estados financieros al 31 de diciembre de 2019 y la información complementaria relacionadas con ellos, se presentan en forma comparativa con los respectivos estados e información complementaria correspondiente al ejercicio económico finalizado al 31 de diciembre 2018.</t>
  </si>
  <si>
    <t>Los presentes estados financieros incluyen los efectos de los cambios en criterios de valuación y presentación de inversiones derivados de la entrada en vigencia del Reglamento General del Mercado de Valores establecido por la Resolución CNV CG N° 6/19. Ver adicionalmente la Nota 4 a los presentes estados financieros.</t>
  </si>
  <si>
    <t>c) Uso de estimaciones</t>
  </si>
  <si>
    <t>La preparación de los siguientes estados financieros requiere que el Directorio y la Gerencia de la Sociedad realicen estimaciones y evaluaciones que afectan el monto de los activos y pasivos registrados y contingentes a la fecha de cierre, como así también los ingresos y egresos registrados en el ejercicio. Los resultados reales futuros pueden diferir de las estimaciones y evaluaciones realizadas a la fecha de preparación de los presentes estados financieros.</t>
  </si>
  <si>
    <t>3.2) Criterios de valuación</t>
  </si>
  <si>
    <t>i. Títulos de deudas: Los títulos de deuda son reconocidos a su valor de incorporación más los intereses devengados a la fecha de cada ejercicio; cuando las inversiones incluyen cláusulas de ajuste, las mismas se ajustan en base al método de ajuste pactado. Cuando el valor de mercado de la inversión es menor a su costo, la diferencia se carga al resultado del ejercicio correspondiente. Los intereses generados por estos títulos son registrados en resultados conforme se devengan.</t>
  </si>
  <si>
    <r>
      <t>a.</t>
    </r>
    <r>
      <rPr>
        <u/>
        <sz val="11"/>
        <color theme="1"/>
        <rFont val="Times New Roman"/>
        <family val="1"/>
      </rPr>
      <t xml:space="preserve"> Moneda extranjer</t>
    </r>
    <r>
      <rPr>
        <sz val="11"/>
        <color theme="1"/>
        <rFont val="Times New Roman"/>
        <family val="1"/>
      </rPr>
      <t>a: Las diferencias de cambio originadas por fluctuaciones en los tipos de cambio, producidos entre las fechas de concertación de las operaciones y su valuación al cierre del ejercicio, son reconocidas en resultados en el periodo en que ocurren.</t>
    </r>
  </si>
  <si>
    <r>
      <t xml:space="preserve">b. </t>
    </r>
    <r>
      <rPr>
        <u/>
        <sz val="11"/>
        <color theme="1"/>
        <rFont val="Times New Roman"/>
        <family val="1"/>
      </rPr>
      <t>Inversiones temporales y permanentes:</t>
    </r>
  </si>
  <si>
    <t>ii. Acción de la Bolsa de Valores: se reconoce inicialmente a su valor de incorporación y posteriormente se actualiza conforme a las disposiciones de la Comisión Nacional de Valores:</t>
  </si>
  <si>
    <t xml:space="preserve"> - Al 31 de diciembre de 2019, según lo establecido por la Resolución CNV CG N° 6/19, se mide al valor de mercado, siendo éste el último precio de transacción.</t>
  </si>
  <si>
    <t xml:space="preserve"> - Al 31 de diciembre de 2018, para la presentación a la CNV de los estados financieros de apertura, la valuación se ajustó al valor en libros de la acción según lo informado por la BVPASA, tal como era requerido por las disposiciones de la normativa entonces vigentes (Resolución CNV Nº 950/06). Al respecto, para demostrar la uniformidad en términos comparativos, se han realizado reclasificaciones a los saldos iniciales del presente ejercicio. Ver adicionalmente Nota 4.</t>
  </si>
  <si>
    <t>El incremento neto en el valor de las acciones tiene contrapartida en el Patrimonio neto, registrado en la cuenta Superávit por revaluación de acciones, mientras que la disminución se reconoce como pérdidas en el estado de resultados.</t>
  </si>
  <si>
    <r>
      <t xml:space="preserve">c. </t>
    </r>
    <r>
      <rPr>
        <u/>
        <sz val="11"/>
        <color theme="1"/>
        <rFont val="Times New Roman"/>
        <family val="1"/>
      </rPr>
      <t>Bienes de uso:</t>
    </r>
  </si>
  <si>
    <t>Los bienes de uso se exponen a su costo revaluado, de acuerdo con la variación del IPC, deducidas las depreciaciones acumuladas sobre la base de tasas determinadas por la Ley 125/1991 y decretos reglamentarios, considerando los coeficientes de actualización suministrados a tal efecto por el Ministerio de Hacienda. El monto neto de la contrapartida del revalúo se expone en la cuenta “Reservas de Revalúo” del patrimonio neto de la Sociedad.</t>
  </si>
  <si>
    <t>Las mejoras o adiciones son capitalizadas, mientras que los gastos de mantenimiento y/o reparaciones que no aumentan el valor de los bienes ni su vida útil, son imputados como gastos en el período en que se originan.</t>
  </si>
  <si>
    <t xml:space="preserve">Las depreciaciones son computadas a partir del año siguiente al de incorporación al patrimonio de la Sociedad, mediante cargos a resultados sobre la base del sistema lineal, en los años estimados de vida útil, tal como se menciona en la nota 3.4. El valor residual de los bienes revaluados considerados en su conjunto no excede su valor recuperable al cierre del ejercicio económico. </t>
  </si>
  <si>
    <t>d. Activos intangibles:</t>
  </si>
  <si>
    <t>Los bienes intangibles, íntegramente de vida útil definida, se exponen a su costo de adquisición menos las correspondientes amortizaciones acumuladas al cierre de cada ejercicio. Las amortizaciones son calculadas por el método de línea recta considerando una vida útil de 48 meses, tal como se menciona en la nota 3.4.</t>
  </si>
  <si>
    <t>A la fecha del presente informe, la Sociedad no cuenta con créditos atrasados de importes significativos que requiera una constitución de previsión de algún tipo.</t>
  </si>
  <si>
    <t>3.4) Política de depreciaciones y amortizaciones</t>
  </si>
  <si>
    <t>3.3) Política de constitución de previsiones</t>
  </si>
  <si>
    <t xml:space="preserve"> - Bienes de uso: Las depreciaciones se calculan por el método de línea recta, en base a la vida útil estimada del bien, a partir del año siguiente de su incorporación al patrimonio de la Sociedad.</t>
  </si>
  <si>
    <t>3.5) Política de reconocimiento de ingresos</t>
  </si>
  <si>
    <t>a. Intereses sobre títulos y otros valores: Los ingresos generados durante el ejercicio son registrados como conforme se devengan.</t>
  </si>
  <si>
    <t>b. Venta de títulos: Se reconoce como ingreso la diferencia de precio entre el valor de venta de un activo propio y el valor en libros a la fecha de transacción.</t>
  </si>
  <si>
    <t>3.6) Base para la preparación del Estado de flujo de efectivo</t>
  </si>
  <si>
    <t xml:space="preserve">Para la preparación del estado de flujo de efectivo fue utilizado el método directo, con la clasificación de flujo de efectivo por actividades operativas, de inversión y de financiamiento. </t>
  </si>
  <si>
    <t>Se consideraron dentro del concepto de efectivo y equivalentes a los saldos en efectivo, disponibilidades en cuentas bancarias y, en caso de existir, las inversiones temporales asimilables a efectivo (de alta liquidez y con vencimiento originalmente pactado por un plazo menor a tres meses).</t>
  </si>
  <si>
    <t>3.7) Normas aplicadas para la consolidación de estados financieros</t>
  </si>
  <si>
    <t>No aplicable. Los presentes estados financieros no incluyen información consolidada.</t>
  </si>
  <si>
    <t>Nota 4. Cambio de políticas y procedimientos de contabilidad</t>
  </si>
  <si>
    <t>Durante el año 2019, se aprobó un nuevo reglamento general del mercado de valores y se derogaron varias normas anteriores. El título 3 “Casas de bolsa” del Reglamento General del Mercado de Valores establecido por la Resolución CNV CG N° 6/19 contiene disposiciones específicas que deben cumplir las casas de bolsa, y en su Anexo F se incluye un modelo de presentación de estados financieros</t>
  </si>
  <si>
    <t>Hasta marzo de 2019, se encontraba vigente la Resolución CNV Nº 950/06 que reglamentaba las normas para la elaboración y presentación de estados contables de las Casas de Bolsa. En consecuencia, los estados financieros al 31 de diciembre de 2018 se presentaron conforme a dicha Resolución.</t>
  </si>
  <si>
    <t>Al respecto, tal como se menciona en la nota 3.1.b, para demostrar la uniformidad en términos comparativos de las inversiones en acciones de la BVPASA, los saldos iniciales del presente ejercicio han sido re-expresadas según se resume a continuación; esta re-expresión no afecta al total del activo, pasivo, patrimonio neto ni el resultado del ejercicio:</t>
  </si>
  <si>
    <t>Activo</t>
  </si>
  <si>
    <t>Patrimonio neto sin resultado del ejercicio</t>
  </si>
  <si>
    <t>Cifras emitidas al 31.12.2018 (no auditados)</t>
  </si>
  <si>
    <t>Reclasificaciones en las inversiones:</t>
  </si>
  <si>
    <t>Cifras re-expresadas al 31.12.2018</t>
  </si>
  <si>
    <t xml:space="preserve">Por otro lado, cabe añadir que, con relación a las normas dispuestas en el Reglamento General del Mercado de Valores referentes a las Condiciones de Patrimonio, Liquidez y Solvencia para Intermediarios de Valores, empezarán a regir para las Casas de Bolsa a partir del 1 de enero de 2020. </t>
  </si>
  <si>
    <t>Excepto por lo mencionado más arriba, no se han registrado cambios en las políticas y procedimientos contables durante el ejercicio informado.</t>
  </si>
  <si>
    <t>(*) Al cierre del ejercicio 2018 no se tienen saldos de activos y/o pasivos en moneda extranjera.</t>
  </si>
  <si>
    <t>(Gs.) (*)</t>
  </si>
  <si>
    <t xml:space="preserve"> al 31/12/2019</t>
  </si>
  <si>
    <t>Monto ajustado Gs.</t>
  </si>
  <si>
    <t>al 31/12/2019</t>
  </si>
  <si>
    <t xml:space="preserve"> al 31/12/2018</t>
  </si>
  <si>
    <t>al 31/12/2018</t>
  </si>
  <si>
    <t xml:space="preserve">                                           -     </t>
  </si>
  <si>
    <t>5.e.1 - Inversiones temporarias y permanentes</t>
  </si>
  <si>
    <t xml:space="preserve">Las inversiones se valúan al valor de incorporación, y en caso de corresponder, más sus intereses devengados, salvo las siguientes excepciones:
</t>
  </si>
  <si>
    <t xml:space="preserve">a) las acciones de la Bolsa de Valores y Productos del Paraguay S.A., las que se valúan al valor de Mercado por esa Entidad al 31 de diciembre de 2019 y 2018 – ver Notas 3.2.b.(ii) y 4 a los presentes estados financieros. </t>
  </si>
  <si>
    <t xml:space="preserve">b) cuando el valor de mercado de la inversión resulta menor que el costo, en esos casos, la diferencia se cargaría resultado del periodo. </t>
  </si>
  <si>
    <t>c) cuando se trata de inversiones que incluyen una cláusula de ajuste, las mismas se ajustan con base al método de ajuste pactado, considerando igualmente lo dispuesto en el inciso b.</t>
  </si>
  <si>
    <t xml:space="preserve">El incremento del valor de las inversiones a largo plazo se acredita a la cuenta Superávit por revaluación de acciones del patrimonio neto. Si se produce una disminución del valor de la inversión, la pérdida reconoce en el resultado del periodo, tal como se menciona en la Nota 3.2 b. </t>
  </si>
  <si>
    <t xml:space="preserve">      -     </t>
  </si>
  <si>
    <t xml:space="preserve">       -     </t>
  </si>
  <si>
    <t>INFORMACIÓN SOBRE EL EMISOR</t>
  </si>
  <si>
    <t>- </t>
  </si>
  <si>
    <t>Inversiones No Corrientes</t>
  </si>
  <si>
    <t xml:space="preserve">- </t>
  </si>
  <si>
    <t>Títulos de renta fija en reporto:</t>
  </si>
  <si>
    <t>31/12//2018</t>
  </si>
  <si>
    <t xml:space="preserve">                                                             - </t>
  </si>
  <si>
    <t>Las inversiones permantentes se componen como sigue:</t>
  </si>
  <si>
    <t>Acción de la Bolsa de Valores y Productos de Asunción S.A.</t>
  </si>
  <si>
    <t>Clientes por Operaciones -  Gs.</t>
  </si>
  <si>
    <t>Clientes por Operaciones – USD</t>
  </si>
  <si>
    <t xml:space="preserve">           -     </t>
  </si>
  <si>
    <t>5.f.5) Cuentas por cobrar a personas y empresas relacionadas:</t>
  </si>
  <si>
    <t>5.g) Bienes de uso</t>
  </si>
  <si>
    <t>Valores al cierre del ejercicio</t>
  </si>
  <si>
    <t>Revalúo del ejercicio</t>
  </si>
  <si>
    <t xml:space="preserve">  - </t>
  </si>
  <si>
    <t xml:space="preserve">         -     </t>
  </si>
  <si>
    <t xml:space="preserve">     -     </t>
  </si>
  <si>
    <t xml:space="preserve">  -</t>
  </si>
  <si>
    <t xml:space="preserve">    -     </t>
  </si>
  <si>
    <t>Totales ejercicio actual</t>
  </si>
  <si>
    <t xml:space="preserve"> -</t>
  </si>
  <si>
    <t>Totales ejercicio anterior</t>
  </si>
  <si>
    <t xml:space="preserve">   -</t>
  </si>
  <si>
    <t>El movimiento de bienes de uso es como sigue:</t>
  </si>
  <si>
    <t>5.h) Activos intangibles y cargos diferidos</t>
  </si>
  <si>
    <t>El movimiento de los activos intangibles y cargos diferidos es el siguiente:</t>
  </si>
  <si>
    <t xml:space="preserve"> SALDO INICIAL </t>
  </si>
  <si>
    <t xml:space="preserve"> AUMENTOS </t>
  </si>
  <si>
    <t>Reclasificaciones</t>
  </si>
  <si>
    <t>5.j) Otros activos corrientes y no corrientes</t>
  </si>
  <si>
    <t>Los otros activos corrientes y no corrientes se componen como sigue:</t>
  </si>
  <si>
    <t>IVA - Crédito Fiscal</t>
  </si>
  <si>
    <t>Pagos no aplicados</t>
  </si>
  <si>
    <t>Anticipos a proveedores</t>
  </si>
  <si>
    <t> -</t>
  </si>
  <si>
    <t>5.k) Préstamos financieros</t>
  </si>
  <si>
    <t>Corto plazo</t>
  </si>
  <si>
    <t>Gs.</t>
  </si>
  <si>
    <t>Largo plazo Gs.</t>
  </si>
  <si>
    <t>5.l) Acreedores por intermediación</t>
  </si>
  <si>
    <t xml:space="preserve">Corto Plazo </t>
  </si>
  <si>
    <t>Largo plazo</t>
  </si>
  <si>
    <t>Depósitos de clientes Gs.</t>
  </si>
  <si>
    <t>Depósitos de clientes USD</t>
  </si>
  <si>
    <t>Anticipos de clientes</t>
  </si>
  <si>
    <t>5.m) Provisiones</t>
  </si>
  <si>
    <t>Impuesto a la renta a pagar</t>
  </si>
  <si>
    <t>Retenciones a pagar</t>
  </si>
  <si>
    <t xml:space="preserve">Total ejercicio Actual </t>
  </si>
  <si>
    <t>No aplicable. Al 31 de diciembre de 2019 y 2018 la Sociedad no cuenta con saldos en cartera.</t>
  </si>
  <si>
    <t>5.n) Administración de cartera</t>
  </si>
  <si>
    <t>5.o) Cuentas por pagar a personas y empresas relacionadas</t>
  </si>
  <si>
    <t>Sobregiro en cuenta Corriente</t>
  </si>
  <si>
    <t xml:space="preserve">5.p) Obligaciones por contrato de underwriting </t>
  </si>
  <si>
    <t>No Aplicable. Al 31 de diciembre de 2019 y 2018 la Sociedad no cuenta con obligaciones por contrato de underwriting</t>
  </si>
  <si>
    <t>5.q) Otros pasivos corrientes y no corrientes</t>
  </si>
  <si>
    <t xml:space="preserve"> Gs.</t>
  </si>
  <si>
    <t xml:space="preserve">        -     </t>
  </si>
  <si>
    <t>5.r) Saldos y transacciones con partes relacionadas</t>
  </si>
  <si>
    <t xml:space="preserve">-   </t>
  </si>
  <si>
    <t>5.s) Resultado con empresas vinculadas</t>
  </si>
  <si>
    <t>El resultado por operaciones con empresas y personas vinculadas al 31 de diciembre de 2019 y 2018 es el siguiente:</t>
  </si>
  <si>
    <t>Total ejercicio actual</t>
  </si>
  <si>
    <t>5.t) Patrimonio neto</t>
  </si>
  <si>
    <t>SALDO AL INICIO DEL EJERCICIO</t>
  </si>
  <si>
    <t>SALDO AL CIERRE DEL EJERCICIO Gs.</t>
  </si>
  <si>
    <t>Aportes no capitalizados</t>
  </si>
  <si>
    <t>Resultados del ejercicio</t>
  </si>
  <si>
    <t>El movimiento del patrimonio neto de la Sociedad es el siguiente:</t>
  </si>
  <si>
    <t>5.u) Previsiones</t>
  </si>
  <si>
    <t>No aplicable. Los presentes estados financieros no incluyen previsiones.</t>
  </si>
  <si>
    <t>5.v) Ingresos Operativos</t>
  </si>
  <si>
    <t>Ver nota 5r.</t>
  </si>
  <si>
    <t>5.v.3 - Otros ingresos operativos</t>
  </si>
  <si>
    <t>5.w) Otros gastos operativos, de comercialización y de administración</t>
  </si>
  <si>
    <t>5.x) Otros ingresos y egresos</t>
  </si>
  <si>
    <t>Otros ingresos</t>
  </si>
  <si>
    <t>Resultado por actualización del valor de activos</t>
  </si>
  <si>
    <t>Otros egresos</t>
  </si>
  <si>
    <t>5.y) Resultados financieros</t>
  </si>
  <si>
    <t>5.z) Resultados extraordinarios</t>
  </si>
  <si>
    <t>Ingresos varios</t>
  </si>
  <si>
    <t>5.a.a ) Impuesto a la renta</t>
  </si>
  <si>
    <t>Las operaciones de la Sociedad, en general, están gravadas por el impuesto a la renta de actividades comerciales, industriales y de servicios (IRACIS) a la tasa general del 10%. De acuerdo con las disposiciones de la Ley 125/91, modificada por la Ley 2421/04, la distribución de utilidades en efectivo está gravada a la tasa adicional del 5%.
La distribución de utilidades a accionistas domiciliados en el exterior está sujeta a una retención del 15% en concepto de impuesto a la renta. El impuesto a la renta determinado es el siguiente:</t>
  </si>
  <si>
    <t>Al 31 de diciembre de 2018, no existe cargo por impuesto a la renta debido a que el resultado contable y el fiscal arrojan pérdida.</t>
  </si>
  <si>
    <t>Ver adicionalmente nota 12 a los presentes estados financieros.</t>
  </si>
  <si>
    <t>6.a) Compromisos directos</t>
  </si>
  <si>
    <t>La Sociedad no cuenta con garantías otorgadas que impliquen activos comprometidos a la fecha de cierre de los estados financieros a excepción de lo mencionado en la nota 8.</t>
  </si>
  <si>
    <t>6.b) Contingencias legales</t>
  </si>
  <si>
    <t>La Sociedad no cuenta con contingencias legales a la fecha de cierre de los presentes estados financieros.</t>
  </si>
  <si>
    <t>6.c) Garantías constituidas</t>
  </si>
  <si>
    <t>Al 31 de diciembre de 2018, la Sociedad tiene constituida como garantía una póliza de caución, con vigencia desde el 14/11/2018 al 14/11/2019, por un monto de Gs.530.000.000.- (Guaraníes quinientos treinta millones), emitida por Regional S.A. de Seguros según póliza N° 623; de acuerdo a lo previsto en los artículos 113 y 114 de la Resolución 763/04.</t>
  </si>
  <si>
    <t>Al 31 de diciembre de 2019, la póliza fue renovada en fecha 31/10/2019, con vigencia desde el 15/11/2019 al 14/11/2020, por un monto de Gs.530.000.000. (guaraníes quinientos treinta millones), según póliza N° 792. De acuerdo con lo previsto en la Resolución CNV CG N° 1/20019 Y N° 6/2019.</t>
  </si>
  <si>
    <t>Como es de conocimiento general, la aparición del Coronavirus COVID-19 en China en diciembre de 2019 y su expansión global a un gran número de países, ha motivado que el brote viral haya sido calificado como una pandemia por la Organización Mundial de la Salud desde el pasado 11 de marzo</t>
  </si>
  <si>
    <t>Los impactos económicos y las consecuencias para las operaciones de las empresas son inciertas y van a depender en gran medida de la evolución y extensión de la pandemia en los próximos meses, así como de la capacidad de reacción y adaptación de todos los agentes económicos impactados.</t>
  </si>
  <si>
    <t xml:space="preserve">En el caso particular de la Sociedad, la gerencia y el directorio de la misma han replanteado los principales lineamientos del plan para el ejercicio 2020 centrando los esfuerzos en tres ejes fundamentales relacionados a mantener la liquidez, gestionar adecuadamente el riesgo de las contrapartes y de los instrumentos de inversión y evitar la erosión del capital. Como consecuencia del brote de coronavirus, y de las medidas de aislamiento adoptadas por el gobierno nacional, si bien se ha generado una desaceleración económica y una disminución del consumo y la inversión, la gerencia y el directorio de la Sociedad estiman que el impacto contemplado en las operaciones de la misma, así como en su desempeño financiero se encuentran dentro de parámetros manejables para mantener sus operaciones como casa de bolsa. </t>
  </si>
  <si>
    <t>Adicionalmente a lo mencionado anteriormente, entre el 31 de diciembre de 2019 y la fecha de presentación de estos estados financieros no han ocurrido hechos significativos de carácter financiero o de otra índole que no hayan sido adecuadamente revelados en las presentes notas. Asimismo, no han sucedido hechos posteriores que afecten la estructura patrimonial, los resultados de la Sociedad al 31 de diciembre de 2019.</t>
  </si>
  <si>
    <t>Al 31 de diciembre de 2019 y 2018 existe la siguiente limitación:</t>
  </si>
  <si>
    <t>• Restricción de la posesión de la acción en BVPASA para operar como casa de bolsa.</t>
  </si>
  <si>
    <t>Nota 9. Cambio contables</t>
  </si>
  <si>
    <t>Ver nota 4.</t>
  </si>
  <si>
    <t>c) De acuerdo con el régimen tributario establecido por la Ley Nº 125/91 y sus modificaciones, las utilidades distribuidas en efectivo se hallan gravadas a una tasa del 5% en concepto de Impuesto a la Renta.</t>
  </si>
  <si>
    <t>d) De acuerdo con la Ley Nº 125/91 que establece el régimen tributario, las utilidades obtenidas y remesadas a beneficiarios radicados en el exterior se hallan sujetas a una retención del 15% en concepto de Impuesto a la Renta.</t>
  </si>
  <si>
    <t>a)     De acuerdo con la legislación vigente las sociedades por acciones, deben constituir una reserva legal no menor al 5% de las utilidades netas del ejercicio, hasta alcanzar el 20% del capital suscripto.</t>
  </si>
  <si>
    <t>b)     El incremento patrimonial producido por el revalúo de los bienes de los bienes de uso, solo podrá ser capitalizado, no pudiendo ser distribuido como dividendo, utilidad o beneficio.</t>
  </si>
  <si>
    <t>A la fecha de la emisión de los presentes estados financieros, no existen sanciones de ninguna naturaleza que la Comisión Nacional de Valores u otras instituciones fiscalizadoras hayan impuesto a la Sociedad.</t>
  </si>
  <si>
    <t>Nota 12: Otros asuntos relevantes</t>
  </si>
  <si>
    <r>
      <t>a)</t>
    </r>
    <r>
      <rPr>
        <b/>
        <sz val="7"/>
        <color theme="1"/>
        <rFont val="Times New Roman"/>
        <family val="1"/>
      </rPr>
      <t xml:space="preserve">     </t>
    </r>
    <r>
      <rPr>
        <b/>
        <sz val="10"/>
        <color theme="1"/>
        <rFont val="Times New Roman"/>
        <family val="1"/>
      </rPr>
      <t>Modificación de la legislación tributaria</t>
    </r>
  </si>
  <si>
    <t>Con fecha 25 de septiembre de 2019 se promulgó la Ley N° 6380/19 “De Modernización y Simplificación del Sistema Tributario Nacional”, con vigencia a partir del 1 de enero de 2020, la cual básicamente plantea el siguiente esquema de imposición:</t>
  </si>
  <si>
    <t xml:space="preserve"> - Impuesto a la Renta Empresarial (IRE), sucesor del Impuesto a la Renta de las Actividades Comerciales, Industriales y de Servicios (IRACIS), Impuesto sobre Renta de Actividades Agropecuarias (IRAGRO), e Impuesto a la Renta del Pequeño Contribuyente (IRPC), con las mismas tasas de imposición del 10%.</t>
  </si>
  <si>
    <t xml:space="preserve"> - Impuesto a los Dividendos y Utilidades (IDU), que gravará las utilidades, dividendos o rendimientos cobrados en carácter de accionista de una sociedad constituida en el país. No estarán alcanzadas por el IDU, las utilidades destinadas a la cuenta de reserva legal, a reservas facultativas o a capitalización, salvo en caso de darse un rescate de capital, en cuyo caso, las utilidades destinadas a algunos de los destinos mencionados, estarán gravados por el IDU. Este impuesto se aplica por la vía de la retención, siendo el agente designado las entidades pagadoras de las utilidades y dividendos. Las tasas a aplicarse serán las siguientes: 8% si el que percibe los dividendos, utilidades o rendimientos es una persona física, jurídica u otro tipo de entidad residente en el país; y 15% siempre y cuando, el perceptor sea una entidad, persona física o jurídica no residente en el país, inclusive los obtenidos por la casa matriz del exterior, es decir, la casa matriz de las sucursales establecidas en el país. La Ley N° 6380/19 establece disposiciones especiales relacionadas a utilidades acumuladas antes la vigencia de la misma que no hayan sido capitalizadas. </t>
  </si>
  <si>
    <t xml:space="preserve"> - Impuesto a los No Residentes (INR): la Ley N° 6380/19 pone en vigencia un impuesto a ser aplicable a los No Residentes en el país, y que gravará todas las rentas, ganancias o beneficios obtenidos por personas físicas, jurídicas y otro tipo de entidades que no tengan residencia en Paraguay. Un punto importante es que el caso de la determinación de si la renta es de fuente paraguaya, se establece por cada tipo de servicio. En general, la tasa del INR se establece en 15% que se aplicará sobre el valor de la renta neta establecida.</t>
  </si>
  <si>
    <t xml:space="preserve"> - Impuesto al Valor Agregado (IVA): en materia de IVA, no se prevén cambios significativos en lo que respecta a las operaciones que realiza la Sociedad. En cuanto a las tasas para los productos y servicios no existen variaciones. El sistema de liquidación del impuesto no tendrá modificaciones, se mantiene la regla de compensación del IVA Débito Fiscal con el IVA Crédito Fiscal.</t>
  </si>
  <si>
    <t xml:space="preserve"> - Normas de valoración entre partes relacionadas (Precios de Transferencia): a partir del año 2021, los contribuyentes que realizan operaciones con partes relacionadas residentes en el país y en el extranjero, deben obtener y mantener un Estudio Técnico que incluya la documentación de respaldo con la que demuestren que el monto de sus ingresos y deducciones fueron valuados a precios o contraprestaciones hechas entre partes independientes, que debe contener ciertos datos.</t>
  </si>
  <si>
    <t>En opinión de la Dirección y la Gerencia de la Sociedad, la aplicación del nuevo marco tributario no generará un efecto significativo en la Sociedad.</t>
  </si>
  <si>
    <t>Balance General al 31/12/2019 presentado en forma comparativa con el ejercicio económico inicial finalizado el 31/12/2018</t>
  </si>
  <si>
    <t>Estado de resultados correspondiente al 31/12/2019 presentado en forma comparativa con el ejercicio económico inicial finalizado el 31/12/2018</t>
  </si>
  <si>
    <t xml:space="preserve">Estado de flujo de efectivo correspondiente al 31/12/2019 presentado en forma comparativa con el ejercicio económico inicial finalizado el 31/12/2018 </t>
  </si>
  <si>
    <t>Estado de cambios en el patrimonio neto correspondiente al 31/12/2019 presentado en forma comparativa con el ejercicio económico inicial finalizado el 31/12/2018</t>
  </si>
  <si>
    <t>Los estados contables (Balance General, Estado de Resultados, Estado de Flujo de Efectivo y Estado de Variación del Patrimonio Neto) correspondientes al 31 de diciembre de 2018 fueron considerados y aprobados por la Asamblea General de Accionistas mediante Acta de Asamblea N° 2 del 30 de abril de 2019.</t>
  </si>
  <si>
    <t xml:space="preserve"> - Cargos diferidos e Intangibles:  Las amortizaciones se calculan por el método de línea recta considerando una vida útil de 48 meses.</t>
  </si>
  <si>
    <t xml:space="preserve">Deloitte &amp; Touche - Paraguay </t>
  </si>
  <si>
    <t>Firmado a los efectos de su identificación con nuestro informe de fecha 4 de mayo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</si>
</sst>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0_);_(* \(#,##0\);_(* &quot;-&quot;_);_(@_)"/>
    <numFmt numFmtId="43" formatCode="_(* #,##0.00_);_(* \(#,##0.00\);_(* &quot;-&quot;??_);_(@_)"/>
    <numFmt numFmtId="164" formatCode="&quot;₲&quot;\ #,##0;[Red]&quot;₲&quot;\ \-#,##0"/>
    <numFmt numFmtId="165" formatCode="_ * #,##0_ ;_ * \-#,##0_ ;_ * &quot;-&quot;_ ;_ @_ "/>
    <numFmt numFmtId="166" formatCode="_-* #,##0.00\ _€_-;\-* #,##0.00\ _€_-;_-* &quot;-&quot;??\ _€_-;_-@_-"/>
    <numFmt numFmtId="167" formatCode="_-* #,##0\ _€_-;\-* #,##0\ _€_-;_-* &quot;-&quot;??\ _€_-;_-@_-"/>
    <numFmt numFmtId="168" formatCode="General_)"/>
    <numFmt numFmtId="169" formatCode="_(* #,##0.00_);_(* \(#,##0.00\);_(* &quot;-&quot;_);_(@_)"/>
    <numFmt numFmtId="170" formatCode="_(* #,##0_);_(* \(#,##0\);_(* &quot;-&quot;??_);_(@_)"/>
    <numFmt numFmtId="171" formatCode="#,##0_ ;[Red]\-#,##0\ "/>
    <numFmt numFmtId="172" formatCode="#,##0_ ;\-#,##0\ "/>
    <numFmt numFmtId="173" formatCode="0_ ;[Red]\-0\ "/>
    <numFmt numFmtId="174" formatCode="_ * #,##0.00_ ;_ * \-#,##0.00_ ;_ * &quot;-&quot;_ ;_ @_ "/>
    <numFmt numFmtId="175" formatCode="_ &quot;Gs&quot;\ * #,##0_ ;_ &quot;Gs&quot;\ * \-#,##0_ ;_ &quot;Gs&quot;\ * &quot;-&quot;_ ;_ @_ "/>
    <numFmt numFmtId="176" formatCode="_-* #,##0.00\ &quot;Pts&quot;_-;\-* #,##0.00\ &quot;Pts&quot;_-;_-* &quot;-&quot;??\ &quot;Pts&quot;_-;_-@_-"/>
    <numFmt numFmtId="177" formatCode="_ * #,##0_ ;_ * \-#,##0_ ;_ * \-??_ ;_ @_ "/>
    <numFmt numFmtId="178" formatCode="_(* #,##0_);_(* \(#,##0\);_(* \-??_);_(@_)"/>
    <numFmt numFmtId="179" formatCode="dd/mm/yyyy;@"/>
    <numFmt numFmtId="180" formatCode="_-* #,##0.0\ _€_-;\-* #,##0.0\ _€_-;_-* &quot;-&quot;??\ _€_-;_-@_-"/>
  </numFmts>
  <fonts count="88">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8"/>
      <color theme="1"/>
      <name val="Calibri"/>
      <family val="2"/>
      <scheme val="minor"/>
    </font>
    <font>
      <sz val="11"/>
      <color rgb="FF000000"/>
      <name val="Calibri"/>
      <family val="2"/>
      <scheme val="minor"/>
    </font>
    <font>
      <sz val="11"/>
      <color rgb="FF000000"/>
      <name val="Times New Roman"/>
      <family val="1"/>
    </font>
    <font>
      <sz val="12"/>
      <color theme="1"/>
      <name val="Times New Roman"/>
      <family val="1"/>
    </font>
    <font>
      <b/>
      <sz val="12"/>
      <color theme="1"/>
      <name val="Times New Roman"/>
      <family val="1"/>
    </font>
    <font>
      <sz val="12"/>
      <name val="Courier"/>
      <family val="3"/>
    </font>
    <font>
      <b/>
      <sz val="12"/>
      <name val="Times New Roman"/>
      <family val="1"/>
    </font>
    <font>
      <b/>
      <sz val="12"/>
      <color rgb="FF0000FF"/>
      <name val="Times New Roman"/>
      <family val="1"/>
    </font>
    <font>
      <b/>
      <u/>
      <sz val="12"/>
      <color rgb="FF0000FF"/>
      <name val="Times New Roman"/>
      <family val="1"/>
    </font>
    <font>
      <b/>
      <u/>
      <sz val="12"/>
      <color theme="1"/>
      <name val="Times New Roman"/>
      <family val="1"/>
    </font>
    <font>
      <sz val="12"/>
      <color rgb="FF0000FF"/>
      <name val="Times New Roman"/>
      <family val="1"/>
    </font>
    <font>
      <sz val="10"/>
      <name val="Arial"/>
      <family val="2"/>
    </font>
    <font>
      <sz val="10"/>
      <name val="Nimbus Sans L"/>
    </font>
    <font>
      <sz val="12"/>
      <color rgb="FFFF0000"/>
      <name val="Times New Roman"/>
      <family val="1"/>
    </font>
    <font>
      <sz val="12"/>
      <color theme="0"/>
      <name val="Times New Roman"/>
      <family val="1"/>
    </font>
    <font>
      <b/>
      <sz val="11"/>
      <name val="Times New Roman"/>
      <family val="1"/>
    </font>
    <font>
      <sz val="11"/>
      <name val="Times New Roman"/>
      <family val="1"/>
    </font>
    <font>
      <b/>
      <sz val="11"/>
      <color theme="1"/>
      <name val="Times New Roman"/>
      <family val="1"/>
    </font>
    <font>
      <sz val="11"/>
      <color rgb="FF0000FF"/>
      <name val="Times New Roman"/>
      <family val="1"/>
    </font>
    <font>
      <sz val="11"/>
      <color theme="1"/>
      <name val="Times New Roman"/>
      <family val="1"/>
    </font>
    <font>
      <b/>
      <sz val="11"/>
      <color rgb="FF000000"/>
      <name val="Times New Roman"/>
      <family val="1"/>
    </font>
    <font>
      <sz val="8"/>
      <color rgb="FFFF0000"/>
      <name val="Calibri"/>
      <family val="2"/>
      <scheme val="minor"/>
    </font>
    <font>
      <u/>
      <sz val="12"/>
      <color theme="1"/>
      <name val="Times New Roman"/>
      <family val="1"/>
    </font>
    <font>
      <sz val="9"/>
      <name val="Times New Roman"/>
      <family val="1"/>
    </font>
    <font>
      <b/>
      <sz val="9"/>
      <name val="Times New Roman"/>
      <family val="1"/>
    </font>
    <font>
      <b/>
      <sz val="9"/>
      <color rgb="FF000000"/>
      <name val="Times New Roman"/>
      <family val="1"/>
    </font>
    <font>
      <sz val="9"/>
      <color rgb="FF000000"/>
      <name val="Times New Roman"/>
      <family val="1"/>
    </font>
    <font>
      <b/>
      <sz val="10"/>
      <name val="Times New Roman"/>
      <family val="1"/>
    </font>
    <font>
      <b/>
      <sz val="10"/>
      <color indexed="8"/>
      <name val="Arial"/>
      <family val="2"/>
    </font>
    <font>
      <sz val="8"/>
      <color indexed="8"/>
      <name val="Arial"/>
      <family val="2"/>
    </font>
    <font>
      <b/>
      <sz val="10"/>
      <name val="Arial"/>
      <family val="2"/>
    </font>
    <font>
      <sz val="8"/>
      <name val="Arial"/>
      <family val="2"/>
    </font>
    <font>
      <b/>
      <sz val="8"/>
      <name val="Arial"/>
      <family val="2"/>
    </font>
    <font>
      <b/>
      <u/>
      <sz val="8"/>
      <name val="Arial"/>
      <family val="2"/>
    </font>
    <font>
      <u/>
      <sz val="8"/>
      <name val="Arial"/>
      <family val="2"/>
    </font>
    <font>
      <sz val="9"/>
      <name val="Arial"/>
      <family val="2"/>
    </font>
    <font>
      <sz val="12"/>
      <name val="Times New Roman"/>
      <family val="1"/>
    </font>
    <font>
      <b/>
      <sz val="12"/>
      <color indexed="8"/>
      <name val="Arial"/>
      <family val="2"/>
    </font>
    <font>
      <sz val="10"/>
      <color indexed="8"/>
      <name val="Arial"/>
      <family val="2"/>
    </font>
    <font>
      <sz val="10"/>
      <color theme="1"/>
      <name val="Arial"/>
      <family val="2"/>
    </font>
    <font>
      <b/>
      <u/>
      <sz val="10"/>
      <color indexed="8"/>
      <name val="Arial"/>
      <family val="2"/>
    </font>
    <font>
      <b/>
      <sz val="10"/>
      <color theme="1"/>
      <name val="Arial"/>
      <family val="2"/>
    </font>
    <font>
      <b/>
      <u/>
      <sz val="10"/>
      <color theme="1"/>
      <name val="Arial"/>
      <family val="2"/>
    </font>
    <font>
      <b/>
      <sz val="12"/>
      <color theme="1"/>
      <name val="Arial"/>
      <family val="2"/>
    </font>
    <font>
      <sz val="9"/>
      <color theme="1"/>
      <name val="Arial"/>
      <family val="2"/>
    </font>
    <font>
      <b/>
      <sz val="9"/>
      <color theme="1"/>
      <name val="Arial"/>
      <family val="2"/>
    </font>
    <font>
      <i/>
      <sz val="8"/>
      <color theme="1"/>
      <name val="Arial"/>
      <family val="2"/>
    </font>
    <font>
      <b/>
      <sz val="12"/>
      <color theme="0"/>
      <name val="Times New Roman"/>
      <family val="1"/>
    </font>
    <font>
      <b/>
      <sz val="8"/>
      <color theme="1"/>
      <name val="Calibri"/>
      <family val="2"/>
      <scheme val="minor"/>
    </font>
    <font>
      <i/>
      <sz val="10"/>
      <color rgb="FF000000"/>
      <name val="Times New Roman"/>
      <family val="1"/>
    </font>
    <font>
      <sz val="10"/>
      <color theme="1"/>
      <name val="Times New Roman"/>
      <family val="1"/>
    </font>
    <font>
      <b/>
      <sz val="10"/>
      <color theme="1"/>
      <name val="Times New Roman"/>
      <family val="1"/>
    </font>
    <font>
      <b/>
      <sz val="8"/>
      <color theme="1"/>
      <name val="Times New Roman"/>
      <family val="1"/>
    </font>
    <font>
      <sz val="8"/>
      <color theme="1"/>
      <name val="Times New Roman"/>
      <family val="1"/>
    </font>
    <font>
      <sz val="10"/>
      <color theme="1"/>
      <name val="Calibri"/>
      <family val="2"/>
      <scheme val="minor"/>
    </font>
    <font>
      <u/>
      <sz val="10"/>
      <color theme="1"/>
      <name val="Times New Roman"/>
      <family val="1"/>
    </font>
    <font>
      <sz val="8"/>
      <color rgb="FF000000"/>
      <name val="Times New Roman"/>
      <family val="1"/>
    </font>
    <font>
      <sz val="9"/>
      <color theme="0"/>
      <name val="Arial"/>
      <family val="2"/>
    </font>
    <font>
      <sz val="10"/>
      <color indexed="8"/>
      <name val="Courier New"/>
      <family val="2"/>
    </font>
    <font>
      <sz val="8"/>
      <color indexed="8"/>
      <name val="Courier New"/>
      <family val="1"/>
    </font>
    <font>
      <sz val="10"/>
      <color indexed="8"/>
      <name val="Courier New"/>
      <family val="1"/>
    </font>
    <font>
      <b/>
      <u/>
      <sz val="10"/>
      <color theme="1"/>
      <name val="Times New Roman"/>
      <family val="1"/>
    </font>
    <font>
      <b/>
      <sz val="4"/>
      <color theme="1"/>
      <name val="Times New Roman"/>
      <family val="1"/>
    </font>
    <font>
      <b/>
      <sz val="10"/>
      <color rgb="FF000000"/>
      <name val="Times New Roman"/>
      <family val="1"/>
    </font>
    <font>
      <b/>
      <sz val="9"/>
      <color rgb="FFFFFFFF"/>
      <name val="Times New Roman"/>
      <family val="1"/>
    </font>
    <font>
      <sz val="10"/>
      <color rgb="FF000000"/>
      <name val="Times New Roman"/>
      <family val="1"/>
    </font>
    <font>
      <u/>
      <sz val="11"/>
      <color theme="1"/>
      <name val="Times New Roman"/>
      <family val="1"/>
    </font>
    <font>
      <b/>
      <sz val="7"/>
      <color theme="1"/>
      <name val="Times New Roman"/>
      <family val="1"/>
    </font>
    <font>
      <b/>
      <sz val="11"/>
      <color rgb="FFFFFFFF"/>
      <name val="Times New Roman"/>
      <family val="1"/>
    </font>
    <font>
      <b/>
      <u/>
      <sz val="10"/>
      <color rgb="FF000000"/>
      <name val="Times New Roman"/>
      <family val="1"/>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0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003366"/>
        <bgColor indexed="64"/>
      </patternFill>
    </fill>
    <fill>
      <patternFill patternType="solid">
        <fgColor theme="6" tint="-0.499984740745262"/>
        <bgColor indexed="64"/>
      </patternFill>
    </fill>
    <fill>
      <patternFill patternType="solid">
        <fgColor theme="7" tint="0.79998168889431442"/>
        <bgColor indexed="64"/>
      </patternFill>
    </fill>
    <fill>
      <patternFill patternType="solid">
        <fgColor rgb="FFFFFFFF"/>
        <bgColor indexed="64"/>
      </patternFill>
    </fill>
    <fill>
      <patternFill patternType="solid">
        <fgColor rgb="FF161616"/>
        <bgColor indexed="64"/>
      </patternFill>
    </fill>
    <fill>
      <patternFill patternType="solid">
        <fgColor rgb="FF0D0D0D"/>
        <bgColor indexed="64"/>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ck">
        <color indexed="64"/>
      </right>
      <top/>
      <bottom style="thick">
        <color indexed="64"/>
      </bottom>
      <diagonal/>
    </border>
    <border>
      <left/>
      <right style="thick">
        <color indexed="64"/>
      </right>
      <top/>
      <bottom style="medium">
        <color indexed="64"/>
      </bottom>
      <diagonal/>
    </border>
    <border>
      <left/>
      <right/>
      <top/>
      <bottom style="medium">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ck">
        <color indexed="64"/>
      </left>
      <right style="thick">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n">
        <color indexed="64"/>
      </right>
      <top style="medium">
        <color indexed="64"/>
      </top>
      <bottom style="medium">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style="medium">
        <color indexed="64"/>
      </bottom>
      <diagonal/>
    </border>
  </borders>
  <cellStyleXfs count="53">
    <xf numFmtId="0" fontId="0" fillId="0" borderId="0"/>
    <xf numFmtId="166"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19" fillId="0" borderId="0"/>
    <xf numFmtId="168" fontId="23" fillId="0" borderId="0"/>
    <xf numFmtId="41" fontId="1" fillId="0" borderId="0" applyFont="0" applyFill="0" applyBorder="0" applyAlignment="0" applyProtection="0"/>
    <xf numFmtId="0" fontId="29" fillId="0" borderId="0"/>
    <xf numFmtId="0" fontId="29" fillId="0" borderId="0"/>
    <xf numFmtId="0" fontId="30" fillId="0" borderId="0"/>
    <xf numFmtId="0" fontId="29" fillId="0" borderId="0"/>
    <xf numFmtId="43" fontId="1" fillId="0" borderId="0" applyFont="0" applyFill="0" applyBorder="0" applyAlignment="0" applyProtection="0"/>
    <xf numFmtId="165" fontId="1" fillId="0" borderId="0" applyFont="0" applyFill="0" applyBorder="0" applyAlignment="0" applyProtection="0"/>
    <xf numFmtId="176" fontId="29" fillId="0" borderId="0" applyFont="0" applyFill="0" applyBorder="0" applyAlignment="0" applyProtection="0"/>
  </cellStyleXfs>
  <cellXfs count="800">
    <xf numFmtId="0" fontId="0" fillId="0" borderId="0" xfId="0"/>
    <xf numFmtId="0" fontId="18" fillId="0" borderId="0" xfId="0" applyFont="1"/>
    <xf numFmtId="0" fontId="21" fillId="0" borderId="0" xfId="0" applyFont="1"/>
    <xf numFmtId="0" fontId="21" fillId="0" borderId="0" xfId="0" applyFont="1" applyAlignment="1">
      <alignment wrapText="1"/>
    </xf>
    <xf numFmtId="0" fontId="22" fillId="0" borderId="0" xfId="0" applyFont="1" applyAlignment="1">
      <alignment horizontal="right"/>
    </xf>
    <xf numFmtId="0" fontId="21" fillId="0" borderId="0" xfId="0" applyFont="1" applyBorder="1"/>
    <xf numFmtId="167" fontId="21" fillId="0" borderId="0" xfId="1" applyNumberFormat="1" applyFont="1"/>
    <xf numFmtId="167" fontId="21" fillId="0" borderId="0" xfId="0" applyNumberFormat="1" applyFont="1"/>
    <xf numFmtId="0" fontId="22" fillId="0" borderId="0" xfId="0" applyFont="1" applyAlignment="1">
      <alignment horizontal="center" wrapText="1"/>
    </xf>
    <xf numFmtId="0" fontId="21" fillId="0" borderId="0" xfId="0" applyFont="1" applyBorder="1" applyAlignment="1">
      <alignment horizontal="left" vertical="center"/>
    </xf>
    <xf numFmtId="0" fontId="22" fillId="0" borderId="0" xfId="0" applyFont="1" applyBorder="1" applyAlignment="1">
      <alignment horizontal="center"/>
    </xf>
    <xf numFmtId="0" fontId="25" fillId="0" borderId="17" xfId="0" applyFont="1" applyFill="1" applyBorder="1"/>
    <xf numFmtId="0" fontId="22" fillId="0" borderId="17" xfId="0" applyFont="1" applyFill="1" applyBorder="1"/>
    <xf numFmtId="0" fontId="22" fillId="0" borderId="18" xfId="0" applyFont="1" applyFill="1" applyBorder="1"/>
    <xf numFmtId="41" fontId="21" fillId="0" borderId="0" xfId="0" applyNumberFormat="1" applyFont="1" applyBorder="1"/>
    <xf numFmtId="0" fontId="26" fillId="0" borderId="17" xfId="0" applyFont="1" applyFill="1" applyBorder="1"/>
    <xf numFmtId="0" fontId="27" fillId="0" borderId="18" xfId="0" applyFont="1" applyFill="1" applyBorder="1"/>
    <xf numFmtId="0" fontId="28" fillId="0" borderId="17" xfId="0" quotePrefix="1" applyFont="1" applyFill="1" applyBorder="1"/>
    <xf numFmtId="0" fontId="21" fillId="0" borderId="17" xfId="0" quotePrefix="1" applyFont="1" applyFill="1" applyBorder="1"/>
    <xf numFmtId="0" fontId="21" fillId="0" borderId="18" xfId="0" quotePrefix="1" applyFont="1" applyFill="1" applyBorder="1"/>
    <xf numFmtId="0" fontId="28" fillId="0" borderId="17" xfId="0" applyFont="1" applyFill="1" applyBorder="1"/>
    <xf numFmtId="0" fontId="21" fillId="0" borderId="17" xfId="0" applyFont="1" applyFill="1" applyBorder="1"/>
    <xf numFmtId="0" fontId="21" fillId="0" borderId="18" xfId="0" applyFont="1" applyFill="1" applyBorder="1"/>
    <xf numFmtId="0" fontId="22" fillId="0" borderId="0" xfId="0" applyFont="1" applyBorder="1"/>
    <xf numFmtId="41" fontId="21" fillId="0" borderId="0" xfId="45" applyFont="1"/>
    <xf numFmtId="41" fontId="21" fillId="0" borderId="0" xfId="0" applyNumberFormat="1" applyFont="1"/>
    <xf numFmtId="0" fontId="22" fillId="0" borderId="19" xfId="0" applyFont="1" applyFill="1" applyBorder="1"/>
    <xf numFmtId="0" fontId="22" fillId="0" borderId="20" xfId="0" applyFont="1" applyFill="1" applyBorder="1"/>
    <xf numFmtId="41" fontId="22" fillId="0" borderId="0" xfId="0" applyNumberFormat="1" applyFont="1" applyBorder="1"/>
    <xf numFmtId="0" fontId="21" fillId="0" borderId="0" xfId="0" applyFont="1" applyAlignment="1"/>
    <xf numFmtId="0" fontId="21" fillId="0" borderId="0" xfId="0" applyFont="1" applyBorder="1" applyAlignment="1"/>
    <xf numFmtId="0" fontId="21" fillId="0" borderId="0" xfId="0" applyFont="1" applyAlignment="1">
      <alignment vertical="center"/>
    </xf>
    <xf numFmtId="0" fontId="21" fillId="0" borderId="0" xfId="0" applyFont="1" applyBorder="1" applyAlignment="1">
      <alignment wrapText="1"/>
    </xf>
    <xf numFmtId="41" fontId="21" fillId="0" borderId="0" xfId="0" applyNumberFormat="1" applyFont="1" applyAlignment="1">
      <alignment vertical="center"/>
    </xf>
    <xf numFmtId="0" fontId="31" fillId="0" borderId="17" xfId="0" quotePrefix="1" applyFont="1" applyFill="1" applyBorder="1"/>
    <xf numFmtId="0" fontId="31" fillId="0" borderId="17" xfId="0" applyFont="1" applyFill="1" applyBorder="1"/>
    <xf numFmtId="0" fontId="21" fillId="0" borderId="16" xfId="0" applyFont="1" applyBorder="1" applyAlignment="1">
      <alignment vertical="center"/>
    </xf>
    <xf numFmtId="0" fontId="21" fillId="0" borderId="17" xfId="0" applyFont="1" applyBorder="1" applyAlignment="1">
      <alignment vertical="center" wrapText="1"/>
    </xf>
    <xf numFmtId="0" fontId="21" fillId="0" borderId="0" xfId="0" applyFont="1" applyBorder="1" applyAlignment="1">
      <alignment vertical="center" wrapText="1"/>
    </xf>
    <xf numFmtId="0" fontId="22" fillId="0" borderId="17" xfId="0" applyFont="1" applyBorder="1" applyAlignment="1">
      <alignment vertical="center" wrapText="1"/>
    </xf>
    <xf numFmtId="0" fontId="22" fillId="0" borderId="0" xfId="0" applyFont="1" applyBorder="1" applyAlignment="1">
      <alignment vertical="center" wrapText="1"/>
    </xf>
    <xf numFmtId="169" fontId="21" fillId="0" borderId="0" xfId="0" applyNumberFormat="1" applyFont="1" applyAlignment="1">
      <alignment vertical="center"/>
    </xf>
    <xf numFmtId="3" fontId="21" fillId="0" borderId="0" xfId="0" applyNumberFormat="1" applyFont="1" applyAlignment="1">
      <alignment vertical="center"/>
    </xf>
    <xf numFmtId="0" fontId="32" fillId="0" borderId="0" xfId="0" applyFont="1" applyAlignment="1">
      <alignment vertical="center"/>
    </xf>
    <xf numFmtId="0" fontId="22" fillId="0" borderId="19" xfId="0" applyFont="1" applyBorder="1" applyAlignment="1">
      <alignment vertical="center" wrapText="1"/>
    </xf>
    <xf numFmtId="0" fontId="22" fillId="0" borderId="16" xfId="0" applyFont="1" applyBorder="1" applyAlignment="1">
      <alignment vertical="center" wrapText="1"/>
    </xf>
    <xf numFmtId="41" fontId="32" fillId="0" borderId="0" xfId="0" applyNumberFormat="1" applyFont="1" applyAlignment="1">
      <alignment vertical="center"/>
    </xf>
    <xf numFmtId="0" fontId="32" fillId="0" borderId="0" xfId="0" applyFont="1"/>
    <xf numFmtId="167" fontId="18" fillId="0" borderId="0" xfId="0" applyNumberFormat="1" applyFont="1"/>
    <xf numFmtId="0" fontId="34" fillId="0" borderId="0" xfId="49" applyFont="1"/>
    <xf numFmtId="0" fontId="34" fillId="0" borderId="0" xfId="49" applyFont="1" applyFill="1"/>
    <xf numFmtId="41" fontId="34" fillId="0" borderId="0" xfId="45" applyFont="1" applyFill="1" applyBorder="1"/>
    <xf numFmtId="0" fontId="34" fillId="0" borderId="0" xfId="46" applyFont="1"/>
    <xf numFmtId="0" fontId="38" fillId="0"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37" fillId="0" borderId="17" xfId="0" applyFont="1" applyFill="1" applyBorder="1"/>
    <xf numFmtId="0" fontId="38" fillId="0" borderId="0" xfId="0" applyFont="1" applyFill="1" applyBorder="1" applyAlignment="1">
      <alignment horizontal="center" vertical="center"/>
    </xf>
    <xf numFmtId="41" fontId="20" fillId="0" borderId="0" xfId="45" applyFont="1" applyFill="1" applyBorder="1" applyAlignment="1">
      <alignment vertical="center"/>
    </xf>
    <xf numFmtId="0" fontId="34" fillId="0" borderId="0" xfId="46" applyFont="1" applyFill="1" applyBorder="1"/>
    <xf numFmtId="41" fontId="38" fillId="0" borderId="0" xfId="0" applyNumberFormat="1" applyFont="1" applyFill="1" applyBorder="1" applyAlignment="1">
      <alignment vertical="center"/>
    </xf>
    <xf numFmtId="41" fontId="38" fillId="0" borderId="0" xfId="45" applyFont="1" applyFill="1" applyBorder="1" applyAlignment="1">
      <alignment vertical="center"/>
    </xf>
    <xf numFmtId="170" fontId="33" fillId="0" borderId="0" xfId="50" applyNumberFormat="1" applyFont="1" applyFill="1" applyBorder="1"/>
    <xf numFmtId="0" fontId="34" fillId="0" borderId="0" xfId="0" applyFont="1" applyFill="1" applyBorder="1" applyAlignment="1">
      <alignment vertical="top"/>
    </xf>
    <xf numFmtId="41" fontId="33" fillId="0" borderId="0" xfId="45" applyFont="1" applyFill="1" applyBorder="1" applyAlignment="1">
      <alignment vertical="top"/>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34" fillId="0" borderId="0" xfId="49" applyFont="1" applyFill="1" applyBorder="1"/>
    <xf numFmtId="0" fontId="34" fillId="0" borderId="0" xfId="49" applyFont="1" applyBorder="1"/>
    <xf numFmtId="0" fontId="35" fillId="0" borderId="11" xfId="0" applyFont="1" applyFill="1" applyBorder="1"/>
    <xf numFmtId="0" fontId="34" fillId="0" borderId="17" xfId="49" applyFont="1" applyFill="1" applyBorder="1"/>
    <xf numFmtId="0" fontId="21" fillId="0" borderId="0" xfId="0" applyFont="1" applyFill="1" applyAlignment="1">
      <alignment horizontal="center" wrapText="1"/>
    </xf>
    <xf numFmtId="166" fontId="21" fillId="0" borderId="0" xfId="0" applyNumberFormat="1" applyFont="1"/>
    <xf numFmtId="167" fontId="21" fillId="0" borderId="0" xfId="1" applyNumberFormat="1" applyFont="1" applyBorder="1"/>
    <xf numFmtId="167" fontId="18" fillId="0" borderId="0" xfId="1" applyNumberFormat="1" applyFont="1"/>
    <xf numFmtId="0" fontId="22" fillId="0" borderId="0" xfId="0" applyFont="1" applyFill="1" applyAlignment="1">
      <alignment horizontal="center" wrapText="1"/>
    </xf>
    <xf numFmtId="0" fontId="21" fillId="0" borderId="0" xfId="0" applyFont="1" applyFill="1"/>
    <xf numFmtId="0" fontId="21" fillId="0" borderId="0" xfId="0" applyFont="1" applyFill="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31" fillId="0" borderId="0" xfId="0" applyFont="1"/>
    <xf numFmtId="0" fontId="39" fillId="0" borderId="0" xfId="0" applyFont="1"/>
    <xf numFmtId="0" fontId="34" fillId="0" borderId="10" xfId="49" applyFont="1" applyFill="1" applyBorder="1"/>
    <xf numFmtId="41" fontId="22" fillId="0" borderId="0" xfId="45" applyFont="1" applyBorder="1" applyAlignment="1">
      <alignment vertical="center"/>
    </xf>
    <xf numFmtId="0" fontId="40" fillId="0" borderId="17" xfId="0" applyFont="1" applyFill="1" applyBorder="1"/>
    <xf numFmtId="49" fontId="21" fillId="0" borderId="17" xfId="0" applyNumberFormat="1" applyFont="1" applyFill="1" applyBorder="1"/>
    <xf numFmtId="49" fontId="21" fillId="0" borderId="17" xfId="0" quotePrefix="1" applyNumberFormat="1" applyFont="1" applyFill="1" applyBorder="1"/>
    <xf numFmtId="0" fontId="22" fillId="0" borderId="0" xfId="0" applyFont="1" applyFill="1" applyBorder="1"/>
    <xf numFmtId="0" fontId="40" fillId="0" borderId="0" xfId="0" applyFont="1" applyFill="1" applyBorder="1"/>
    <xf numFmtId="49" fontId="21" fillId="0" borderId="0" xfId="0" applyNumberFormat="1" applyFont="1" applyFill="1" applyBorder="1"/>
    <xf numFmtId="49" fontId="21" fillId="0" borderId="0" xfId="0" quotePrefix="1" applyNumberFormat="1" applyFont="1" applyFill="1" applyBorder="1"/>
    <xf numFmtId="0" fontId="21" fillId="0" borderId="0" xfId="0" quotePrefix="1" applyFont="1" applyFill="1" applyBorder="1"/>
    <xf numFmtId="0" fontId="21" fillId="0" borderId="0" xfId="0" applyFont="1" applyFill="1" applyBorder="1"/>
    <xf numFmtId="0" fontId="22" fillId="0" borderId="16" xfId="0" applyFont="1" applyFill="1" applyBorder="1"/>
    <xf numFmtId="0" fontId="21" fillId="0" borderId="17" xfId="0" applyFont="1" applyBorder="1" applyAlignment="1">
      <alignment horizontal="left" vertical="center" wrapText="1"/>
    </xf>
    <xf numFmtId="0" fontId="21" fillId="0" borderId="0" xfId="0" applyFont="1" applyBorder="1" applyAlignment="1">
      <alignment horizontal="left" vertical="center" wrapText="1"/>
    </xf>
    <xf numFmtId="172" fontId="22" fillId="0" borderId="13" xfId="0" applyNumberFormat="1" applyFont="1" applyBorder="1" applyAlignment="1">
      <alignment wrapText="1"/>
    </xf>
    <xf numFmtId="172" fontId="21" fillId="0" borderId="13" xfId="45" applyNumberFormat="1" applyFont="1" applyBorder="1"/>
    <xf numFmtId="0" fontId="0" fillId="0" borderId="0" xfId="0"/>
    <xf numFmtId="0" fontId="34" fillId="0" borderId="0" xfId="49" applyFont="1" applyAlignment="1">
      <alignment wrapText="1"/>
    </xf>
    <xf numFmtId="0" fontId="41" fillId="0" borderId="0" xfId="49" applyFont="1" applyAlignment="1">
      <alignment horizontal="center" vertical="center" wrapText="1"/>
    </xf>
    <xf numFmtId="0" fontId="42" fillId="0" borderId="0" xfId="49" applyFont="1" applyAlignment="1">
      <alignment horizontal="center" vertical="center"/>
    </xf>
    <xf numFmtId="0" fontId="42" fillId="0" borderId="10" xfId="49" applyFont="1" applyFill="1" applyBorder="1" applyAlignment="1">
      <alignment horizontal="center" vertical="center" wrapText="1"/>
    </xf>
    <xf numFmtId="0" fontId="37" fillId="0" borderId="14" xfId="0" applyFont="1" applyFill="1" applyBorder="1"/>
    <xf numFmtId="0" fontId="25" fillId="0" borderId="14" xfId="0" applyFont="1" applyFill="1" applyBorder="1"/>
    <xf numFmtId="0" fontId="33" fillId="0" borderId="10" xfId="49" applyFont="1" applyFill="1" applyBorder="1"/>
    <xf numFmtId="0" fontId="20" fillId="0" borderId="0" xfId="0" applyFont="1" applyFill="1" applyBorder="1" applyAlignment="1">
      <alignment horizontal="left" vertical="center"/>
    </xf>
    <xf numFmtId="0" fontId="37" fillId="0" borderId="10" xfId="0" applyFont="1" applyFill="1" applyBorder="1"/>
    <xf numFmtId="172" fontId="34" fillId="0" borderId="10" xfId="49" applyNumberFormat="1" applyFont="1" applyFill="1" applyBorder="1"/>
    <xf numFmtId="0" fontId="33" fillId="0" borderId="0" xfId="49" applyFont="1" applyFill="1" applyBorder="1"/>
    <xf numFmtId="172" fontId="21" fillId="0" borderId="0" xfId="0" applyNumberFormat="1" applyFont="1"/>
    <xf numFmtId="0" fontId="35" fillId="0" borderId="0" xfId="0" applyFont="1" applyFill="1" applyBorder="1"/>
    <xf numFmtId="172" fontId="33" fillId="0" borderId="0" xfId="45" applyNumberFormat="1" applyFont="1" applyFill="1" applyBorder="1"/>
    <xf numFmtId="0" fontId="35" fillId="0" borderId="10" xfId="0" applyFont="1" applyFill="1" applyBorder="1"/>
    <xf numFmtId="0" fontId="37" fillId="0" borderId="0" xfId="0" applyFont="1"/>
    <xf numFmtId="0" fontId="37" fillId="0" borderId="0" xfId="0" applyFont="1" applyAlignment="1">
      <alignment horizontal="left"/>
    </xf>
    <xf numFmtId="0" fontId="37" fillId="0" borderId="0" xfId="0" applyFont="1" applyAlignment="1">
      <alignment horizontal="left" wrapText="1"/>
    </xf>
    <xf numFmtId="0" fontId="33" fillId="0" borderId="0" xfId="49" quotePrefix="1" applyFont="1" applyFill="1" applyAlignment="1">
      <alignment horizontal="left"/>
    </xf>
    <xf numFmtId="0" fontId="37" fillId="0" borderId="0" xfId="0" applyFont="1" applyBorder="1"/>
    <xf numFmtId="0" fontId="37" fillId="0" borderId="22" xfId="0" applyFont="1" applyBorder="1"/>
    <xf numFmtId="0" fontId="37" fillId="0" borderId="18" xfId="0" applyFont="1" applyBorder="1"/>
    <xf numFmtId="0" fontId="37" fillId="0" borderId="19" xfId="0" applyFont="1" applyBorder="1"/>
    <xf numFmtId="0" fontId="37" fillId="0" borderId="16" xfId="0" applyFont="1" applyBorder="1"/>
    <xf numFmtId="0" fontId="37" fillId="0" borderId="20" xfId="0" applyFont="1" applyBorder="1"/>
    <xf numFmtId="3" fontId="0" fillId="0" borderId="0" xfId="0" applyNumberFormat="1"/>
    <xf numFmtId="3" fontId="21" fillId="0" borderId="0" xfId="0" applyNumberFormat="1" applyFont="1"/>
    <xf numFmtId="0" fontId="0" fillId="0" borderId="0" xfId="0" applyBorder="1"/>
    <xf numFmtId="0" fontId="49" fillId="36" borderId="10" xfId="0" applyFont="1" applyFill="1" applyBorder="1" applyAlignment="1">
      <alignment horizontal="center" vertical="center" wrapText="1"/>
    </xf>
    <xf numFmtId="14" fontId="49" fillId="36" borderId="10" xfId="0" applyNumberFormat="1" applyFont="1" applyFill="1" applyBorder="1" applyAlignment="1">
      <alignment horizontal="center" vertical="center" wrapText="1"/>
    </xf>
    <xf numFmtId="0" fontId="49" fillId="37" borderId="10" xfId="0" applyFont="1" applyFill="1" applyBorder="1" applyAlignment="1">
      <alignment horizontal="center" wrapText="1"/>
    </xf>
    <xf numFmtId="0" fontId="49" fillId="37" borderId="10" xfId="0" applyFont="1" applyFill="1" applyBorder="1" applyAlignment="1">
      <alignment horizontal="center" vertical="center" wrapText="1"/>
    </xf>
    <xf numFmtId="0" fontId="49" fillId="35" borderId="10" xfId="0" applyFont="1" applyFill="1" applyBorder="1" applyAlignment="1">
      <alignment horizontal="center" vertical="center" wrapText="1"/>
    </xf>
    <xf numFmtId="0" fontId="49" fillId="38" borderId="10" xfId="0" applyFont="1" applyFill="1" applyBorder="1" applyAlignment="1">
      <alignment horizontal="center" vertical="center" wrapText="1"/>
    </xf>
    <xf numFmtId="0" fontId="50" fillId="0" borderId="10" xfId="0" applyFont="1" applyBorder="1" applyAlignment="1">
      <alignment horizontal="left" vertical="center" wrapText="1"/>
    </xf>
    <xf numFmtId="3" fontId="50" fillId="0" borderId="10" xfId="0" applyNumberFormat="1" applyFont="1" applyFill="1" applyBorder="1"/>
    <xf numFmtId="175" fontId="50" fillId="0" borderId="10" xfId="0" applyNumberFormat="1" applyFont="1" applyBorder="1" applyAlignment="1">
      <alignment horizontal="center" vertical="center" wrapText="1"/>
    </xf>
    <xf numFmtId="175" fontId="50" fillId="0" borderId="10" xfId="52" applyNumberFormat="1" applyFont="1" applyBorder="1" applyAlignment="1">
      <alignment horizontal="center" vertical="center" wrapText="1"/>
    </xf>
    <xf numFmtId="0" fontId="50" fillId="0" borderId="0" xfId="0" applyFont="1" applyBorder="1"/>
    <xf numFmtId="0" fontId="50" fillId="0" borderId="0" xfId="0" applyFont="1"/>
    <xf numFmtId="0" fontId="51" fillId="0" borderId="10" xfId="0" applyFont="1" applyFill="1" applyBorder="1"/>
    <xf numFmtId="175" fontId="50" fillId="0" borderId="10" xfId="0" applyNumberFormat="1" applyFont="1" applyFill="1" applyBorder="1"/>
    <xf numFmtId="3" fontId="49" fillId="0" borderId="10" xfId="0" applyNumberFormat="1" applyFont="1" applyFill="1" applyBorder="1"/>
    <xf numFmtId="175" fontId="49" fillId="0" borderId="10" xfId="0" applyNumberFormat="1" applyFont="1" applyFill="1" applyBorder="1"/>
    <xf numFmtId="175" fontId="50" fillId="0" borderId="10" xfId="0" applyNumberFormat="1" applyFont="1" applyFill="1" applyBorder="1" applyAlignment="1">
      <alignment horizontal="center" vertical="center" wrapText="1"/>
    </xf>
    <xf numFmtId="0" fontId="49" fillId="0" borderId="0" xfId="0" applyFont="1" applyFill="1" applyBorder="1"/>
    <xf numFmtId="0" fontId="49" fillId="0" borderId="0" xfId="0" applyFont="1" applyFill="1"/>
    <xf numFmtId="0" fontId="49" fillId="0" borderId="10" xfId="0" applyFont="1" applyFill="1" applyBorder="1"/>
    <xf numFmtId="3" fontId="49" fillId="0" borderId="0" xfId="0" applyNumberFormat="1" applyFont="1" applyFill="1" applyBorder="1"/>
    <xf numFmtId="177" fontId="49" fillId="0" borderId="10" xfId="1" applyNumberFormat="1" applyFont="1" applyFill="1" applyBorder="1"/>
    <xf numFmtId="0" fontId="50" fillId="0" borderId="10" xfId="0" applyFont="1" applyFill="1" applyBorder="1"/>
    <xf numFmtId="0" fontId="52" fillId="0" borderId="10" xfId="0" applyFont="1" applyFill="1" applyBorder="1"/>
    <xf numFmtId="41" fontId="49" fillId="0" borderId="10" xfId="0" applyNumberFormat="1" applyFont="1" applyFill="1" applyBorder="1"/>
    <xf numFmtId="41" fontId="47" fillId="0" borderId="10" xfId="0" applyNumberFormat="1" applyFont="1" applyFill="1" applyBorder="1"/>
    <xf numFmtId="3" fontId="47" fillId="0" borderId="10" xfId="0" applyNumberFormat="1" applyFont="1" applyFill="1" applyBorder="1"/>
    <xf numFmtId="0" fontId="49" fillId="0" borderId="0" xfId="0" applyFont="1" applyBorder="1"/>
    <xf numFmtId="0" fontId="49" fillId="0" borderId="0" xfId="0" applyFont="1"/>
    <xf numFmtId="0" fontId="50" fillId="35" borderId="24" xfId="0" applyFont="1" applyFill="1" applyBorder="1"/>
    <xf numFmtId="41" fontId="50" fillId="35" borderId="24" xfId="0" applyNumberFormat="1" applyFont="1" applyFill="1" applyBorder="1"/>
    <xf numFmtId="3" fontId="50" fillId="35" borderId="10" xfId="0" applyNumberFormat="1" applyFont="1" applyFill="1" applyBorder="1"/>
    <xf numFmtId="41" fontId="0" fillId="0" borderId="0" xfId="0" applyNumberFormat="1"/>
    <xf numFmtId="3" fontId="0" fillId="0" borderId="0" xfId="0" applyNumberFormat="1" applyBorder="1"/>
    <xf numFmtId="0" fontId="0" fillId="0" borderId="0" xfId="0" applyFill="1"/>
    <xf numFmtId="0" fontId="49" fillId="0" borderId="0" xfId="0" applyFont="1" applyAlignment="1">
      <alignment horizontal="right"/>
    </xf>
    <xf numFmtId="178" fontId="53" fillId="0" borderId="0" xfId="1" applyNumberFormat="1" applyFont="1"/>
    <xf numFmtId="178" fontId="53" fillId="0" borderId="0" xfId="0" applyNumberFormat="1" applyFont="1"/>
    <xf numFmtId="0" fontId="49" fillId="35" borderId="21" xfId="0" applyFont="1" applyFill="1" applyBorder="1" applyAlignment="1">
      <alignment horizontal="center" vertical="center" wrapText="1"/>
    </xf>
    <xf numFmtId="3" fontId="49" fillId="0" borderId="0" xfId="0" applyNumberFormat="1" applyFont="1" applyFill="1"/>
    <xf numFmtId="172" fontId="54" fillId="0" borderId="0" xfId="0" applyNumberFormat="1" applyFont="1" applyAlignment="1">
      <alignment vertical="center"/>
    </xf>
    <xf numFmtId="3" fontId="49" fillId="0" borderId="13" xfId="0" applyNumberFormat="1" applyFont="1" applyFill="1" applyBorder="1"/>
    <xf numFmtId="0" fontId="0" fillId="0" borderId="23" xfId="0" applyBorder="1"/>
    <xf numFmtId="3" fontId="0" fillId="0" borderId="23" xfId="0" applyNumberFormat="1" applyBorder="1"/>
    <xf numFmtId="3" fontId="49" fillId="0" borderId="23" xfId="0" applyNumberFormat="1" applyFont="1" applyFill="1" applyBorder="1"/>
    <xf numFmtId="179" fontId="33" fillId="0" borderId="10" xfId="49" applyNumberFormat="1" applyFont="1" applyFill="1" applyBorder="1" applyAlignment="1">
      <alignment horizontal="center" vertical="center" wrapText="1"/>
    </xf>
    <xf numFmtId="171" fontId="33" fillId="0" borderId="0" xfId="49" applyNumberFormat="1" applyFont="1" applyFill="1" applyBorder="1"/>
    <xf numFmtId="0" fontId="33" fillId="0" borderId="0" xfId="0" applyFont="1" applyFill="1" applyBorder="1" applyAlignment="1">
      <alignment vertical="top"/>
    </xf>
    <xf numFmtId="0" fontId="34" fillId="0" borderId="19" xfId="49" applyFont="1" applyFill="1" applyBorder="1"/>
    <xf numFmtId="0" fontId="37" fillId="0" borderId="17" xfId="0" applyFont="1" applyFill="1" applyBorder="1" applyAlignment="1"/>
    <xf numFmtId="0" fontId="35" fillId="0" borderId="10" xfId="0" applyFont="1" applyFill="1" applyBorder="1" applyAlignment="1">
      <alignment horizontal="left" vertical="center"/>
    </xf>
    <xf numFmtId="172" fontId="33" fillId="0" borderId="21" xfId="45" applyNumberFormat="1" applyFont="1" applyFill="1" applyBorder="1"/>
    <xf numFmtId="172" fontId="33" fillId="0" borderId="12" xfId="45" applyNumberFormat="1" applyFont="1" applyFill="1" applyBorder="1"/>
    <xf numFmtId="0" fontId="37" fillId="0" borderId="17" xfId="0" applyFont="1" applyBorder="1"/>
    <xf numFmtId="0" fontId="33" fillId="0" borderId="17" xfId="49" applyFont="1" applyFill="1" applyBorder="1"/>
    <xf numFmtId="0" fontId="24" fillId="0" borderId="0" xfId="49" applyFont="1" applyFill="1" applyBorder="1"/>
    <xf numFmtId="0" fontId="34" fillId="0" borderId="17" xfId="49" applyFont="1" applyFill="1" applyBorder="1" applyAlignment="1">
      <alignment wrapText="1"/>
    </xf>
    <xf numFmtId="0" fontId="34" fillId="0" borderId="0" xfId="49" applyFont="1" applyBorder="1" applyAlignment="1">
      <alignment wrapText="1"/>
    </xf>
    <xf numFmtId="0" fontId="34" fillId="0" borderId="0" xfId="49" applyFont="1" applyFill="1" applyBorder="1" applyAlignment="1">
      <alignment horizontal="left"/>
    </xf>
    <xf numFmtId="0" fontId="41" fillId="0" borderId="17" xfId="49" applyFont="1" applyFill="1" applyBorder="1" applyAlignment="1">
      <alignment horizontal="center" vertical="center" wrapText="1"/>
    </xf>
    <xf numFmtId="0" fontId="42" fillId="0" borderId="17" xfId="49" applyFont="1" applyFill="1" applyBorder="1" applyAlignment="1">
      <alignment horizontal="center" vertical="center"/>
    </xf>
    <xf numFmtId="0" fontId="42" fillId="0" borderId="0" xfId="49" applyFont="1" applyBorder="1" applyAlignment="1">
      <alignment horizontal="center" vertical="center"/>
    </xf>
    <xf numFmtId="171" fontId="34" fillId="0" borderId="0" xfId="49" applyNumberFormat="1" applyFont="1" applyFill="1" applyBorder="1"/>
    <xf numFmtId="0" fontId="34" fillId="0" borderId="0" xfId="49" applyFont="1" applyFill="1" applyBorder="1" applyAlignment="1">
      <alignment horizontal="center" vertical="center"/>
    </xf>
    <xf numFmtId="0" fontId="36" fillId="0" borderId="17" xfId="0" applyFont="1" applyFill="1" applyBorder="1"/>
    <xf numFmtId="41" fontId="34" fillId="0" borderId="0" xfId="49" applyNumberFormat="1" applyFont="1" applyFill="1" applyBorder="1"/>
    <xf numFmtId="0" fontId="34" fillId="0" borderId="17" xfId="46" applyFont="1" applyBorder="1"/>
    <xf numFmtId="0" fontId="34" fillId="0" borderId="17" xfId="46" applyFont="1" applyFill="1" applyBorder="1"/>
    <xf numFmtId="0" fontId="34" fillId="0" borderId="17" xfId="49" applyFont="1" applyBorder="1"/>
    <xf numFmtId="0" fontId="37" fillId="0" borderId="0" xfId="0" applyFont="1" applyFill="1" applyBorder="1"/>
    <xf numFmtId="41" fontId="37" fillId="0" borderId="0" xfId="0" applyNumberFormat="1" applyFont="1" applyFill="1" applyBorder="1"/>
    <xf numFmtId="170" fontId="0" fillId="0" borderId="0" xfId="0" applyNumberFormat="1" applyBorder="1"/>
    <xf numFmtId="0" fontId="34" fillId="0" borderId="16" xfId="49" applyFont="1" applyFill="1" applyBorder="1"/>
    <xf numFmtId="0" fontId="37" fillId="0" borderId="25" xfId="0" applyFont="1" applyBorder="1"/>
    <xf numFmtId="0" fontId="37" fillId="0" borderId="17" xfId="0" applyFont="1" applyBorder="1" applyAlignment="1">
      <alignment horizontal="left" wrapText="1"/>
    </xf>
    <xf numFmtId="0" fontId="37" fillId="0" borderId="18" xfId="0" applyFont="1" applyBorder="1" applyAlignment="1">
      <alignment horizontal="left" wrapText="1"/>
    </xf>
    <xf numFmtId="0" fontId="35" fillId="0" borderId="0" xfId="0" applyFont="1" applyBorder="1"/>
    <xf numFmtId="0" fontId="37" fillId="0" borderId="17" xfId="0" applyFont="1" applyBorder="1" applyAlignment="1">
      <alignment horizontal="left"/>
    </xf>
    <xf numFmtId="0" fontId="37" fillId="0" borderId="18" xfId="0" applyFont="1" applyBorder="1" applyAlignment="1">
      <alignment horizontal="left"/>
    </xf>
    <xf numFmtId="0" fontId="41" fillId="0" borderId="0" xfId="49" applyFont="1" applyBorder="1" applyAlignment="1">
      <alignment horizontal="center" vertical="center" wrapText="1"/>
    </xf>
    <xf numFmtId="0" fontId="34" fillId="0" borderId="0" xfId="46" applyFont="1" applyBorder="1"/>
    <xf numFmtId="0" fontId="34" fillId="0" borderId="16" xfId="49" applyFont="1" applyBorder="1"/>
    <xf numFmtId="0" fontId="42" fillId="0" borderId="0" xfId="49" applyFont="1" applyFill="1" applyBorder="1" applyAlignment="1">
      <alignment horizontal="center" vertical="center" wrapText="1"/>
    </xf>
    <xf numFmtId="0" fontId="34" fillId="0" borderId="0" xfId="49" quotePrefix="1" applyFont="1" applyFill="1" applyAlignment="1">
      <alignment horizontal="left"/>
    </xf>
    <xf numFmtId="3" fontId="49" fillId="34" borderId="10" xfId="0" applyNumberFormat="1" applyFont="1" applyFill="1" applyBorder="1"/>
    <xf numFmtId="0" fontId="22" fillId="0" borderId="0" xfId="0" applyFont="1" applyAlignment="1">
      <alignment horizontal="center"/>
    </xf>
    <xf numFmtId="0" fontId="33" fillId="0" borderId="0" xfId="49" quotePrefix="1" applyFont="1" applyFill="1" applyAlignment="1">
      <alignment horizontal="center"/>
    </xf>
    <xf numFmtId="0" fontId="34" fillId="0" borderId="0" xfId="49" quotePrefix="1" applyFont="1" applyFill="1" applyAlignment="1">
      <alignment horizontal="center"/>
    </xf>
    <xf numFmtId="0" fontId="34" fillId="0" borderId="0" xfId="49" quotePrefix="1" applyFont="1" applyFill="1" applyAlignment="1"/>
    <xf numFmtId="0" fontId="33" fillId="0" borderId="0" xfId="49" quotePrefix="1" applyFont="1" applyFill="1" applyAlignment="1">
      <alignment horizontal="right"/>
    </xf>
    <xf numFmtId="0" fontId="34" fillId="0" borderId="0" xfId="49" quotePrefix="1" applyFont="1" applyFill="1" applyAlignment="1">
      <alignment horizontal="right"/>
    </xf>
    <xf numFmtId="0" fontId="22" fillId="0" borderId="0" xfId="0" applyFont="1" applyAlignment="1">
      <alignment horizontal="left"/>
    </xf>
    <xf numFmtId="0" fontId="35" fillId="0" borderId="0" xfId="0" applyFont="1" applyAlignment="1">
      <alignment horizontal="center"/>
    </xf>
    <xf numFmtId="0" fontId="35" fillId="0" borderId="0" xfId="0" applyFont="1" applyAlignment="1"/>
    <xf numFmtId="0" fontId="33" fillId="0" borderId="0" xfId="49" quotePrefix="1" applyFont="1" applyFill="1" applyAlignment="1"/>
    <xf numFmtId="0" fontId="57" fillId="0" borderId="0" xfId="0" applyFont="1" applyFill="1"/>
    <xf numFmtId="0" fontId="57" fillId="0" borderId="0" xfId="0" applyFont="1"/>
    <xf numFmtId="0" fontId="46" fillId="0" borderId="0" xfId="0" applyFont="1" applyAlignment="1">
      <alignment horizontal="right" vertical="top" wrapText="1"/>
    </xf>
    <xf numFmtId="0" fontId="57" fillId="41" borderId="0" xfId="0" applyFont="1" applyFill="1"/>
    <xf numFmtId="0" fontId="59" fillId="41" borderId="0" xfId="0" applyFont="1" applyFill="1" applyAlignment="1">
      <alignment horizontal="center"/>
    </xf>
    <xf numFmtId="0" fontId="59" fillId="0" borderId="0" xfId="0" applyFont="1" applyFill="1" applyAlignment="1">
      <alignment horizontal="center"/>
    </xf>
    <xf numFmtId="0" fontId="59" fillId="0" borderId="0" xfId="0" applyFont="1" applyFill="1" applyAlignment="1">
      <alignment horizontal="left"/>
    </xf>
    <xf numFmtId="49" fontId="46" fillId="41" borderId="0" xfId="0" applyNumberFormat="1" applyFont="1" applyFill="1" applyAlignment="1">
      <alignment horizontal="center" vertical="top" wrapText="1"/>
    </xf>
    <xf numFmtId="0" fontId="59" fillId="41" borderId="16" xfId="0" applyFont="1" applyFill="1" applyBorder="1" applyAlignment="1">
      <alignment horizontal="center"/>
    </xf>
    <xf numFmtId="49" fontId="55" fillId="0" borderId="0" xfId="0" applyNumberFormat="1" applyFont="1" applyAlignment="1">
      <alignment horizontal="left" vertical="center" wrapText="1"/>
    </xf>
    <xf numFmtId="0" fontId="57" fillId="0" borderId="0" xfId="0" applyFont="1" applyFill="1" applyAlignment="1">
      <alignment vertical="center"/>
    </xf>
    <xf numFmtId="0" fontId="56" fillId="0" borderId="0" xfId="0" applyNumberFormat="1" applyFont="1" applyAlignment="1">
      <alignment horizontal="left" vertical="center" wrapText="1"/>
    </xf>
    <xf numFmtId="0" fontId="56" fillId="0" borderId="0" xfId="0" applyFont="1" applyAlignment="1">
      <alignment horizontal="left" vertical="center" wrapText="1"/>
    </xf>
    <xf numFmtId="3" fontId="56" fillId="0" borderId="0" xfId="0" applyNumberFormat="1" applyFont="1" applyAlignment="1">
      <alignment horizontal="right" vertical="center"/>
    </xf>
    <xf numFmtId="4" fontId="56" fillId="0" borderId="0" xfId="0" applyNumberFormat="1" applyFont="1" applyAlignment="1">
      <alignment horizontal="right" vertical="center"/>
    </xf>
    <xf numFmtId="0" fontId="57" fillId="0" borderId="0" xfId="0" applyFont="1" applyAlignment="1">
      <alignment vertical="center"/>
    </xf>
    <xf numFmtId="0" fontId="58" fillId="0" borderId="0" xfId="0" applyFont="1" applyAlignment="1">
      <alignment horizontal="center" vertical="center" wrapText="1"/>
    </xf>
    <xf numFmtId="3" fontId="60" fillId="0" borderId="0" xfId="0" applyNumberFormat="1" applyFont="1" applyAlignment="1">
      <alignment vertical="center"/>
    </xf>
    <xf numFmtId="4" fontId="60" fillId="0" borderId="0" xfId="0" applyNumberFormat="1" applyFont="1" applyAlignment="1">
      <alignment vertical="center"/>
    </xf>
    <xf numFmtId="0" fontId="61" fillId="0" borderId="0" xfId="0" applyFont="1" applyFill="1" applyAlignment="1">
      <alignment horizontal="center" vertical="center"/>
    </xf>
    <xf numFmtId="0" fontId="62" fillId="0" borderId="0" xfId="0" applyFont="1"/>
    <xf numFmtId="0" fontId="62" fillId="0" borderId="0" xfId="0" applyFont="1" applyAlignment="1">
      <alignment horizontal="left"/>
    </xf>
    <xf numFmtId="0" fontId="62" fillId="0" borderId="0" xfId="0" applyFont="1" applyAlignment="1">
      <alignment horizontal="center"/>
    </xf>
    <xf numFmtId="166" fontId="62" fillId="0" borderId="0" xfId="1" applyFont="1"/>
    <xf numFmtId="0" fontId="63" fillId="35" borderId="10" xfId="0" applyFont="1" applyFill="1" applyBorder="1" applyAlignment="1">
      <alignment horizontal="center"/>
    </xf>
    <xf numFmtId="0" fontId="62" fillId="0" borderId="10" xfId="0" applyFont="1" applyBorder="1" applyAlignment="1">
      <alignment horizontal="center"/>
    </xf>
    <xf numFmtId="171" fontId="62" fillId="0" borderId="10" xfId="0" applyNumberFormat="1" applyFont="1" applyBorder="1"/>
    <xf numFmtId="0" fontId="63" fillId="0" borderId="0" xfId="0" applyFont="1" applyAlignment="1">
      <alignment horizontal="center"/>
    </xf>
    <xf numFmtId="171" fontId="62" fillId="0" borderId="0" xfId="0" applyNumberFormat="1" applyFont="1"/>
    <xf numFmtId="0" fontId="62" fillId="0" borderId="10" xfId="0" applyFont="1" applyFill="1" applyBorder="1"/>
    <xf numFmtId="0" fontId="62" fillId="0" borderId="10" xfId="0" applyNumberFormat="1" applyFont="1" applyFill="1" applyBorder="1" applyAlignment="1">
      <alignment horizontal="left" wrapText="1"/>
    </xf>
    <xf numFmtId="0" fontId="62" fillId="0" borderId="10" xfId="0" applyFont="1" applyFill="1" applyBorder="1" applyAlignment="1">
      <alignment horizontal="left" wrapText="1"/>
    </xf>
    <xf numFmtId="0" fontId="62" fillId="0" borderId="10" xfId="0" applyFont="1" applyFill="1" applyBorder="1" applyAlignment="1">
      <alignment horizontal="center" wrapText="1"/>
    </xf>
    <xf numFmtId="166" fontId="62" fillId="0" borderId="10" xfId="1" applyFont="1" applyFill="1" applyBorder="1" applyAlignment="1">
      <alignment wrapText="1"/>
    </xf>
    <xf numFmtId="0" fontId="62" fillId="0" borderId="0" xfId="0" applyFont="1" applyFill="1"/>
    <xf numFmtId="0" fontId="62" fillId="34" borderId="10" xfId="0" applyFont="1" applyFill="1" applyBorder="1"/>
    <xf numFmtId="0" fontId="62" fillId="34" borderId="10" xfId="0" applyNumberFormat="1" applyFont="1" applyFill="1" applyBorder="1" applyAlignment="1">
      <alignment horizontal="left" wrapText="1"/>
    </xf>
    <xf numFmtId="0" fontId="62" fillId="34" borderId="10" xfId="0" applyFont="1" applyFill="1" applyBorder="1" applyAlignment="1">
      <alignment horizontal="left" wrapText="1"/>
    </xf>
    <xf numFmtId="0" fontId="62" fillId="34" borderId="10" xfId="0" applyFont="1" applyFill="1" applyBorder="1" applyAlignment="1">
      <alignment horizontal="center" wrapText="1"/>
    </xf>
    <xf numFmtId="166" fontId="62" fillId="34" borderId="10" xfId="1" applyFont="1" applyFill="1" applyBorder="1" applyAlignment="1">
      <alignment wrapText="1"/>
    </xf>
    <xf numFmtId="0" fontId="62" fillId="34" borderId="0" xfId="0" applyFont="1" applyFill="1"/>
    <xf numFmtId="0" fontId="64" fillId="42" borderId="13" xfId="0" applyFont="1" applyFill="1" applyBorder="1"/>
    <xf numFmtId="0" fontId="64" fillId="42" borderId="15" xfId="0" applyFont="1" applyFill="1" applyBorder="1"/>
    <xf numFmtId="0" fontId="34" fillId="0" borderId="0" xfId="49" quotePrefix="1" applyFont="1" applyFill="1" applyAlignment="1">
      <alignment horizontal="center"/>
    </xf>
    <xf numFmtId="0" fontId="33" fillId="0" borderId="0" xfId="49" quotePrefix="1" applyFont="1" applyFill="1" applyAlignment="1">
      <alignment horizontal="center"/>
    </xf>
    <xf numFmtId="0" fontId="57" fillId="43" borderId="0" xfId="0" applyFont="1" applyFill="1" applyAlignment="1">
      <alignment vertical="center"/>
    </xf>
    <xf numFmtId="0" fontId="56" fillId="43" borderId="0" xfId="0" applyNumberFormat="1" applyFont="1" applyFill="1" applyAlignment="1">
      <alignment horizontal="left" vertical="center" wrapText="1"/>
    </xf>
    <xf numFmtId="0" fontId="56" fillId="43" borderId="0" xfId="0" applyFont="1" applyFill="1" applyAlignment="1">
      <alignment horizontal="left" vertical="center" wrapText="1"/>
    </xf>
    <xf numFmtId="3" fontId="56" fillId="43" borderId="0" xfId="0" applyNumberFormat="1" applyFont="1" applyFill="1" applyAlignment="1">
      <alignment horizontal="right" vertical="center"/>
    </xf>
    <xf numFmtId="4" fontId="56" fillId="43" borderId="0" xfId="0" applyNumberFormat="1" applyFont="1" applyFill="1" applyAlignment="1">
      <alignment horizontal="right" vertical="center"/>
    </xf>
    <xf numFmtId="0" fontId="57" fillId="41" borderId="0" xfId="0" applyFont="1" applyFill="1" applyAlignment="1">
      <alignment horizontal="left"/>
    </xf>
    <xf numFmtId="0" fontId="57" fillId="41" borderId="0" xfId="0" applyFont="1" applyFill="1" applyAlignment="1">
      <alignment horizontal="left" vertical="center"/>
    </xf>
    <xf numFmtId="0" fontId="57" fillId="43" borderId="0" xfId="0" applyFont="1" applyFill="1" applyAlignment="1">
      <alignment horizontal="left" vertical="center"/>
    </xf>
    <xf numFmtId="0" fontId="22" fillId="0" borderId="27" xfId="0" applyFont="1" applyBorder="1" applyAlignment="1">
      <alignment horizontal="left" indent="1"/>
    </xf>
    <xf numFmtId="0" fontId="21" fillId="0" borderId="27" xfId="0" applyFont="1" applyBorder="1"/>
    <xf numFmtId="0" fontId="22" fillId="0" borderId="27" xfId="0" applyFont="1" applyFill="1" applyBorder="1" applyAlignment="1">
      <alignment horizontal="left" vertical="center" indent="1"/>
    </xf>
    <xf numFmtId="0" fontId="21" fillId="0" borderId="27" xfId="0" applyFont="1" applyBorder="1" applyAlignment="1">
      <alignment horizontal="left" indent="1"/>
    </xf>
    <xf numFmtId="0" fontId="21" fillId="0" borderId="27" xfId="0" applyFont="1" applyFill="1" applyBorder="1" applyAlignment="1">
      <alignment horizontal="left" vertical="center" indent="1"/>
    </xf>
    <xf numFmtId="0" fontId="21" fillId="0" borderId="27" xfId="0" applyFont="1" applyFill="1" applyBorder="1" applyAlignment="1">
      <alignment horizontal="left" vertical="center" wrapText="1" indent="1"/>
    </xf>
    <xf numFmtId="0" fontId="22" fillId="0" borderId="27" xfId="0" applyFont="1" applyFill="1" applyBorder="1" applyAlignment="1">
      <alignment horizontal="left" indent="1"/>
    </xf>
    <xf numFmtId="0" fontId="21" fillId="0" borderId="27" xfId="0" applyFont="1" applyFill="1" applyBorder="1" applyAlignment="1">
      <alignment horizontal="left" wrapText="1" indent="1"/>
    </xf>
    <xf numFmtId="0" fontId="21" fillId="0" borderId="27" xfId="0" applyFont="1" applyFill="1" applyBorder="1" applyAlignment="1">
      <alignment horizontal="left" indent="1"/>
    </xf>
    <xf numFmtId="0" fontId="22" fillId="0" borderId="27" xfId="0" applyFont="1" applyFill="1" applyBorder="1" applyAlignment="1">
      <alignment horizontal="left" vertical="center" wrapText="1" indent="1"/>
    </xf>
    <xf numFmtId="0" fontId="22" fillId="0" borderId="27" xfId="0" applyFont="1" applyFill="1" applyBorder="1" applyAlignment="1">
      <alignment horizontal="left" wrapText="1" indent="1"/>
    </xf>
    <xf numFmtId="0" fontId="21" fillId="0" borderId="27" xfId="0" applyFont="1" applyFill="1" applyBorder="1" applyAlignment="1">
      <alignment wrapText="1"/>
    </xf>
    <xf numFmtId="0" fontId="22" fillId="0" borderId="27" xfId="0" applyFont="1" applyBorder="1"/>
    <xf numFmtId="0" fontId="22" fillId="0" borderId="28" xfId="0" applyFont="1" applyBorder="1" applyAlignment="1">
      <alignment horizontal="left" indent="1"/>
    </xf>
    <xf numFmtId="0" fontId="22" fillId="0" borderId="28" xfId="0" applyFont="1" applyFill="1" applyBorder="1" applyAlignment="1">
      <alignment horizontal="left" vertical="center" indent="1"/>
    </xf>
    <xf numFmtId="0" fontId="21" fillId="0" borderId="29" xfId="0" applyFont="1" applyBorder="1"/>
    <xf numFmtId="0" fontId="21" fillId="0" borderId="30" xfId="0" applyFont="1" applyBorder="1"/>
    <xf numFmtId="41" fontId="49" fillId="34" borderId="10" xfId="0" applyNumberFormat="1" applyFont="1" applyFill="1" applyBorder="1"/>
    <xf numFmtId="41" fontId="50" fillId="0" borderId="10" xfId="0" applyNumberFormat="1" applyFont="1" applyFill="1" applyBorder="1"/>
    <xf numFmtId="0" fontId="34" fillId="0" borderId="0" xfId="49" quotePrefix="1" applyFont="1" applyFill="1" applyAlignment="1">
      <alignment horizontal="center"/>
    </xf>
    <xf numFmtId="0" fontId="33" fillId="0" borderId="0" xfId="49" quotePrefix="1" applyFont="1" applyFill="1" applyAlignment="1">
      <alignment horizontal="center"/>
    </xf>
    <xf numFmtId="0" fontId="22" fillId="0" borderId="0" xfId="0" applyFont="1" applyAlignment="1">
      <alignment horizontal="center"/>
    </xf>
    <xf numFmtId="0" fontId="32" fillId="44" borderId="11" xfId="0" applyFont="1" applyFill="1" applyBorder="1"/>
    <xf numFmtId="0" fontId="32" fillId="44" borderId="21" xfId="0" applyFont="1" applyFill="1" applyBorder="1"/>
    <xf numFmtId="0" fontId="32" fillId="44" borderId="12" xfId="0" applyFont="1" applyFill="1" applyBorder="1"/>
    <xf numFmtId="179" fontId="65" fillId="44" borderId="10" xfId="0" applyNumberFormat="1" applyFont="1" applyFill="1" applyBorder="1" applyAlignment="1">
      <alignment horizontal="center" vertical="center" wrapText="1"/>
    </xf>
    <xf numFmtId="0" fontId="65" fillId="44" borderId="26" xfId="0" applyFont="1" applyFill="1" applyBorder="1" applyAlignment="1">
      <alignment horizontal="center" vertical="center"/>
    </xf>
    <xf numFmtId="179" fontId="65" fillId="44" borderId="26" xfId="0" applyNumberFormat="1" applyFont="1" applyFill="1" applyBorder="1" applyAlignment="1">
      <alignment horizontal="center" vertical="center" wrapText="1"/>
    </xf>
    <xf numFmtId="0" fontId="65" fillId="44" borderId="33" xfId="0" applyFont="1" applyFill="1" applyBorder="1" applyAlignment="1">
      <alignment horizontal="center" vertical="center" wrapText="1"/>
    </xf>
    <xf numFmtId="179" fontId="65" fillId="44" borderId="34" xfId="0" applyNumberFormat="1" applyFont="1" applyFill="1" applyBorder="1" applyAlignment="1">
      <alignment horizontal="center" vertical="center" wrapText="1"/>
    </xf>
    <xf numFmtId="0" fontId="21" fillId="0" borderId="30" xfId="0" applyFont="1" applyBorder="1" applyAlignment="1">
      <alignment wrapText="1"/>
    </xf>
    <xf numFmtId="0" fontId="22" fillId="0" borderId="34" xfId="0" applyFont="1" applyBorder="1" applyAlignment="1">
      <alignment vertical="center" wrapText="1"/>
    </xf>
    <xf numFmtId="49" fontId="21" fillId="0" borderId="34" xfId="0" applyNumberFormat="1" applyFont="1" applyFill="1" applyBorder="1" applyAlignment="1">
      <alignment vertical="center" wrapText="1"/>
    </xf>
    <xf numFmtId="0" fontId="21" fillId="0" borderId="34" xfId="0" applyFont="1" applyFill="1" applyBorder="1" applyAlignment="1">
      <alignment vertical="center" wrapText="1"/>
    </xf>
    <xf numFmtId="0" fontId="22" fillId="0" borderId="30" xfId="0" applyFont="1" applyFill="1" applyBorder="1" applyAlignment="1">
      <alignment vertical="center" wrapText="1"/>
    </xf>
    <xf numFmtId="0" fontId="22" fillId="0" borderId="28" xfId="0" applyFont="1" applyFill="1" applyBorder="1" applyAlignment="1">
      <alignment vertical="center" wrapText="1"/>
    </xf>
    <xf numFmtId="172" fontId="21" fillId="0" borderId="0" xfId="0" applyNumberFormat="1" applyFont="1" applyFill="1" applyAlignment="1">
      <alignment vertical="center"/>
    </xf>
    <xf numFmtId="3" fontId="34" fillId="0" borderId="0" xfId="49" applyNumberFormat="1" applyFont="1" applyBorder="1"/>
    <xf numFmtId="0" fontId="34" fillId="0" borderId="17" xfId="49" applyFont="1" applyFill="1" applyBorder="1" applyAlignment="1">
      <alignment horizontal="center"/>
    </xf>
    <xf numFmtId="173" fontId="33" fillId="0" borderId="32" xfId="49" applyNumberFormat="1" applyFont="1" applyFill="1" applyBorder="1" applyAlignment="1">
      <alignment horizontal="center" wrapText="1"/>
    </xf>
    <xf numFmtId="179" fontId="33" fillId="0" borderId="32" xfId="49" applyNumberFormat="1" applyFont="1" applyFill="1" applyBorder="1" applyAlignment="1">
      <alignment horizontal="center" vertical="center" wrapText="1"/>
    </xf>
    <xf numFmtId="173" fontId="34" fillId="0" borderId="34" xfId="49" applyNumberFormat="1" applyFont="1" applyFill="1" applyBorder="1" applyAlignment="1">
      <alignment horizontal="center" wrapText="1"/>
    </xf>
    <xf numFmtId="174" fontId="34" fillId="0" borderId="34" xfId="51" applyNumberFormat="1" applyFont="1" applyFill="1" applyBorder="1"/>
    <xf numFmtId="173" fontId="34" fillId="0" borderId="29" xfId="49" applyNumberFormat="1" applyFont="1" applyFill="1" applyBorder="1" applyAlignment="1">
      <alignment horizontal="center" wrapText="1"/>
    </xf>
    <xf numFmtId="174" fontId="34" fillId="0" borderId="29" xfId="51" applyNumberFormat="1" applyFont="1" applyFill="1" applyBorder="1"/>
    <xf numFmtId="0" fontId="34" fillId="0" borderId="27" xfId="49" applyFont="1" applyFill="1" applyBorder="1"/>
    <xf numFmtId="172" fontId="34" fillId="0" borderId="0" xfId="49" applyNumberFormat="1" applyFont="1"/>
    <xf numFmtId="0" fontId="21" fillId="0" borderId="0" xfId="0" applyFont="1" applyAlignment="1">
      <alignment horizontal="center"/>
    </xf>
    <xf numFmtId="0" fontId="66" fillId="0" borderId="0" xfId="0" applyFont="1" applyAlignment="1">
      <alignment horizontal="center"/>
    </xf>
    <xf numFmtId="0" fontId="18" fillId="0" borderId="0" xfId="0" applyFont="1" applyAlignment="1">
      <alignment horizontal="center"/>
    </xf>
    <xf numFmtId="0" fontId="35" fillId="0" borderId="32" xfId="0" applyFont="1" applyFill="1" applyBorder="1" applyAlignment="1">
      <alignment horizontal="center" vertical="center"/>
    </xf>
    <xf numFmtId="172" fontId="34" fillId="0" borderId="27" xfId="45" applyNumberFormat="1" applyFont="1" applyFill="1" applyBorder="1"/>
    <xf numFmtId="0" fontId="35" fillId="0" borderId="29" xfId="0" applyFont="1" applyFill="1" applyBorder="1"/>
    <xf numFmtId="172" fontId="35" fillId="0" borderId="29" xfId="45" applyNumberFormat="1" applyFont="1" applyFill="1" applyBorder="1"/>
    <xf numFmtId="0" fontId="33" fillId="0" borderId="34" xfId="49" applyFont="1" applyFill="1" applyBorder="1"/>
    <xf numFmtId="172" fontId="33" fillId="0" borderId="17" xfId="51" applyNumberFormat="1" applyFont="1" applyFill="1" applyBorder="1"/>
    <xf numFmtId="172" fontId="33" fillId="0" borderId="0" xfId="51" applyNumberFormat="1" applyFont="1"/>
    <xf numFmtId="172" fontId="34" fillId="0" borderId="17" xfId="51" applyNumberFormat="1" applyFont="1" applyFill="1" applyBorder="1"/>
    <xf numFmtId="172" fontId="34" fillId="0" borderId="0" xfId="51" applyNumberFormat="1" applyFont="1"/>
    <xf numFmtId="0" fontId="42" fillId="0" borderId="17" xfId="49" applyFont="1" applyFill="1" applyBorder="1" applyAlignment="1">
      <alignment horizontal="center" vertical="center" wrapText="1"/>
    </xf>
    <xf numFmtId="0" fontId="42" fillId="0" borderId="0" xfId="49" applyFont="1" applyAlignment="1">
      <alignment horizontal="center" vertical="center" wrapText="1"/>
    </xf>
    <xf numFmtId="0" fontId="38" fillId="0" borderId="29" xfId="0" applyFont="1" applyFill="1" applyBorder="1" applyAlignment="1">
      <alignment horizontal="left" vertical="center" wrapText="1"/>
    </xf>
    <xf numFmtId="0" fontId="42" fillId="0" borderId="26" xfId="0" applyFont="1" applyFill="1" applyBorder="1" applyAlignment="1">
      <alignment horizontal="center" vertical="center" wrapText="1"/>
    </xf>
    <xf numFmtId="0" fontId="45" fillId="0" borderId="26" xfId="0" applyFont="1" applyFill="1" applyBorder="1" applyAlignment="1">
      <alignment horizontal="center" vertical="center" wrapText="1"/>
    </xf>
    <xf numFmtId="0" fontId="67" fillId="0" borderId="0" xfId="0" applyFont="1" applyFill="1" applyBorder="1" applyAlignment="1">
      <alignment horizontal="left" vertical="center"/>
    </xf>
    <xf numFmtId="167" fontId="33" fillId="0" borderId="34" xfId="1" applyNumberFormat="1" applyFont="1" applyFill="1" applyBorder="1"/>
    <xf numFmtId="167" fontId="33" fillId="0" borderId="29" xfId="1" applyNumberFormat="1" applyFont="1" applyFill="1" applyBorder="1"/>
    <xf numFmtId="167" fontId="34" fillId="0" borderId="27" xfId="1" applyNumberFormat="1" applyFont="1" applyFill="1" applyBorder="1"/>
    <xf numFmtId="167" fontId="34" fillId="0" borderId="13" xfId="1" applyNumberFormat="1" applyFont="1" applyFill="1" applyBorder="1"/>
    <xf numFmtId="167" fontId="33" fillId="0" borderId="10" xfId="1" applyNumberFormat="1" applyFont="1" applyFill="1" applyBorder="1"/>
    <xf numFmtId="167" fontId="33" fillId="0" borderId="34" xfId="1" applyNumberFormat="1" applyFont="1" applyFill="1" applyBorder="1" applyAlignment="1">
      <alignment vertical="top"/>
    </xf>
    <xf numFmtId="167" fontId="33" fillId="0" borderId="29" xfId="1" applyNumberFormat="1" applyFont="1" applyFill="1" applyBorder="1" applyAlignment="1">
      <alignment vertical="top"/>
    </xf>
    <xf numFmtId="167" fontId="34" fillId="0" borderId="27" xfId="1" applyNumberFormat="1" applyFont="1" applyFill="1" applyBorder="1" applyAlignment="1">
      <alignment vertical="top"/>
    </xf>
    <xf numFmtId="170" fontId="22" fillId="0" borderId="18" xfId="1" applyNumberFormat="1" applyFont="1" applyFill="1" applyBorder="1"/>
    <xf numFmtId="170" fontId="21" fillId="0" borderId="18" xfId="1" applyNumberFormat="1" applyFont="1" applyFill="1" applyBorder="1"/>
    <xf numFmtId="170" fontId="22" fillId="0" borderId="20" xfId="1" applyNumberFormat="1" applyFont="1" applyFill="1" applyBorder="1"/>
    <xf numFmtId="170" fontId="21" fillId="0" borderId="14" xfId="1" applyNumberFormat="1" applyFont="1" applyFill="1" applyBorder="1" applyAlignment="1">
      <alignment vertical="center"/>
    </xf>
    <xf numFmtId="170" fontId="21" fillId="0" borderId="14" xfId="1" applyNumberFormat="1" applyFont="1" applyBorder="1" applyAlignment="1">
      <alignment vertical="center"/>
    </xf>
    <xf numFmtId="170" fontId="22" fillId="0" borderId="14" xfId="1" applyNumberFormat="1" applyFont="1" applyFill="1" applyBorder="1" applyAlignment="1">
      <alignment vertical="center"/>
    </xf>
    <xf numFmtId="170" fontId="22" fillId="0" borderId="14" xfId="1" applyNumberFormat="1" applyFont="1" applyBorder="1" applyAlignment="1">
      <alignment vertical="center"/>
    </xf>
    <xf numFmtId="170" fontId="22" fillId="0" borderId="17" xfId="1" applyNumberFormat="1" applyFont="1" applyFill="1" applyBorder="1" applyAlignment="1">
      <alignment vertical="center"/>
    </xf>
    <xf numFmtId="170" fontId="22" fillId="0" borderId="17" xfId="1" applyNumberFormat="1" applyFont="1" applyFill="1" applyBorder="1" applyAlignment="1">
      <alignment vertical="center" wrapText="1"/>
    </xf>
    <xf numFmtId="170" fontId="22" fillId="0" borderId="15" xfId="1" applyNumberFormat="1" applyFont="1" applyBorder="1" applyAlignment="1">
      <alignment vertical="center"/>
    </xf>
    <xf numFmtId="167" fontId="21" fillId="0" borderId="34" xfId="1" applyNumberFormat="1" applyFont="1" applyFill="1" applyBorder="1" applyAlignment="1">
      <alignment horizontal="right"/>
    </xf>
    <xf numFmtId="167" fontId="22" fillId="0" borderId="34" xfId="1" applyNumberFormat="1" applyFont="1" applyBorder="1" applyAlignment="1">
      <alignment horizontal="right"/>
    </xf>
    <xf numFmtId="167" fontId="22" fillId="0" borderId="38" xfId="1" applyNumberFormat="1" applyFont="1" applyBorder="1" applyAlignment="1">
      <alignment horizontal="right"/>
    </xf>
    <xf numFmtId="167" fontId="22" fillId="0" borderId="35" xfId="1" applyNumberFormat="1" applyFont="1" applyBorder="1" applyAlignment="1">
      <alignment horizontal="right"/>
    </xf>
    <xf numFmtId="167" fontId="21" fillId="0" borderId="34" xfId="1" applyNumberFormat="1" applyFont="1" applyBorder="1" applyAlignment="1">
      <alignment horizontal="right"/>
    </xf>
    <xf numFmtId="167" fontId="22" fillId="0" borderId="39" xfId="1" applyNumberFormat="1" applyFont="1" applyBorder="1" applyAlignment="1">
      <alignment horizontal="right"/>
    </xf>
    <xf numFmtId="167" fontId="22" fillId="0" borderId="36" xfId="1" applyNumberFormat="1" applyFont="1" applyBorder="1" applyAlignment="1">
      <alignment horizontal="right"/>
    </xf>
    <xf numFmtId="167" fontId="22" fillId="0" borderId="40" xfId="1" applyNumberFormat="1" applyFont="1" applyBorder="1" applyAlignment="1">
      <alignment horizontal="right"/>
    </xf>
    <xf numFmtId="167" fontId="22" fillId="0" borderId="37" xfId="1" applyNumberFormat="1" applyFont="1" applyBorder="1" applyAlignment="1">
      <alignment horizontal="right"/>
    </xf>
    <xf numFmtId="167" fontId="22" fillId="0" borderId="34" xfId="1" applyNumberFormat="1" applyFont="1" applyFill="1" applyBorder="1" applyAlignment="1">
      <alignment horizontal="right"/>
    </xf>
    <xf numFmtId="167" fontId="22" fillId="0" borderId="29" xfId="1" applyNumberFormat="1" applyFont="1" applyFill="1" applyBorder="1" applyAlignment="1">
      <alignment horizontal="right"/>
    </xf>
    <xf numFmtId="167" fontId="34" fillId="0" borderId="10" xfId="1" applyNumberFormat="1" applyFont="1" applyFill="1" applyBorder="1"/>
    <xf numFmtId="167" fontId="34" fillId="0" borderId="14" xfId="1" applyNumberFormat="1" applyFont="1" applyFill="1" applyBorder="1"/>
    <xf numFmtId="167" fontId="35" fillId="0" borderId="14" xfId="1" applyNumberFormat="1" applyFont="1" applyFill="1" applyBorder="1" applyAlignment="1"/>
    <xf numFmtId="167" fontId="37" fillId="0" borderId="14" xfId="1" applyNumberFormat="1" applyFont="1" applyFill="1" applyBorder="1" applyAlignment="1"/>
    <xf numFmtId="167" fontId="34" fillId="0" borderId="18" xfId="1" applyNumberFormat="1" applyFont="1" applyFill="1" applyBorder="1"/>
    <xf numFmtId="166" fontId="34" fillId="0" borderId="10" xfId="49" applyNumberFormat="1" applyFont="1" applyFill="1" applyBorder="1"/>
    <xf numFmtId="166" fontId="33" fillId="0" borderId="10" xfId="49" applyNumberFormat="1" applyFont="1" applyFill="1" applyBorder="1"/>
    <xf numFmtId="166" fontId="34" fillId="0" borderId="10" xfId="45" applyNumberFormat="1" applyFont="1" applyFill="1" applyBorder="1"/>
    <xf numFmtId="166" fontId="33" fillId="0" borderId="10" xfId="45" applyNumberFormat="1" applyFont="1" applyFill="1" applyBorder="1"/>
    <xf numFmtId="166" fontId="62" fillId="0" borderId="10" xfId="1" quotePrefix="1" applyFont="1" applyFill="1" applyBorder="1" applyAlignment="1">
      <alignment wrapText="1"/>
    </xf>
    <xf numFmtId="166" fontId="34" fillId="0" borderId="27" xfId="1" applyFont="1" applyFill="1" applyBorder="1"/>
    <xf numFmtId="170" fontId="21" fillId="0" borderId="0" xfId="0" applyNumberFormat="1" applyFont="1" applyBorder="1"/>
    <xf numFmtId="167" fontId="62" fillId="0" borderId="0" xfId="1" applyNumberFormat="1" applyFont="1"/>
    <xf numFmtId="167" fontId="62" fillId="0" borderId="0" xfId="1" applyNumberFormat="1" applyFont="1" applyFill="1"/>
    <xf numFmtId="167" fontId="62" fillId="34" borderId="0" xfId="1" applyNumberFormat="1" applyFont="1" applyFill="1"/>
    <xf numFmtId="0" fontId="37" fillId="0" borderId="0" xfId="0" applyFont="1" applyAlignment="1">
      <alignment horizontal="justify" vertical="center"/>
    </xf>
    <xf numFmtId="0" fontId="34" fillId="0" borderId="17" xfId="49" applyFont="1" applyFill="1" applyBorder="1" applyAlignment="1"/>
    <xf numFmtId="0" fontId="37" fillId="0" borderId="0" xfId="0" applyFont="1" applyFill="1" applyBorder="1" applyAlignment="1"/>
    <xf numFmtId="0" fontId="34" fillId="0" borderId="0" xfId="49" applyFont="1" applyFill="1" applyBorder="1" applyAlignment="1"/>
    <xf numFmtId="0" fontId="34" fillId="0" borderId="0" xfId="49" applyFont="1" applyBorder="1" applyAlignment="1"/>
    <xf numFmtId="0" fontId="34" fillId="0" borderId="0" xfId="49" applyFont="1" applyAlignment="1"/>
    <xf numFmtId="167" fontId="34" fillId="0" borderId="0" xfId="49" applyNumberFormat="1" applyFont="1" applyFill="1" applyBorder="1"/>
    <xf numFmtId="170" fontId="34" fillId="0" borderId="10" xfId="1" applyNumberFormat="1" applyFont="1" applyFill="1" applyBorder="1"/>
    <xf numFmtId="170" fontId="33" fillId="0" borderId="10" xfId="1" applyNumberFormat="1" applyFont="1" applyFill="1" applyBorder="1"/>
    <xf numFmtId="170" fontId="34" fillId="0" borderId="0" xfId="49" applyNumberFormat="1" applyFont="1" applyFill="1" applyBorder="1"/>
    <xf numFmtId="165" fontId="21" fillId="0" borderId="27" xfId="51" applyFont="1" applyBorder="1"/>
    <xf numFmtId="165" fontId="21" fillId="0" borderId="30" xfId="51" applyFont="1" applyBorder="1"/>
    <xf numFmtId="165" fontId="21" fillId="0" borderId="29" xfId="51" applyFont="1" applyBorder="1"/>
    <xf numFmtId="0" fontId="29" fillId="0" borderId="0" xfId="46"/>
    <xf numFmtId="0" fontId="68" fillId="0" borderId="0" xfId="0" applyFont="1" applyAlignment="1">
      <alignment horizontal="justify" vertical="center"/>
    </xf>
    <xf numFmtId="0" fontId="69" fillId="0" borderId="0" xfId="0" applyFont="1" applyAlignment="1">
      <alignment vertical="center"/>
    </xf>
    <xf numFmtId="0" fontId="69" fillId="0" borderId="0" xfId="0" applyFont="1" applyAlignment="1">
      <alignment horizontal="justify" vertical="center"/>
    </xf>
    <xf numFmtId="0" fontId="0" fillId="0" borderId="0" xfId="0" applyAlignment="1"/>
    <xf numFmtId="172" fontId="33" fillId="0" borderId="0" xfId="49" applyNumberFormat="1" applyFont="1" applyFill="1" applyBorder="1"/>
    <xf numFmtId="166" fontId="33" fillId="0" borderId="0" xfId="49" applyNumberFormat="1" applyFont="1" applyFill="1" applyBorder="1"/>
    <xf numFmtId="179" fontId="33" fillId="0" borderId="47" xfId="49" applyNumberFormat="1" applyFont="1" applyFill="1" applyBorder="1" applyAlignment="1">
      <alignment horizontal="center" vertical="center" wrapText="1"/>
    </xf>
    <xf numFmtId="167" fontId="34" fillId="0" borderId="0" xfId="1" applyNumberFormat="1" applyFont="1" applyFill="1" applyBorder="1"/>
    <xf numFmtId="41" fontId="21" fillId="0" borderId="27" xfId="51" applyNumberFormat="1" applyFont="1" applyBorder="1"/>
    <xf numFmtId="41" fontId="22" fillId="0" borderId="27" xfId="51" applyNumberFormat="1" applyFont="1" applyBorder="1"/>
    <xf numFmtId="41" fontId="21" fillId="0" borderId="27" xfId="51" applyNumberFormat="1" applyFont="1" applyBorder="1" applyAlignment="1"/>
    <xf numFmtId="41" fontId="22" fillId="0" borderId="28" xfId="51" applyNumberFormat="1" applyFont="1" applyBorder="1"/>
    <xf numFmtId="0" fontId="35" fillId="0" borderId="17" xfId="0" applyFont="1" applyFill="1" applyBorder="1"/>
    <xf numFmtId="0" fontId="35" fillId="0" borderId="25" xfId="0" applyFont="1" applyFill="1" applyBorder="1" applyAlignment="1"/>
    <xf numFmtId="41" fontId="34" fillId="0" borderId="10" xfId="45" applyNumberFormat="1" applyFont="1" applyFill="1" applyBorder="1"/>
    <xf numFmtId="41" fontId="33" fillId="0" borderId="10" xfId="45" applyNumberFormat="1" applyFont="1" applyFill="1" applyBorder="1"/>
    <xf numFmtId="170" fontId="21" fillId="0" borderId="0" xfId="0" applyNumberFormat="1" applyFont="1"/>
    <xf numFmtId="0" fontId="21" fillId="0" borderId="17" xfId="0" applyFont="1" applyFill="1" applyBorder="1" applyAlignment="1">
      <alignment vertical="center" wrapText="1"/>
    </xf>
    <xf numFmtId="0" fontId="68" fillId="0" borderId="0" xfId="0" applyFont="1"/>
    <xf numFmtId="0" fontId="73" fillId="0" borderId="0" xfId="0" applyFont="1"/>
    <xf numFmtId="3" fontId="74" fillId="0" borderId="0" xfId="0" applyNumberFormat="1" applyFont="1"/>
    <xf numFmtId="167" fontId="75" fillId="45" borderId="0" xfId="1" applyNumberFormat="1" applyFont="1" applyFill="1"/>
    <xf numFmtId="0" fontId="75" fillId="45" borderId="0" xfId="0" applyFont="1" applyFill="1"/>
    <xf numFmtId="167" fontId="62" fillId="0" borderId="0" xfId="0" applyNumberFormat="1" applyFont="1" applyFill="1"/>
    <xf numFmtId="166" fontId="63" fillId="35" borderId="10" xfId="1" applyFont="1" applyFill="1" applyBorder="1" applyAlignment="1">
      <alignment horizontal="center"/>
    </xf>
    <xf numFmtId="180" fontId="62" fillId="0" borderId="10" xfId="1" applyNumberFormat="1" applyFont="1" applyFill="1" applyBorder="1" applyAlignment="1">
      <alignment wrapText="1"/>
    </xf>
    <xf numFmtId="167" fontId="63" fillId="35" borderId="10" xfId="1" applyNumberFormat="1" applyFont="1" applyFill="1" applyBorder="1" applyAlignment="1">
      <alignment horizontal="center"/>
    </xf>
    <xf numFmtId="167" fontId="62" fillId="0" borderId="10" xfId="1" applyNumberFormat="1" applyFont="1" applyFill="1" applyBorder="1" applyAlignment="1">
      <alignment wrapText="1"/>
    </xf>
    <xf numFmtId="167" fontId="62" fillId="34" borderId="10" xfId="1" applyNumberFormat="1" applyFont="1" applyFill="1" applyBorder="1" applyAlignment="1">
      <alignment wrapText="1"/>
    </xf>
    <xf numFmtId="167" fontId="62" fillId="0" borderId="10" xfId="1" applyNumberFormat="1" applyFont="1" applyBorder="1"/>
    <xf numFmtId="3" fontId="78" fillId="0" borderId="0" xfId="0" applyNumberFormat="1" applyFont="1" applyAlignment="1">
      <alignment horizontal="right" vertical="top"/>
    </xf>
    <xf numFmtId="49" fontId="76" fillId="0" borderId="0" xfId="0" applyNumberFormat="1" applyFont="1" applyAlignment="1">
      <alignment horizontal="left" vertical="top"/>
    </xf>
    <xf numFmtId="0" fontId="77" fillId="0" borderId="0" xfId="0" applyFont="1" applyAlignment="1">
      <alignment horizontal="left" vertical="top"/>
    </xf>
    <xf numFmtId="167" fontId="29" fillId="0" borderId="0" xfId="1" applyNumberFormat="1" applyFont="1"/>
    <xf numFmtId="49" fontId="76" fillId="46" borderId="0" xfId="0" applyNumberFormat="1" applyFont="1" applyFill="1" applyAlignment="1">
      <alignment horizontal="left" vertical="top"/>
    </xf>
    <xf numFmtId="0" fontId="77" fillId="46" borderId="0" xfId="0" applyFont="1" applyFill="1" applyAlignment="1">
      <alignment horizontal="left" vertical="top"/>
    </xf>
    <xf numFmtId="3" fontId="78" fillId="46" borderId="0" xfId="0" applyNumberFormat="1" applyFont="1" applyFill="1" applyAlignment="1">
      <alignment horizontal="right" vertical="top"/>
    </xf>
    <xf numFmtId="0" fontId="29" fillId="46" borderId="0" xfId="46" applyFill="1"/>
    <xf numFmtId="167" fontId="29" fillId="0" borderId="0" xfId="46" applyNumberFormat="1"/>
    <xf numFmtId="167" fontId="29" fillId="46" borderId="0" xfId="46" applyNumberFormat="1" applyFill="1"/>
    <xf numFmtId="167" fontId="62" fillId="0" borderId="0" xfId="1" applyNumberFormat="1" applyFont="1" applyBorder="1"/>
    <xf numFmtId="41" fontId="22" fillId="0" borderId="27" xfId="51" applyNumberFormat="1" applyFont="1" applyBorder="1" applyAlignment="1"/>
    <xf numFmtId="165" fontId="31" fillId="0" borderId="0" xfId="0" applyNumberFormat="1" applyFont="1"/>
    <xf numFmtId="167" fontId="31" fillId="0" borderId="0" xfId="1" applyNumberFormat="1" applyFont="1"/>
    <xf numFmtId="167" fontId="39" fillId="0" borderId="0" xfId="1" applyNumberFormat="1" applyFont="1"/>
    <xf numFmtId="0" fontId="33" fillId="0" borderId="0" xfId="46" applyFont="1" applyFill="1" applyBorder="1"/>
    <xf numFmtId="41" fontId="34" fillId="0" borderId="0" xfId="46" applyNumberFormat="1" applyFont="1" applyFill="1" applyBorder="1"/>
    <xf numFmtId="167" fontId="21" fillId="0" borderId="0" xfId="1" applyNumberFormat="1" applyFont="1" applyAlignment="1">
      <alignment vertical="center"/>
    </xf>
    <xf numFmtId="170" fontId="21" fillId="0" borderId="0" xfId="0" applyNumberFormat="1" applyFont="1" applyAlignment="1">
      <alignment vertical="center"/>
    </xf>
    <xf numFmtId="166" fontId="34" fillId="0" borderId="0" xfId="1" applyFont="1" applyFill="1" applyBorder="1"/>
    <xf numFmtId="0" fontId="37" fillId="0" borderId="0" xfId="0" applyFont="1" applyBorder="1" applyAlignment="1">
      <alignment horizontal="left" wrapText="1"/>
    </xf>
    <xf numFmtId="0" fontId="37" fillId="0" borderId="0" xfId="0" applyFont="1" applyBorder="1" applyAlignment="1">
      <alignment horizontal="left" vertical="center" wrapText="1"/>
    </xf>
    <xf numFmtId="0" fontId="29" fillId="0" borderId="0" xfId="46" applyBorder="1"/>
    <xf numFmtId="0" fontId="68" fillId="0" borderId="0" xfId="0" applyFont="1" applyAlignment="1">
      <alignment horizontal="center" vertical="center"/>
    </xf>
    <xf numFmtId="0" fontId="80" fillId="0" borderId="0" xfId="0" applyFont="1" applyAlignment="1">
      <alignment horizontal="justify" vertical="center"/>
    </xf>
    <xf numFmtId="0" fontId="81" fillId="0" borderId="0" xfId="0" applyFont="1" applyAlignment="1">
      <alignment horizontal="justify" vertical="center"/>
    </xf>
    <xf numFmtId="0" fontId="43" fillId="0" borderId="41" xfId="0" applyFont="1" applyBorder="1" applyAlignment="1">
      <alignment horizontal="center" vertical="center"/>
    </xf>
    <xf numFmtId="0" fontId="43" fillId="0" borderId="26" xfId="0" applyFont="1" applyBorder="1" applyAlignment="1">
      <alignment horizontal="center" vertical="center"/>
    </xf>
    <xf numFmtId="0" fontId="44" fillId="0" borderId="44" xfId="0" applyFont="1" applyBorder="1" applyAlignment="1">
      <alignment horizontal="justify" vertical="center"/>
    </xf>
    <xf numFmtId="0" fontId="82" fillId="48" borderId="50" xfId="0" applyFont="1" applyFill="1" applyBorder="1" applyAlignment="1">
      <alignment horizontal="justify" vertical="center"/>
    </xf>
    <xf numFmtId="0" fontId="82" fillId="48" borderId="28" xfId="0" applyFont="1" applyFill="1" applyBorder="1" applyAlignment="1">
      <alignment horizontal="justify" vertical="center"/>
    </xf>
    <xf numFmtId="0" fontId="44" fillId="0" borderId="50" xfId="0" applyFont="1" applyBorder="1" applyAlignment="1">
      <alignment horizontal="justify" vertical="center"/>
    </xf>
    <xf numFmtId="0" fontId="44" fillId="0" borderId="28" xfId="0" applyFont="1" applyBorder="1" applyAlignment="1">
      <alignment horizontal="justify" vertical="center"/>
    </xf>
    <xf numFmtId="0" fontId="83" fillId="0" borderId="0" xfId="0" applyFont="1" applyAlignment="1">
      <alignment vertical="center"/>
    </xf>
    <xf numFmtId="164" fontId="83" fillId="0" borderId="0" xfId="0" applyNumberFormat="1" applyFont="1" applyAlignment="1">
      <alignment vertical="center"/>
    </xf>
    <xf numFmtId="0" fontId="68" fillId="0" borderId="0" xfId="0" applyFont="1" applyAlignment="1">
      <alignment vertical="center"/>
    </xf>
    <xf numFmtId="0" fontId="43" fillId="0" borderId="28" xfId="0" applyFont="1" applyBorder="1" applyAlignment="1">
      <alignment horizontal="center" vertical="center" wrapText="1"/>
    </xf>
    <xf numFmtId="0" fontId="43" fillId="0" borderId="44" xfId="0" applyFont="1" applyBorder="1" applyAlignment="1">
      <alignment horizontal="center" vertical="center" wrapText="1"/>
    </xf>
    <xf numFmtId="0" fontId="44" fillId="0" borderId="28" xfId="0" applyFont="1" applyBorder="1" applyAlignment="1">
      <alignment horizontal="center" vertical="center"/>
    </xf>
    <xf numFmtId="0" fontId="44" fillId="0" borderId="44" xfId="0" applyFont="1" applyBorder="1" applyAlignment="1">
      <alignment vertical="center"/>
    </xf>
    <xf numFmtId="3" fontId="44" fillId="0" borderId="44" xfId="0" applyNumberFormat="1" applyFont="1" applyBorder="1" applyAlignment="1">
      <alignment horizontal="center" vertical="center"/>
    </xf>
    <xf numFmtId="0" fontId="44" fillId="0" borderId="44" xfId="0" applyFont="1" applyBorder="1" applyAlignment="1">
      <alignment horizontal="center" vertical="center"/>
    </xf>
    <xf numFmtId="3" fontId="44" fillId="0" borderId="44" xfId="0" applyNumberFormat="1" applyFont="1" applyBorder="1" applyAlignment="1">
      <alignment horizontal="right" vertical="center"/>
    </xf>
    <xf numFmtId="10" fontId="44" fillId="0" borderId="44" xfId="0" applyNumberFormat="1" applyFont="1" applyBorder="1" applyAlignment="1">
      <alignment horizontal="right" vertical="center"/>
    </xf>
    <xf numFmtId="0" fontId="81" fillId="0" borderId="0" xfId="0" applyFont="1" applyAlignment="1">
      <alignment vertical="center"/>
    </xf>
    <xf numFmtId="0" fontId="81" fillId="0" borderId="26" xfId="0" applyFont="1" applyBorder="1" applyAlignment="1">
      <alignment horizontal="center" vertical="center"/>
    </xf>
    <xf numFmtId="0" fontId="81" fillId="0" borderId="43" xfId="0" applyFont="1" applyBorder="1" applyAlignment="1">
      <alignment horizontal="center" vertical="center" wrapText="1"/>
    </xf>
    <xf numFmtId="0" fontId="83" fillId="0" borderId="28" xfId="0" applyFont="1" applyBorder="1" applyAlignment="1">
      <alignment horizontal="justify" vertical="center"/>
    </xf>
    <xf numFmtId="0" fontId="83" fillId="0" borderId="44" xfId="0" applyFont="1" applyBorder="1" applyAlignment="1">
      <alignment horizontal="justify" vertical="center" wrapText="1"/>
    </xf>
    <xf numFmtId="0" fontId="43" fillId="0" borderId="0" xfId="0" applyFont="1" applyAlignment="1">
      <alignment vertical="center"/>
    </xf>
    <xf numFmtId="0" fontId="37" fillId="0" borderId="0" xfId="0" applyFont="1" applyAlignment="1">
      <alignment vertical="center" wrapText="1"/>
    </xf>
    <xf numFmtId="0" fontId="38" fillId="0" borderId="0" xfId="0" applyFont="1" applyAlignment="1">
      <alignment vertical="center" wrapText="1"/>
    </xf>
    <xf numFmtId="0" fontId="79"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0" fontId="69" fillId="0" borderId="0" xfId="0" applyFont="1"/>
    <xf numFmtId="0" fontId="81" fillId="0" borderId="0" xfId="0" applyFont="1" applyAlignment="1">
      <alignment horizontal="left" vertical="center"/>
    </xf>
    <xf numFmtId="0" fontId="37" fillId="0" borderId="0" xfId="0" applyFont="1" applyFill="1" applyBorder="1" applyAlignment="1">
      <alignment horizontal="left" vertical="center" wrapText="1"/>
    </xf>
    <xf numFmtId="0" fontId="35" fillId="0" borderId="0" xfId="0" applyFont="1" applyFill="1" applyBorder="1" applyAlignment="1">
      <alignment vertical="center"/>
    </xf>
    <xf numFmtId="0" fontId="37" fillId="0" borderId="0" xfId="0" applyFont="1" applyFill="1" applyBorder="1" applyAlignment="1">
      <alignment horizontal="left" vertical="center"/>
    </xf>
    <xf numFmtId="0" fontId="70" fillId="0" borderId="10" xfId="0" applyFont="1" applyBorder="1" applyAlignment="1">
      <alignment horizontal="center" vertical="center" wrapText="1"/>
    </xf>
    <xf numFmtId="41" fontId="70" fillId="0" borderId="10" xfId="0" applyNumberFormat="1" applyFont="1" applyBorder="1" applyAlignment="1">
      <alignment horizontal="right" vertical="center" wrapText="1"/>
    </xf>
    <xf numFmtId="41" fontId="71" fillId="0" borderId="10" xfId="0" applyNumberFormat="1" applyFont="1" applyBorder="1" applyAlignment="1">
      <alignment horizontal="right" vertical="center"/>
    </xf>
    <xf numFmtId="41" fontId="0" fillId="0" borderId="10" xfId="0" applyNumberFormat="1" applyBorder="1" applyAlignment="1">
      <alignment vertical="center"/>
    </xf>
    <xf numFmtId="41" fontId="71" fillId="0" borderId="10" xfId="0" applyNumberFormat="1" applyFont="1" applyBorder="1" applyAlignment="1">
      <alignment horizontal="right" vertical="center" wrapText="1"/>
    </xf>
    <xf numFmtId="41" fontId="70" fillId="0" borderId="10" xfId="0" applyNumberFormat="1" applyFont="1" applyBorder="1" applyAlignment="1">
      <alignment horizontal="right" vertical="center"/>
    </xf>
    <xf numFmtId="0" fontId="0" fillId="0" borderId="47" xfId="0" applyBorder="1"/>
    <xf numFmtId="0" fontId="69" fillId="0" borderId="49" xfId="0" applyFont="1" applyBorder="1" applyAlignment="1">
      <alignment horizontal="center" vertical="center" wrapText="1"/>
    </xf>
    <xf numFmtId="0" fontId="69" fillId="0" borderId="44" xfId="0" applyFont="1" applyBorder="1" applyAlignment="1">
      <alignment horizontal="center" vertical="center" wrapText="1"/>
    </xf>
    <xf numFmtId="14" fontId="69" fillId="0" borderId="44" xfId="0" applyNumberFormat="1" applyFont="1" applyBorder="1" applyAlignment="1">
      <alignment horizontal="center" vertical="center" wrapText="1"/>
    </xf>
    <xf numFmtId="0" fontId="68" fillId="0" borderId="50" xfId="0" applyFont="1" applyBorder="1" applyAlignment="1">
      <alignment horizontal="left" vertical="center" indent="1"/>
    </xf>
    <xf numFmtId="0" fontId="68" fillId="0" borderId="47" xfId="0" applyFont="1" applyBorder="1" applyAlignment="1">
      <alignment horizontal="center" vertical="center"/>
    </xf>
    <xf numFmtId="4" fontId="68" fillId="0" borderId="47" xfId="0" applyNumberFormat="1" applyFont="1" applyBorder="1" applyAlignment="1">
      <alignment horizontal="right" vertical="center"/>
    </xf>
    <xf numFmtId="3" fontId="68" fillId="0" borderId="47" xfId="0" applyNumberFormat="1" applyFont="1" applyBorder="1" applyAlignment="1">
      <alignment horizontal="right" vertical="center"/>
    </xf>
    <xf numFmtId="0" fontId="68" fillId="0" borderId="44" xfId="0" applyFont="1" applyBorder="1" applyAlignment="1">
      <alignment horizontal="right" vertical="center"/>
    </xf>
    <xf numFmtId="0" fontId="68" fillId="0" borderId="39" xfId="0" applyFont="1" applyBorder="1" applyAlignment="1">
      <alignment horizontal="left" vertical="center" indent="1"/>
    </xf>
    <xf numFmtId="4" fontId="68" fillId="0" borderId="0" xfId="0" applyNumberFormat="1" applyFont="1" applyAlignment="1">
      <alignment horizontal="right" vertical="center"/>
    </xf>
    <xf numFmtId="3" fontId="68" fillId="0" borderId="0" xfId="0" applyNumberFormat="1" applyFont="1" applyAlignment="1">
      <alignment horizontal="right" vertical="center"/>
    </xf>
    <xf numFmtId="0" fontId="68" fillId="0" borderId="36" xfId="0" applyFont="1" applyBorder="1" applyAlignment="1">
      <alignment horizontal="right" vertical="center"/>
    </xf>
    <xf numFmtId="0" fontId="69" fillId="0" borderId="50" xfId="0" applyFont="1" applyBorder="1" applyAlignment="1">
      <alignment vertical="center"/>
    </xf>
    <xf numFmtId="0" fontId="69" fillId="0" borderId="47" xfId="0" applyFont="1" applyBorder="1" applyAlignment="1">
      <alignment horizontal="center" vertical="center"/>
    </xf>
    <xf numFmtId="0" fontId="69" fillId="0" borderId="47" xfId="0" applyFont="1" applyBorder="1" applyAlignment="1">
      <alignment horizontal="right" vertical="center"/>
    </xf>
    <xf numFmtId="0" fontId="69" fillId="0" borderId="47" xfId="0" applyFont="1" applyBorder="1" applyAlignment="1">
      <alignment vertical="center"/>
    </xf>
    <xf numFmtId="0" fontId="69" fillId="0" borderId="44" xfId="0" applyFont="1" applyBorder="1" applyAlignment="1">
      <alignment vertical="center"/>
    </xf>
    <xf numFmtId="0" fontId="68" fillId="0" borderId="47" xfId="0" applyFont="1" applyBorder="1" applyAlignment="1">
      <alignment horizontal="right" vertical="center"/>
    </xf>
    <xf numFmtId="0" fontId="68" fillId="0" borderId="47" xfId="0" applyFont="1" applyBorder="1" applyAlignment="1">
      <alignment vertical="center"/>
    </xf>
    <xf numFmtId="0" fontId="69" fillId="0" borderId="47" xfId="0" applyFont="1" applyBorder="1" applyAlignment="1">
      <alignment horizontal="left" vertical="center" indent="1"/>
    </xf>
    <xf numFmtId="0" fontId="69" fillId="0" borderId="44" xfId="0" applyFont="1" applyBorder="1" applyAlignment="1">
      <alignment horizontal="left" vertical="center" indent="1"/>
    </xf>
    <xf numFmtId="0" fontId="68" fillId="0" borderId="50" xfId="0" applyFont="1" applyBorder="1" applyAlignment="1">
      <alignment horizontal="left" vertical="center" wrapText="1" indent="1"/>
    </xf>
    <xf numFmtId="0" fontId="69" fillId="0" borderId="44" xfId="0" applyFont="1" applyBorder="1" applyAlignment="1">
      <alignment horizontal="right" vertical="center"/>
    </xf>
    <xf numFmtId="0" fontId="68" fillId="0" borderId="28" xfId="0" applyFont="1" applyBorder="1" applyAlignment="1">
      <alignment vertical="center" wrapText="1"/>
    </xf>
    <xf numFmtId="3" fontId="68" fillId="0" borderId="44" xfId="0" applyNumberFormat="1" applyFont="1" applyBorder="1" applyAlignment="1">
      <alignment horizontal="right" vertical="center"/>
    </xf>
    <xf numFmtId="0" fontId="35" fillId="0" borderId="49" xfId="0" applyFont="1" applyBorder="1" applyAlignment="1">
      <alignment horizontal="center" vertical="center" wrapText="1"/>
    </xf>
    <xf numFmtId="0" fontId="35" fillId="0" borderId="44" xfId="0" applyFont="1" applyBorder="1" applyAlignment="1">
      <alignment horizontal="center" vertical="center" wrapText="1"/>
    </xf>
    <xf numFmtId="0" fontId="37" fillId="0" borderId="28" xfId="0" applyFont="1" applyBorder="1" applyAlignment="1">
      <alignment vertical="center" wrapText="1"/>
    </xf>
    <xf numFmtId="4" fontId="37" fillId="0" borderId="44" xfId="0" applyNumberFormat="1" applyFont="1" applyBorder="1" applyAlignment="1">
      <alignment horizontal="right" vertical="center"/>
    </xf>
    <xf numFmtId="3" fontId="37" fillId="0" borderId="44" xfId="0" applyNumberFormat="1" applyFont="1" applyBorder="1" applyAlignment="1">
      <alignment horizontal="right" vertical="center"/>
    </xf>
    <xf numFmtId="0" fontId="37" fillId="0" borderId="44" xfId="0" applyFont="1" applyBorder="1" applyAlignment="1">
      <alignment vertical="center"/>
    </xf>
    <xf numFmtId="0" fontId="35" fillId="0" borderId="50" xfId="0" applyFont="1" applyBorder="1" applyAlignment="1">
      <alignment vertical="center" wrapText="1"/>
    </xf>
    <xf numFmtId="0" fontId="35" fillId="0" borderId="47" xfId="0" applyFont="1" applyBorder="1" applyAlignment="1">
      <alignment horizontal="right" vertical="center"/>
    </xf>
    <xf numFmtId="3" fontId="35" fillId="0" borderId="47" xfId="0" applyNumberFormat="1" applyFont="1" applyBorder="1" applyAlignment="1">
      <alignment horizontal="right" vertical="center"/>
    </xf>
    <xf numFmtId="0" fontId="35" fillId="0" borderId="47" xfId="0" applyFont="1" applyBorder="1" applyAlignment="1">
      <alignment vertical="center"/>
    </xf>
    <xf numFmtId="0" fontId="37" fillId="0" borderId="47" xfId="0" applyFont="1" applyBorder="1" applyAlignment="1">
      <alignment horizontal="right" vertical="center"/>
    </xf>
    <xf numFmtId="0" fontId="37" fillId="0" borderId="47" xfId="0" applyFont="1" applyBorder="1" applyAlignment="1">
      <alignment vertical="center"/>
    </xf>
    <xf numFmtId="41" fontId="68" fillId="0" borderId="0" xfId="0" applyNumberFormat="1" applyFont="1" applyAlignment="1">
      <alignment horizontal="right" vertical="center"/>
    </xf>
    <xf numFmtId="41" fontId="68" fillId="0" borderId="47" xfId="0" applyNumberFormat="1" applyFont="1" applyBorder="1" applyAlignment="1">
      <alignment horizontal="right" vertical="center"/>
    </xf>
    <xf numFmtId="41" fontId="69" fillId="0" borderId="47" xfId="0" applyNumberFormat="1" applyFont="1" applyBorder="1" applyAlignment="1">
      <alignment horizontal="right" vertical="center"/>
    </xf>
    <xf numFmtId="41" fontId="69" fillId="0" borderId="47" xfId="0" applyNumberFormat="1" applyFont="1" applyBorder="1" applyAlignment="1">
      <alignment vertical="center"/>
    </xf>
    <xf numFmtId="41" fontId="37" fillId="0" borderId="44" xfId="0" applyNumberFormat="1" applyFont="1" applyBorder="1" applyAlignment="1">
      <alignment horizontal="right" vertical="center"/>
    </xf>
    <xf numFmtId="41" fontId="35" fillId="0" borderId="47" xfId="0" applyNumberFormat="1" applyFont="1" applyBorder="1" applyAlignment="1">
      <alignment horizontal="right" vertical="center"/>
    </xf>
    <xf numFmtId="3" fontId="69" fillId="0" borderId="44" xfId="0" applyNumberFormat="1" applyFont="1" applyBorder="1" applyAlignment="1">
      <alignment horizontal="right" vertical="center"/>
    </xf>
    <xf numFmtId="0" fontId="38" fillId="0" borderId="55" xfId="0" applyFont="1" applyBorder="1" applyAlignment="1">
      <alignment horizontal="center" vertical="center"/>
    </xf>
    <xf numFmtId="0" fontId="38" fillId="0" borderId="56" xfId="0" applyFont="1" applyBorder="1" applyAlignment="1">
      <alignment horizontal="center" vertical="center" wrapText="1"/>
    </xf>
    <xf numFmtId="0" fontId="20" fillId="0" borderId="57" xfId="0" applyFont="1" applyBorder="1" applyAlignment="1">
      <alignment vertical="center"/>
    </xf>
    <xf numFmtId="3" fontId="20" fillId="0" borderId="44" xfId="0" applyNumberFormat="1" applyFont="1" applyBorder="1" applyAlignment="1">
      <alignment horizontal="right" vertical="center"/>
    </xf>
    <xf numFmtId="3" fontId="37" fillId="0" borderId="46" xfId="0" applyNumberFormat="1" applyFont="1" applyBorder="1" applyAlignment="1">
      <alignment horizontal="right" vertical="center"/>
    </xf>
    <xf numFmtId="0" fontId="35" fillId="0" borderId="57" xfId="0" applyFont="1" applyBorder="1" applyAlignment="1">
      <alignment vertical="center"/>
    </xf>
    <xf numFmtId="0" fontId="37" fillId="0" borderId="44" xfId="0" applyFont="1" applyBorder="1" applyAlignment="1">
      <alignment horizontal="right" vertical="center"/>
    </xf>
    <xf numFmtId="3" fontId="35" fillId="0" borderId="44" xfId="0" applyNumberFormat="1" applyFont="1" applyBorder="1" applyAlignment="1">
      <alignment horizontal="right" vertical="center"/>
    </xf>
    <xf numFmtId="0" fontId="35" fillId="0" borderId="44" xfId="0" applyFont="1" applyBorder="1" applyAlignment="1">
      <alignment horizontal="right" vertical="center"/>
    </xf>
    <xf numFmtId="3" fontId="35" fillId="0" borderId="46" xfId="0" applyNumberFormat="1" applyFont="1" applyBorder="1" applyAlignment="1">
      <alignment horizontal="right" vertical="center"/>
    </xf>
    <xf numFmtId="0" fontId="37" fillId="0" borderId="46" xfId="0" applyFont="1" applyBorder="1" applyAlignment="1">
      <alignment vertical="center"/>
    </xf>
    <xf numFmtId="0" fontId="20" fillId="0" borderId="57" xfId="0" applyFont="1" applyBorder="1" applyAlignment="1">
      <alignment horizontal="center" vertical="center"/>
    </xf>
    <xf numFmtId="0" fontId="20" fillId="0" borderId="44" xfId="0" applyFont="1" applyBorder="1" applyAlignment="1">
      <alignment horizontal="center" vertical="center"/>
    </xf>
    <xf numFmtId="0" fontId="20" fillId="0" borderId="46" xfId="0" applyFont="1" applyBorder="1" applyAlignment="1">
      <alignment horizontal="center" vertical="center"/>
    </xf>
    <xf numFmtId="0" fontId="35" fillId="0" borderId="46" xfId="0" applyFont="1" applyBorder="1" applyAlignment="1">
      <alignment horizontal="right" vertical="center"/>
    </xf>
    <xf numFmtId="0" fontId="35" fillId="0" borderId="58" xfId="0" applyFont="1" applyBorder="1" applyAlignment="1">
      <alignment vertical="center"/>
    </xf>
    <xf numFmtId="0" fontId="37" fillId="0" borderId="59" xfId="0" applyFont="1" applyBorder="1" applyAlignment="1">
      <alignment vertical="center"/>
    </xf>
    <xf numFmtId="0" fontId="35" fillId="0" borderId="59" xfId="0" applyFont="1" applyBorder="1" applyAlignment="1">
      <alignment horizontal="right" vertical="center"/>
    </xf>
    <xf numFmtId="0" fontId="37" fillId="0" borderId="59" xfId="0" applyFont="1" applyBorder="1" applyAlignment="1">
      <alignment horizontal="right" vertical="center"/>
    </xf>
    <xf numFmtId="0" fontId="37" fillId="0" borderId="45" xfId="0" applyFont="1" applyBorder="1" applyAlignment="1">
      <alignment horizontal="right" vertical="center"/>
    </xf>
    <xf numFmtId="0" fontId="69" fillId="0" borderId="28" xfId="0" applyFont="1" applyBorder="1" applyAlignment="1">
      <alignment vertical="center"/>
    </xf>
    <xf numFmtId="0" fontId="35" fillId="0" borderId="10" xfId="0" applyFont="1" applyBorder="1" applyAlignment="1">
      <alignment vertical="center"/>
    </xf>
    <xf numFmtId="0" fontId="38" fillId="0" borderId="44" xfId="0" applyFont="1" applyBorder="1" applyAlignment="1">
      <alignment horizontal="center" vertical="center"/>
    </xf>
    <xf numFmtId="0" fontId="86" fillId="48" borderId="27" xfId="0" applyFont="1" applyFill="1" applyBorder="1" applyAlignment="1">
      <alignment vertical="center"/>
    </xf>
    <xf numFmtId="0" fontId="0" fillId="48" borderId="36" xfId="0" applyFont="1" applyFill="1" applyBorder="1" applyAlignment="1">
      <alignment vertical="center"/>
    </xf>
    <xf numFmtId="0" fontId="86" fillId="49" borderId="27" xfId="0" applyFont="1" applyFill="1" applyBorder="1" applyAlignment="1">
      <alignment vertical="center"/>
    </xf>
    <xf numFmtId="0" fontId="86" fillId="49" borderId="36" xfId="0" applyFont="1" applyFill="1" applyBorder="1" applyAlignment="1">
      <alignment horizontal="center" vertical="center"/>
    </xf>
    <xf numFmtId="0" fontId="20" fillId="0" borderId="27" xfId="0" applyFont="1" applyBorder="1" applyAlignment="1">
      <alignment vertical="center"/>
    </xf>
    <xf numFmtId="0" fontId="37" fillId="0" borderId="36" xfId="0" applyFont="1" applyBorder="1" applyAlignment="1">
      <alignment horizontal="center" vertical="center"/>
    </xf>
    <xf numFmtId="0" fontId="37" fillId="0" borderId="36" xfId="0" applyFont="1" applyBorder="1" applyAlignment="1">
      <alignment horizontal="right" vertical="center"/>
    </xf>
    <xf numFmtId="3" fontId="37" fillId="0" borderId="36" xfId="0" applyNumberFormat="1" applyFont="1" applyBorder="1" applyAlignment="1">
      <alignment horizontal="right" vertical="center"/>
    </xf>
    <xf numFmtId="3" fontId="20" fillId="0" borderId="36" xfId="0" applyNumberFormat="1" applyFont="1" applyBorder="1" applyAlignment="1">
      <alignment horizontal="right" vertical="center"/>
    </xf>
    <xf numFmtId="0" fontId="35" fillId="0" borderId="26" xfId="0" applyFont="1" applyBorder="1" applyAlignment="1">
      <alignment vertical="center"/>
    </xf>
    <xf numFmtId="0" fontId="35" fillId="0" borderId="43" xfId="0" applyFont="1" applyBorder="1" applyAlignment="1">
      <alignment horizontal="center" vertical="center"/>
    </xf>
    <xf numFmtId="0" fontId="35" fillId="0" borderId="43" xfId="0" applyFont="1" applyBorder="1" applyAlignment="1">
      <alignment horizontal="right" vertical="center"/>
    </xf>
    <xf numFmtId="3" fontId="35" fillId="0" borderId="43" xfId="0" applyNumberFormat="1" applyFont="1" applyBorder="1" applyAlignment="1">
      <alignment horizontal="right" vertical="center"/>
    </xf>
    <xf numFmtId="0" fontId="37" fillId="0" borderId="53" xfId="0" applyFont="1" applyBorder="1" applyAlignment="1">
      <alignment vertical="center"/>
    </xf>
    <xf numFmtId="0" fontId="35" fillId="0" borderId="28" xfId="0" applyFont="1" applyBorder="1" applyAlignment="1">
      <alignment vertical="center"/>
    </xf>
    <xf numFmtId="0" fontId="35" fillId="0" borderId="44" xfId="0" applyFont="1" applyBorder="1" applyAlignment="1">
      <alignment horizontal="center" vertical="center"/>
    </xf>
    <xf numFmtId="3" fontId="20" fillId="0" borderId="0" xfId="0" applyNumberFormat="1" applyFont="1" applyBorder="1" applyAlignment="1">
      <alignment horizontal="right" vertical="center"/>
    </xf>
    <xf numFmtId="0" fontId="86" fillId="48" borderId="28" xfId="0" applyFont="1" applyFill="1" applyBorder="1" applyAlignment="1">
      <alignment vertical="center"/>
    </xf>
    <xf numFmtId="0" fontId="86" fillId="48" borderId="44" xfId="0" applyFont="1" applyFill="1" applyBorder="1" applyAlignment="1">
      <alignment horizontal="center" vertical="center"/>
    </xf>
    <xf numFmtId="0" fontId="86" fillId="48" borderId="47" xfId="0" applyFont="1" applyFill="1" applyBorder="1" applyAlignment="1">
      <alignment horizontal="center" vertical="center"/>
    </xf>
    <xf numFmtId="0" fontId="37" fillId="0" borderId="0" xfId="0" applyFont="1" applyBorder="1" applyAlignment="1">
      <alignment vertical="center"/>
    </xf>
    <xf numFmtId="0" fontId="20" fillId="0" borderId="28" xfId="0" applyFont="1" applyBorder="1" applyAlignment="1">
      <alignment vertical="center"/>
    </xf>
    <xf numFmtId="0" fontId="37" fillId="0" borderId="44" xfId="0" applyFont="1" applyBorder="1" applyAlignment="1">
      <alignment horizontal="center" vertical="center"/>
    </xf>
    <xf numFmtId="3" fontId="20" fillId="0" borderId="47" xfId="0" applyNumberFormat="1" applyFont="1" applyBorder="1" applyAlignment="1">
      <alignment horizontal="right" vertical="center"/>
    </xf>
    <xf numFmtId="0" fontId="35" fillId="0" borderId="44" xfId="0" applyFont="1" applyBorder="1" applyAlignment="1">
      <alignment vertical="center"/>
    </xf>
    <xf numFmtId="0" fontId="38" fillId="0" borderId="31" xfId="0" applyFont="1" applyBorder="1" applyAlignment="1">
      <alignment vertical="center"/>
    </xf>
    <xf numFmtId="14" fontId="38" fillId="0" borderId="49" xfId="0" applyNumberFormat="1" applyFont="1" applyBorder="1" applyAlignment="1">
      <alignment horizontal="center" vertical="center"/>
    </xf>
    <xf numFmtId="0" fontId="38" fillId="0" borderId="49" xfId="0" applyFont="1" applyBorder="1" applyAlignment="1">
      <alignment horizontal="center" vertical="center"/>
    </xf>
    <xf numFmtId="0" fontId="38" fillId="0" borderId="41" xfId="0" applyFont="1" applyBorder="1" applyAlignment="1">
      <alignment vertical="center"/>
    </xf>
    <xf numFmtId="0" fontId="38" fillId="0" borderId="42" xfId="0" applyFont="1" applyBorder="1" applyAlignment="1">
      <alignment horizontal="center" vertical="center"/>
    </xf>
    <xf numFmtId="0" fontId="38" fillId="0" borderId="43" xfId="0" applyFont="1" applyBorder="1" applyAlignment="1">
      <alignment horizontal="center" vertical="center"/>
    </xf>
    <xf numFmtId="0" fontId="20" fillId="0" borderId="44" xfId="0" applyFont="1" applyBorder="1" applyAlignment="1">
      <alignment horizontal="right" vertical="center"/>
    </xf>
    <xf numFmtId="0" fontId="38" fillId="47" borderId="28" xfId="0" applyFont="1" applyFill="1" applyBorder="1" applyAlignment="1">
      <alignment horizontal="left" vertical="center" indent="1"/>
    </xf>
    <xf numFmtId="3" fontId="38" fillId="0" borderId="44" xfId="0" applyNumberFormat="1" applyFont="1" applyBorder="1" applyAlignment="1">
      <alignment horizontal="right" vertical="center"/>
    </xf>
    <xf numFmtId="0" fontId="38" fillId="0" borderId="44" xfId="0" applyFont="1" applyBorder="1" applyAlignment="1">
      <alignment horizontal="right" vertical="center"/>
    </xf>
    <xf numFmtId="3" fontId="83" fillId="0" borderId="10" xfId="0" applyNumberFormat="1" applyFont="1" applyBorder="1" applyAlignment="1">
      <alignment horizontal="right" vertical="center"/>
    </xf>
    <xf numFmtId="0" fontId="83" fillId="0" borderId="10" xfId="0" applyFont="1" applyBorder="1" applyAlignment="1">
      <alignment vertical="center"/>
    </xf>
    <xf numFmtId="0" fontId="81" fillId="0" borderId="10" xfId="0" applyFont="1" applyBorder="1" applyAlignment="1">
      <alignment vertical="center"/>
    </xf>
    <xf numFmtId="0" fontId="38" fillId="0" borderId="10" xfId="0" applyFont="1" applyBorder="1" applyAlignment="1">
      <alignment horizontal="center" vertical="center" wrapText="1"/>
    </xf>
    <xf numFmtId="0" fontId="20" fillId="0" borderId="10" xfId="0" applyFont="1" applyBorder="1" applyAlignment="1">
      <alignment horizontal="right" vertical="center"/>
    </xf>
    <xf numFmtId="3" fontId="20" fillId="0" borderId="10" xfId="0" applyNumberFormat="1" applyFont="1" applyBorder="1" applyAlignment="1">
      <alignment horizontal="right" vertical="center"/>
    </xf>
    <xf numFmtId="0" fontId="20" fillId="0" borderId="10" xfId="0" applyFont="1" applyBorder="1" applyAlignment="1">
      <alignment vertical="center"/>
    </xf>
    <xf numFmtId="3" fontId="38" fillId="0" borderId="10" xfId="0" applyNumberFormat="1" applyFont="1" applyBorder="1" applyAlignment="1">
      <alignment horizontal="right" vertical="center"/>
    </xf>
    <xf numFmtId="0" fontId="38" fillId="0" borderId="10" xfId="0" applyFont="1" applyBorder="1" applyAlignment="1">
      <alignment vertical="center"/>
    </xf>
    <xf numFmtId="0" fontId="73" fillId="0" borderId="0" xfId="0" applyFont="1" applyAlignment="1">
      <alignment horizontal="justify" vertical="center"/>
    </xf>
    <xf numFmtId="0" fontId="84" fillId="0" borderId="0" xfId="0" applyFont="1" applyAlignment="1">
      <alignment horizontal="justify" vertical="center"/>
    </xf>
    <xf numFmtId="0" fontId="81" fillId="0" borderId="28" xfId="0" applyFont="1" applyBorder="1" applyAlignment="1">
      <alignment vertical="center" wrapText="1"/>
    </xf>
    <xf numFmtId="14" fontId="35" fillId="0" borderId="10" xfId="0" applyNumberFormat="1" applyFont="1" applyBorder="1" applyAlignment="1">
      <alignment horizontal="center" vertical="center" wrapText="1"/>
    </xf>
    <xf numFmtId="0" fontId="20" fillId="0" borderId="10" xfId="0" applyFont="1" applyBorder="1" applyAlignment="1">
      <alignment vertical="center" wrapText="1"/>
    </xf>
    <xf numFmtId="0" fontId="35" fillId="0" borderId="10" xfId="0" applyFont="1" applyBorder="1" applyAlignment="1">
      <alignment horizontal="right" vertical="center"/>
    </xf>
    <xf numFmtId="3" fontId="37" fillId="0" borderId="10" xfId="0" applyNumberFormat="1" applyFont="1" applyBorder="1" applyAlignment="1">
      <alignment horizontal="right" vertical="center"/>
    </xf>
    <xf numFmtId="3" fontId="35" fillId="0" borderId="10" xfId="0" applyNumberFormat="1" applyFont="1" applyBorder="1" applyAlignment="1">
      <alignment horizontal="right" vertical="center"/>
    </xf>
    <xf numFmtId="0" fontId="38" fillId="0" borderId="10" xfId="0" applyFont="1" applyBorder="1" applyAlignment="1">
      <alignment vertical="center" wrapText="1"/>
    </xf>
    <xf numFmtId="0" fontId="38" fillId="0" borderId="10" xfId="0" applyFont="1" applyBorder="1" applyAlignment="1">
      <alignment horizontal="right" vertical="center"/>
    </xf>
    <xf numFmtId="14" fontId="69" fillId="0" borderId="10" xfId="0" applyNumberFormat="1" applyFont="1" applyBorder="1" applyAlignment="1">
      <alignment horizontal="center" vertical="center" wrapText="1"/>
    </xf>
    <xf numFmtId="3" fontId="68" fillId="0" borderId="10" xfId="0" applyNumberFormat="1" applyFont="1" applyBorder="1" applyAlignment="1">
      <alignment horizontal="right" vertical="center"/>
    </xf>
    <xf numFmtId="3" fontId="69" fillId="0" borderId="10" xfId="0" applyNumberFormat="1" applyFont="1" applyBorder="1" applyAlignment="1">
      <alignment horizontal="right" vertical="center"/>
    </xf>
    <xf numFmtId="0" fontId="43" fillId="0" borderId="0" xfId="0" applyFont="1" applyBorder="1" applyAlignment="1">
      <alignment vertical="center" wrapText="1"/>
    </xf>
    <xf numFmtId="0" fontId="43" fillId="0" borderId="0" xfId="0" applyFont="1" applyBorder="1" applyAlignment="1">
      <alignment horizontal="right" vertical="center"/>
    </xf>
    <xf numFmtId="0" fontId="68" fillId="0" borderId="44" xfId="0" applyFont="1" applyBorder="1" applyAlignment="1">
      <alignment horizontal="center" vertical="center" wrapText="1"/>
    </xf>
    <xf numFmtId="0" fontId="68" fillId="0" borderId="28" xfId="0" applyFont="1" applyBorder="1" applyAlignment="1">
      <alignment vertical="center"/>
    </xf>
    <xf numFmtId="0" fontId="37" fillId="0" borderId="44" xfId="0" applyFont="1" applyBorder="1" applyAlignment="1">
      <alignment horizontal="center" vertical="center" wrapText="1"/>
    </xf>
    <xf numFmtId="0" fontId="37" fillId="0" borderId="28" xfId="0" applyFont="1" applyBorder="1" applyAlignment="1">
      <alignment vertical="center"/>
    </xf>
    <xf numFmtId="3" fontId="37" fillId="0" borderId="44" xfId="0" applyNumberFormat="1" applyFont="1" applyBorder="1" applyAlignment="1">
      <alignment horizontal="center" vertical="center"/>
    </xf>
    <xf numFmtId="0" fontId="37" fillId="0" borderId="10" xfId="0" applyFont="1" applyBorder="1" applyAlignment="1">
      <alignment horizontal="center" vertical="center" wrapText="1"/>
    </xf>
    <xf numFmtId="0" fontId="37" fillId="0" borderId="10" xfId="0" applyFont="1" applyBorder="1" applyAlignment="1">
      <alignment vertical="center"/>
    </xf>
    <xf numFmtId="0" fontId="37" fillId="0" borderId="10" xfId="0" applyFont="1" applyBorder="1" applyAlignment="1">
      <alignment horizontal="right" vertical="center"/>
    </xf>
    <xf numFmtId="3" fontId="37" fillId="0" borderId="10" xfId="0" applyNumberFormat="1" applyFont="1" applyBorder="1" applyAlignment="1">
      <alignment horizontal="center" vertical="center"/>
    </xf>
    <xf numFmtId="0" fontId="35" fillId="0" borderId="26"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9" xfId="0" applyFont="1" applyBorder="1" applyAlignment="1">
      <alignment vertical="center" wrapText="1"/>
    </xf>
    <xf numFmtId="0" fontId="35" fillId="0" borderId="0" xfId="0" applyFont="1" applyAlignment="1">
      <alignment horizontal="center" vertical="center" wrapText="1"/>
    </xf>
    <xf numFmtId="0" fontId="35" fillId="0" borderId="36" xfId="0" applyFont="1" applyBorder="1" applyAlignment="1">
      <alignment horizontal="center" vertical="center" wrapText="1"/>
    </xf>
    <xf numFmtId="0" fontId="37" fillId="0" borderId="54" xfId="0" applyFont="1" applyBorder="1" applyAlignment="1">
      <alignment horizontal="left" vertical="center" indent="1"/>
    </xf>
    <xf numFmtId="0" fontId="35" fillId="0" borderId="53" xfId="0" applyFont="1" applyBorder="1" applyAlignment="1">
      <alignment horizontal="right" vertical="center"/>
    </xf>
    <xf numFmtId="3" fontId="37" fillId="0" borderId="53" xfId="0" applyNumberFormat="1" applyFont="1" applyBorder="1" applyAlignment="1">
      <alignment horizontal="right" vertical="center"/>
    </xf>
    <xf numFmtId="3" fontId="37" fillId="0" borderId="49" xfId="0" applyNumberFormat="1" applyFont="1" applyBorder="1" applyAlignment="1">
      <alignment horizontal="right" vertical="center"/>
    </xf>
    <xf numFmtId="0" fontId="37" fillId="0" borderId="39" xfId="0" applyFont="1" applyBorder="1" applyAlignment="1">
      <alignment horizontal="left" vertical="center" indent="1"/>
    </xf>
    <xf numFmtId="0" fontId="35" fillId="0" borderId="0" xfId="0" applyFont="1" applyAlignment="1">
      <alignment horizontal="right" vertical="center"/>
    </xf>
    <xf numFmtId="3" fontId="37" fillId="0" borderId="0" xfId="0" applyNumberFormat="1" applyFont="1" applyAlignment="1">
      <alignment horizontal="right" vertical="center"/>
    </xf>
    <xf numFmtId="0" fontId="35" fillId="0" borderId="41" xfId="0" applyFont="1" applyBorder="1" applyAlignment="1">
      <alignment vertical="center"/>
    </xf>
    <xf numFmtId="0" fontId="35" fillId="0" borderId="42" xfId="0" applyFont="1" applyBorder="1" applyAlignment="1">
      <alignment horizontal="right" vertical="center"/>
    </xf>
    <xf numFmtId="3" fontId="35" fillId="0" borderId="42" xfId="0" applyNumberFormat="1" applyFont="1" applyBorder="1" applyAlignment="1">
      <alignment horizontal="right" vertical="center"/>
    </xf>
    <xf numFmtId="0" fontId="38" fillId="0" borderId="50" xfId="0" applyFont="1" applyBorder="1" applyAlignment="1">
      <alignment vertical="center" wrapText="1"/>
    </xf>
    <xf numFmtId="0" fontId="0" fillId="0" borderId="0" xfId="0" applyFont="1" applyAlignment="1">
      <alignment vertical="center" wrapText="1"/>
    </xf>
    <xf numFmtId="0" fontId="35" fillId="0" borderId="36" xfId="0" applyFont="1" applyBorder="1" applyAlignment="1">
      <alignment horizontal="right" vertical="center" wrapText="1"/>
    </xf>
    <xf numFmtId="0" fontId="37" fillId="0" borderId="50" xfId="0" applyFont="1" applyBorder="1" applyAlignment="1">
      <alignment horizontal="left" vertical="center" indent="1"/>
    </xf>
    <xf numFmtId="0" fontId="35" fillId="0" borderId="50" xfId="0" applyFont="1" applyBorder="1" applyAlignment="1">
      <alignment vertical="center"/>
    </xf>
    <xf numFmtId="0" fontId="68" fillId="0" borderId="50" xfId="0" applyFont="1" applyBorder="1" applyAlignment="1">
      <alignment vertical="center"/>
    </xf>
    <xf numFmtId="0" fontId="68" fillId="0" borderId="28" xfId="0" applyFont="1" applyBorder="1" applyAlignment="1">
      <alignment horizontal="left" vertical="center" indent="4"/>
    </xf>
    <xf numFmtId="0" fontId="81" fillId="0" borderId="0" xfId="0" applyFont="1" applyBorder="1" applyAlignment="1">
      <alignment vertical="center" wrapText="1"/>
    </xf>
    <xf numFmtId="0" fontId="68" fillId="0" borderId="0" xfId="0" applyFont="1" applyBorder="1" applyAlignment="1">
      <alignment horizontal="right" vertical="center"/>
    </xf>
    <xf numFmtId="0" fontId="69" fillId="0" borderId="10" xfId="0" applyFont="1" applyBorder="1" applyAlignment="1">
      <alignment horizontal="center" vertical="center" wrapText="1"/>
    </xf>
    <xf numFmtId="0" fontId="68" fillId="0" borderId="10" xfId="0" applyFont="1" applyBorder="1" applyAlignment="1">
      <alignment vertical="center"/>
    </xf>
    <xf numFmtId="0" fontId="68" fillId="0" borderId="10" xfId="0" applyFont="1" applyBorder="1" applyAlignment="1">
      <alignment horizontal="right" vertical="center"/>
    </xf>
    <xf numFmtId="0" fontId="35" fillId="0" borderId="65" xfId="0" applyFont="1" applyBorder="1" applyAlignment="1">
      <alignment horizontal="center" vertical="center" wrapText="1"/>
    </xf>
    <xf numFmtId="0" fontId="35" fillId="0" borderId="66" xfId="0" applyFont="1" applyBorder="1" applyAlignment="1">
      <alignment horizontal="center" vertical="center" wrapText="1"/>
    </xf>
    <xf numFmtId="14" fontId="35" fillId="0" borderId="66" xfId="0" applyNumberFormat="1" applyFont="1" applyBorder="1" applyAlignment="1">
      <alignment horizontal="center" vertical="center" wrapText="1"/>
    </xf>
    <xf numFmtId="14" fontId="35" fillId="0" borderId="56" xfId="0" applyNumberFormat="1" applyFont="1" applyBorder="1" applyAlignment="1">
      <alignment horizontal="center" vertical="center" wrapText="1"/>
    </xf>
    <xf numFmtId="0" fontId="37" fillId="0" borderId="57" xfId="0" applyFont="1" applyBorder="1" applyAlignment="1">
      <alignment horizontal="center" vertical="center" wrapText="1"/>
    </xf>
    <xf numFmtId="0" fontId="37" fillId="0" borderId="46" xfId="0" applyFont="1" applyBorder="1" applyAlignment="1">
      <alignment horizontal="right" vertical="center"/>
    </xf>
    <xf numFmtId="3" fontId="35" fillId="0" borderId="59" xfId="0" applyNumberFormat="1" applyFont="1" applyBorder="1" applyAlignment="1">
      <alignment horizontal="right" vertical="center"/>
    </xf>
    <xf numFmtId="0" fontId="37" fillId="0" borderId="27" xfId="0" applyFont="1" applyBorder="1" applyAlignment="1">
      <alignment vertical="center"/>
    </xf>
    <xf numFmtId="0" fontId="37" fillId="0" borderId="36" xfId="0" applyFont="1" applyBorder="1" applyAlignment="1">
      <alignment vertical="center"/>
    </xf>
    <xf numFmtId="14" fontId="68" fillId="0" borderId="44" xfId="0" applyNumberFormat="1" applyFont="1" applyBorder="1" applyAlignment="1">
      <alignment horizontal="center" vertical="center" wrapText="1"/>
    </xf>
    <xf numFmtId="0" fontId="68" fillId="0" borderId="44" xfId="0" applyFont="1" applyBorder="1" applyAlignment="1">
      <alignment vertical="center" wrapText="1"/>
    </xf>
    <xf numFmtId="0" fontId="69" fillId="0" borderId="28" xfId="0" applyFont="1" applyBorder="1" applyAlignment="1">
      <alignment vertical="center" wrapText="1"/>
    </xf>
    <xf numFmtId="0" fontId="72" fillId="0" borderId="44" xfId="0" applyFont="1" applyBorder="1" applyAlignment="1">
      <alignment vertical="top" wrapText="1"/>
    </xf>
    <xf numFmtId="3" fontId="20" fillId="0" borderId="10" xfId="0" applyNumberFormat="1" applyFont="1" applyBorder="1" applyAlignment="1">
      <alignment horizontal="right" vertical="center" wrapText="1"/>
    </xf>
    <xf numFmtId="0" fontId="35" fillId="0" borderId="0" xfId="0" applyFont="1" applyAlignment="1">
      <alignment horizontal="justify" vertical="center"/>
    </xf>
    <xf numFmtId="0" fontId="87" fillId="0" borderId="10" xfId="0" applyFont="1" applyBorder="1" applyAlignment="1">
      <alignment vertical="center"/>
    </xf>
    <xf numFmtId="165" fontId="34" fillId="0" borderId="10" xfId="51" applyFont="1" applyFill="1" applyBorder="1"/>
    <xf numFmtId="165" fontId="33" fillId="0" borderId="10" xfId="51" applyFont="1" applyFill="1" applyBorder="1"/>
    <xf numFmtId="0" fontId="38" fillId="0" borderId="47" xfId="0" applyFont="1" applyBorder="1" applyAlignment="1">
      <alignment vertical="center" wrapText="1"/>
    </xf>
    <xf numFmtId="0" fontId="20" fillId="0" borderId="0" xfId="0" applyFont="1" applyAlignment="1">
      <alignment vertical="center" wrapText="1"/>
    </xf>
    <xf numFmtId="3" fontId="20" fillId="0" borderId="0" xfId="0" applyNumberFormat="1" applyFont="1" applyAlignment="1">
      <alignment horizontal="right" vertical="center" wrapText="1"/>
    </xf>
    <xf numFmtId="41" fontId="20" fillId="0" borderId="0" xfId="1" applyNumberFormat="1" applyFont="1" applyAlignment="1">
      <alignment horizontal="right" vertical="center" wrapText="1"/>
    </xf>
    <xf numFmtId="3" fontId="20" fillId="0" borderId="47" xfId="0" applyNumberFormat="1" applyFont="1" applyBorder="1" applyAlignment="1">
      <alignment horizontal="right" vertical="center" wrapText="1"/>
    </xf>
    <xf numFmtId="0" fontId="20" fillId="0" borderId="47" xfId="0" applyFont="1" applyBorder="1" applyAlignment="1">
      <alignment horizontal="right" vertical="center" wrapText="1"/>
    </xf>
    <xf numFmtId="3" fontId="38" fillId="0" borderId="0" xfId="0" applyNumberFormat="1" applyFont="1" applyAlignment="1">
      <alignment horizontal="right" vertical="center" wrapText="1"/>
    </xf>
    <xf numFmtId="41" fontId="38" fillId="0" borderId="0" xfId="1" applyNumberFormat="1" applyFont="1" applyAlignment="1">
      <alignment horizontal="right" vertical="center" wrapText="1"/>
    </xf>
    <xf numFmtId="9" fontId="20" fillId="0" borderId="0" xfId="0" applyNumberFormat="1" applyFont="1" applyAlignment="1">
      <alignment horizontal="right" vertical="center" wrapText="1"/>
    </xf>
    <xf numFmtId="3" fontId="38" fillId="0" borderId="48" xfId="0" applyNumberFormat="1" applyFont="1" applyBorder="1" applyAlignment="1">
      <alignment horizontal="right" vertical="center" wrapText="1"/>
    </xf>
    <xf numFmtId="0" fontId="38" fillId="0" borderId="48" xfId="0" applyFont="1" applyBorder="1" applyAlignment="1">
      <alignment horizontal="right" vertical="center" wrapText="1"/>
    </xf>
    <xf numFmtId="0" fontId="33" fillId="0" borderId="0" xfId="49" quotePrefix="1" applyFont="1" applyFill="1" applyAlignment="1">
      <alignment horizontal="center"/>
    </xf>
    <xf numFmtId="0" fontId="34" fillId="0" borderId="0" xfId="49" quotePrefix="1" applyFont="1" applyFill="1" applyAlignment="1">
      <alignment horizontal="center"/>
    </xf>
    <xf numFmtId="0" fontId="22" fillId="0" borderId="0" xfId="0" applyFont="1" applyAlignment="1">
      <alignment horizontal="center"/>
    </xf>
    <xf numFmtId="0" fontId="33" fillId="0" borderId="0" xfId="49" quotePrefix="1" applyFont="1" applyFill="1" applyAlignment="1">
      <alignment horizontal="center"/>
    </xf>
    <xf numFmtId="41" fontId="37" fillId="0" borderId="53" xfId="0" applyNumberFormat="1" applyFont="1" applyBorder="1" applyAlignment="1">
      <alignment horizontal="right" vertical="center"/>
    </xf>
    <xf numFmtId="41" fontId="37" fillId="0" borderId="49" xfId="0" applyNumberFormat="1" applyFont="1" applyBorder="1" applyAlignment="1">
      <alignment horizontal="right" vertical="center"/>
    </xf>
    <xf numFmtId="41" fontId="0" fillId="0" borderId="47" xfId="0" applyNumberFormat="1" applyFont="1" applyBorder="1" applyAlignment="1">
      <alignment vertical="top"/>
    </xf>
    <xf numFmtId="41" fontId="37" fillId="0" borderId="47" xfId="0" applyNumberFormat="1" applyFont="1" applyBorder="1" applyAlignment="1">
      <alignment horizontal="right" vertical="center"/>
    </xf>
    <xf numFmtId="41" fontId="0" fillId="0" borderId="47" xfId="0" applyNumberFormat="1" applyFont="1" applyBorder="1"/>
    <xf numFmtId="41" fontId="37" fillId="0" borderId="44" xfId="51" applyNumberFormat="1" applyFont="1" applyBorder="1" applyAlignment="1">
      <alignment horizontal="right" vertical="center"/>
    </xf>
    <xf numFmtId="41" fontId="35" fillId="0" borderId="0" xfId="0" applyNumberFormat="1" applyFont="1" applyAlignment="1">
      <alignment horizontal="right" vertical="center"/>
    </xf>
    <xf numFmtId="41" fontId="35" fillId="0" borderId="42" xfId="0" applyNumberFormat="1" applyFont="1" applyBorder="1" applyAlignment="1">
      <alignment horizontal="right" vertical="center"/>
    </xf>
    <xf numFmtId="41" fontId="35" fillId="0" borderId="43" xfId="0" applyNumberFormat="1" applyFont="1" applyBorder="1" applyAlignment="1">
      <alignment horizontal="right" vertical="center"/>
    </xf>
    <xf numFmtId="41" fontId="35" fillId="0" borderId="67" xfId="0" applyNumberFormat="1" applyFont="1" applyBorder="1" applyAlignment="1">
      <alignment horizontal="right" vertical="center"/>
    </xf>
    <xf numFmtId="0" fontId="35" fillId="47" borderId="69" xfId="0" applyFont="1" applyFill="1" applyBorder="1" applyAlignment="1">
      <alignment horizontal="center" vertical="center" wrapText="1"/>
    </xf>
    <xf numFmtId="0" fontId="35" fillId="47" borderId="44" xfId="0" applyFont="1" applyFill="1" applyBorder="1" applyAlignment="1">
      <alignment horizontal="center" vertical="center" wrapText="1"/>
    </xf>
    <xf numFmtId="0" fontId="37" fillId="0" borderId="57" xfId="0" applyFont="1" applyBorder="1" applyAlignment="1">
      <alignment vertical="center"/>
    </xf>
    <xf numFmtId="0" fontId="37" fillId="47" borderId="57" xfId="0" applyFont="1" applyFill="1" applyBorder="1" applyAlignment="1">
      <alignment vertical="center"/>
    </xf>
    <xf numFmtId="0" fontId="37" fillId="47" borderId="44" xfId="0" applyFont="1" applyFill="1" applyBorder="1" applyAlignment="1">
      <alignment horizontal="right" vertical="center"/>
    </xf>
    <xf numFmtId="41" fontId="37" fillId="0" borderId="46" xfId="0" applyNumberFormat="1" applyFont="1" applyBorder="1" applyAlignment="1">
      <alignment horizontal="right" vertical="center"/>
    </xf>
    <xf numFmtId="0" fontId="43" fillId="0" borderId="31" xfId="0" applyFont="1" applyBorder="1" applyAlignment="1">
      <alignment horizontal="justify" vertical="center"/>
    </xf>
    <xf numFmtId="0" fontId="43" fillId="0" borderId="51" xfId="0" applyFont="1" applyBorder="1" applyAlignment="1">
      <alignment horizontal="justify" vertical="center"/>
    </xf>
    <xf numFmtId="0" fontId="43" fillId="0" borderId="41" xfId="0" applyFont="1" applyBorder="1" applyAlignment="1">
      <alignment horizontal="center" vertical="center"/>
    </xf>
    <xf numFmtId="0" fontId="43" fillId="0" borderId="42" xfId="0" applyFont="1" applyBorder="1" applyAlignment="1">
      <alignment horizontal="center" vertical="center"/>
    </xf>
    <xf numFmtId="0" fontId="43" fillId="0" borderId="52" xfId="0" applyFont="1" applyBorder="1" applyAlignment="1">
      <alignment horizontal="center" vertical="center"/>
    </xf>
    <xf numFmtId="0" fontId="33" fillId="0" borderId="0" xfId="49" quotePrefix="1" applyFont="1" applyFill="1" applyAlignment="1">
      <alignment horizontal="center"/>
    </xf>
    <xf numFmtId="0" fontId="34" fillId="0" borderId="0" xfId="49" quotePrefix="1" applyFont="1" applyFill="1" applyAlignment="1">
      <alignment horizontal="center"/>
    </xf>
    <xf numFmtId="0" fontId="21" fillId="0" borderId="0" xfId="0" applyFont="1" applyFill="1" applyAlignment="1">
      <alignment horizontal="left"/>
    </xf>
    <xf numFmtId="168" fontId="24" fillId="0" borderId="0" xfId="44" applyNumberFormat="1" applyFont="1" applyFill="1" applyBorder="1" applyAlignment="1" applyProtection="1">
      <alignment horizontal="center" wrapText="1"/>
    </xf>
    <xf numFmtId="0" fontId="22" fillId="0" borderId="0" xfId="0" applyFont="1" applyFill="1" applyBorder="1" applyAlignment="1">
      <alignment horizontal="center" vertical="center"/>
    </xf>
    <xf numFmtId="0" fontId="22" fillId="0" borderId="0" xfId="0" applyFont="1" applyAlignment="1">
      <alignment horizontal="center"/>
    </xf>
    <xf numFmtId="168" fontId="24" fillId="33" borderId="0" xfId="44" applyNumberFormat="1" applyFont="1" applyFill="1" applyBorder="1" applyAlignment="1" applyProtection="1">
      <alignment horizontal="left"/>
    </xf>
    <xf numFmtId="168" fontId="24" fillId="33" borderId="0" xfId="44" applyNumberFormat="1" applyFont="1" applyFill="1" applyBorder="1" applyAlignment="1" applyProtection="1">
      <alignment horizontal="center"/>
    </xf>
    <xf numFmtId="0" fontId="22" fillId="0" borderId="0" xfId="0" applyFont="1" applyFill="1" applyBorder="1" applyAlignment="1">
      <alignment horizontal="center" vertical="center" wrapText="1"/>
    </xf>
    <xf numFmtId="0" fontId="21" fillId="0" borderId="0" xfId="0" applyFont="1" applyFill="1" applyAlignment="1">
      <alignment horizontal="center"/>
    </xf>
    <xf numFmtId="0" fontId="22" fillId="0" borderId="17" xfId="0" applyFont="1" applyBorder="1" applyAlignment="1">
      <alignment horizontal="left" vertical="center" wrapText="1"/>
    </xf>
    <xf numFmtId="0" fontId="22" fillId="0" borderId="0" xfId="0" applyFont="1" applyBorder="1" applyAlignment="1">
      <alignment horizontal="left" vertical="center" wrapText="1"/>
    </xf>
    <xf numFmtId="0" fontId="22" fillId="0" borderId="18" xfId="0" applyFont="1" applyBorder="1" applyAlignment="1">
      <alignment horizontal="left" vertical="center" wrapText="1"/>
    </xf>
    <xf numFmtId="168" fontId="24" fillId="0" borderId="0" xfId="44" applyNumberFormat="1" applyFont="1" applyFill="1" applyBorder="1" applyAlignment="1" applyProtection="1">
      <alignment horizontal="center"/>
    </xf>
    <xf numFmtId="0" fontId="21" fillId="0" borderId="17" xfId="0" applyFont="1" applyBorder="1" applyAlignment="1">
      <alignment horizontal="left" vertical="center" wrapText="1"/>
    </xf>
    <xf numFmtId="0" fontId="21" fillId="0" borderId="0" xfId="0" applyFont="1" applyBorder="1" applyAlignment="1">
      <alignment horizontal="left" vertical="center" wrapText="1"/>
    </xf>
    <xf numFmtId="0" fontId="21" fillId="0" borderId="18" xfId="0" applyFont="1" applyBorder="1" applyAlignment="1">
      <alignment horizontal="left" vertical="center" wrapText="1"/>
    </xf>
    <xf numFmtId="0" fontId="22" fillId="0" borderId="17"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0" xfId="0" applyFont="1" applyFill="1" applyAlignment="1">
      <alignment horizontal="center"/>
    </xf>
    <xf numFmtId="0" fontId="65" fillId="44" borderId="32" xfId="0" applyFont="1" applyFill="1" applyBorder="1" applyAlignment="1">
      <alignment horizontal="center" vertical="center" wrapText="1"/>
    </xf>
    <xf numFmtId="0" fontId="65" fillId="44" borderId="32" xfId="0" applyFont="1" applyFill="1" applyBorder="1" applyAlignment="1">
      <alignment horizontal="center" vertical="center"/>
    </xf>
    <xf numFmtId="0" fontId="65" fillId="44" borderId="31" xfId="0" applyFont="1" applyFill="1" applyBorder="1" applyAlignment="1">
      <alignment horizontal="center" vertical="center" wrapText="1"/>
    </xf>
    <xf numFmtId="0" fontId="65" fillId="44" borderId="30" xfId="0" applyFont="1" applyFill="1" applyBorder="1" applyAlignment="1">
      <alignment horizontal="center" vertical="center" wrapText="1"/>
    </xf>
    <xf numFmtId="0" fontId="48" fillId="0" borderId="0" xfId="0" applyFont="1" applyAlignment="1">
      <alignment horizontal="left"/>
    </xf>
    <xf numFmtId="0" fontId="49" fillId="36" borderId="10" xfId="0" applyFont="1" applyFill="1" applyBorder="1" applyAlignment="1">
      <alignment horizontal="center" vertical="center" wrapText="1"/>
    </xf>
    <xf numFmtId="0" fontId="49" fillId="37" borderId="10" xfId="0" applyFont="1" applyFill="1" applyBorder="1" applyAlignment="1">
      <alignment horizontal="center" vertical="center" wrapText="1"/>
    </xf>
    <xf numFmtId="0" fontId="49" fillId="35" borderId="11" xfId="0" applyFont="1" applyFill="1" applyBorder="1" applyAlignment="1">
      <alignment horizontal="center" vertical="center" wrapText="1"/>
    </xf>
    <xf numFmtId="0" fontId="49" fillId="35" borderId="21" xfId="0" applyFont="1" applyFill="1" applyBorder="1" applyAlignment="1">
      <alignment horizontal="center" vertical="center" wrapText="1"/>
    </xf>
    <xf numFmtId="0" fontId="49" fillId="35" borderId="12" xfId="0" applyFont="1" applyFill="1" applyBorder="1" applyAlignment="1">
      <alignment horizontal="center" vertical="center" wrapText="1"/>
    </xf>
    <xf numFmtId="0" fontId="49" fillId="38" borderId="11" xfId="0" applyFont="1" applyFill="1" applyBorder="1" applyAlignment="1">
      <alignment horizontal="center" vertical="center" wrapText="1"/>
    </xf>
    <xf numFmtId="0" fontId="49" fillId="38" borderId="21" xfId="0" applyFont="1" applyFill="1" applyBorder="1" applyAlignment="1">
      <alignment horizontal="center" vertical="center" wrapText="1"/>
    </xf>
    <xf numFmtId="0" fontId="49" fillId="38" borderId="12" xfId="0" applyFont="1" applyFill="1" applyBorder="1" applyAlignment="1">
      <alignment horizontal="center" vertical="center" wrapText="1"/>
    </xf>
    <xf numFmtId="0" fontId="49" fillId="39" borderId="13" xfId="0" applyFont="1" applyFill="1" applyBorder="1" applyAlignment="1">
      <alignment horizontal="center" vertical="center" wrapText="1"/>
    </xf>
    <xf numFmtId="0" fontId="49" fillId="39" borderId="15" xfId="0" applyFont="1" applyFill="1" applyBorder="1" applyAlignment="1">
      <alignment horizontal="center" vertical="center" wrapText="1"/>
    </xf>
    <xf numFmtId="0" fontId="49" fillId="40" borderId="10" xfId="0" applyFont="1" applyFill="1" applyBorder="1" applyAlignment="1">
      <alignment horizontal="center" vertical="center" wrapText="1"/>
    </xf>
    <xf numFmtId="0" fontId="37" fillId="0" borderId="0" xfId="0" applyFont="1" applyBorder="1" applyAlignment="1">
      <alignment horizontal="left" wrapText="1"/>
    </xf>
    <xf numFmtId="0" fontId="37" fillId="0" borderId="0" xfId="0" applyFont="1" applyFill="1" applyBorder="1" applyAlignment="1">
      <alignment horizontal="left" wrapText="1"/>
    </xf>
    <xf numFmtId="0" fontId="37" fillId="0" borderId="0" xfId="0" applyFont="1" applyFill="1" applyBorder="1" applyAlignment="1">
      <alignment horizontal="left" vertical="center" wrapText="1"/>
    </xf>
    <xf numFmtId="0" fontId="22" fillId="0" borderId="23" xfId="0" applyFont="1" applyBorder="1" applyAlignment="1">
      <alignment horizontal="center"/>
    </xf>
    <xf numFmtId="0" fontId="37" fillId="0" borderId="0" xfId="0" applyFont="1" applyBorder="1" applyAlignment="1">
      <alignment horizontal="left" vertical="center" wrapText="1"/>
    </xf>
    <xf numFmtId="0" fontId="37" fillId="0" borderId="0" xfId="0" applyFont="1" applyFill="1" applyBorder="1" applyAlignment="1">
      <alignment horizontal="left" vertical="center" wrapText="1" indent="1"/>
    </xf>
    <xf numFmtId="0" fontId="71" fillId="0" borderId="10" xfId="0" applyFont="1" applyBorder="1" applyAlignment="1">
      <alignment horizontal="left" vertical="center" wrapText="1" indent="1"/>
    </xf>
    <xf numFmtId="0" fontId="70" fillId="0" borderId="10" xfId="0" applyFont="1" applyBorder="1" applyAlignment="1">
      <alignment horizontal="left" vertical="center" wrapText="1"/>
    </xf>
    <xf numFmtId="0" fontId="70" fillId="0" borderId="10" xfId="0" applyFont="1" applyBorder="1" applyAlignment="1">
      <alignment horizontal="center" vertical="center" wrapText="1"/>
    </xf>
    <xf numFmtId="0" fontId="71" fillId="0" borderId="10" xfId="0" applyFont="1" applyBorder="1" applyAlignment="1">
      <alignment horizontal="left" vertical="center" wrapText="1"/>
    </xf>
    <xf numFmtId="0" fontId="68" fillId="0" borderId="41" xfId="0" applyFont="1" applyBorder="1" applyAlignment="1">
      <alignment horizontal="center" vertical="center"/>
    </xf>
    <xf numFmtId="0" fontId="68" fillId="0" borderId="43" xfId="0" applyFont="1" applyBorder="1" applyAlignment="1">
      <alignment horizontal="center" vertical="center"/>
    </xf>
    <xf numFmtId="0" fontId="35" fillId="0" borderId="41" xfId="0" applyFont="1" applyBorder="1" applyAlignment="1">
      <alignment horizontal="center" vertical="center"/>
    </xf>
    <xf numFmtId="0" fontId="35" fillId="0" borderId="42" xfId="0" applyFont="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38" fillId="0" borderId="41" xfId="0" applyFont="1" applyBorder="1" applyAlignment="1">
      <alignment horizontal="center" vertical="center"/>
    </xf>
    <xf numFmtId="0" fontId="38" fillId="0" borderId="43" xfId="0" applyFont="1" applyBorder="1" applyAlignment="1">
      <alignment horizontal="center" vertical="center"/>
    </xf>
    <xf numFmtId="0" fontId="38" fillId="0" borderId="10" xfId="0" applyFont="1" applyBorder="1" applyAlignment="1">
      <alignment horizontal="center" vertical="center"/>
    </xf>
    <xf numFmtId="0" fontId="68" fillId="0" borderId="31" xfId="0" applyFont="1" applyBorder="1" applyAlignment="1">
      <alignment horizontal="center" vertical="center" wrapText="1"/>
    </xf>
    <xf numFmtId="0" fontId="68" fillId="0" borderId="28"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28" xfId="0" applyFont="1" applyBorder="1" applyAlignment="1">
      <alignment horizontal="center" vertical="center" wrapText="1"/>
    </xf>
    <xf numFmtId="0" fontId="38" fillId="0" borderId="33" xfId="0" applyFont="1" applyBorder="1" applyAlignment="1">
      <alignment horizontal="center" vertical="center"/>
    </xf>
    <xf numFmtId="0" fontId="35" fillId="0" borderId="10" xfId="0" applyFont="1" applyBorder="1" applyAlignment="1">
      <alignment horizontal="center" vertical="center" wrapText="1"/>
    </xf>
    <xf numFmtId="0" fontId="38" fillId="0" borderId="60" xfId="0" applyFont="1" applyBorder="1" applyAlignment="1">
      <alignment vertical="center" wrapText="1"/>
    </xf>
    <xf numFmtId="0" fontId="38" fillId="0" borderId="61" xfId="0" applyFont="1" applyBorder="1" applyAlignment="1">
      <alignment vertical="center" wrapText="1"/>
    </xf>
    <xf numFmtId="0" fontId="38" fillId="0" borderId="62" xfId="0" applyFont="1" applyBorder="1" applyAlignment="1">
      <alignment vertical="center" wrapText="1"/>
    </xf>
    <xf numFmtId="0" fontId="38" fillId="0" borderId="63" xfId="0" applyFont="1" applyBorder="1" applyAlignment="1">
      <alignment vertical="center" wrapText="1"/>
    </xf>
    <xf numFmtId="0" fontId="38" fillId="0" borderId="42" xfId="0" applyFont="1" applyBorder="1" applyAlignment="1">
      <alignment vertical="center" wrapText="1"/>
    </xf>
    <xf numFmtId="0" fontId="38" fillId="0" borderId="64" xfId="0" applyFont="1" applyBorder="1" applyAlignment="1">
      <alignment vertical="center" wrapText="1"/>
    </xf>
    <xf numFmtId="0" fontId="69" fillId="0" borderId="47" xfId="0" applyFont="1" applyBorder="1" applyAlignment="1">
      <alignment horizontal="center" vertical="center"/>
    </xf>
    <xf numFmtId="0" fontId="69" fillId="0" borderId="41" xfId="0" applyFont="1" applyBorder="1" applyAlignment="1">
      <alignment vertical="center"/>
    </xf>
    <xf numFmtId="0" fontId="69" fillId="0" borderId="42" xfId="0" applyFont="1" applyBorder="1" applyAlignment="1">
      <alignment vertical="center"/>
    </xf>
    <xf numFmtId="0" fontId="69" fillId="0" borderId="43" xfId="0" applyFont="1" applyBorder="1" applyAlignment="1">
      <alignment vertical="center"/>
    </xf>
    <xf numFmtId="0" fontId="35" fillId="0" borderId="31" xfId="0" applyFont="1" applyBorder="1" applyAlignment="1">
      <alignment horizontal="center" vertical="center" wrapText="1"/>
    </xf>
    <xf numFmtId="0" fontId="35" fillId="0" borderId="28" xfId="0" applyFont="1" applyBorder="1" applyAlignment="1">
      <alignment horizontal="center" vertical="center" wrapText="1"/>
    </xf>
    <xf numFmtId="0" fontId="38" fillId="0" borderId="28" xfId="0" applyFont="1" applyBorder="1" applyAlignment="1">
      <alignment horizontal="center" vertical="center"/>
    </xf>
    <xf numFmtId="0" fontId="34" fillId="0" borderId="0" xfId="49" applyFont="1" applyFill="1" applyBorder="1" applyAlignment="1">
      <alignment horizontal="left" wrapText="1"/>
    </xf>
    <xf numFmtId="0" fontId="34" fillId="0" borderId="0" xfId="49" applyFont="1" applyFill="1" applyBorder="1" applyAlignment="1">
      <alignment horizontal="left" vertical="top" wrapText="1"/>
    </xf>
    <xf numFmtId="0" fontId="37" fillId="0" borderId="0" xfId="0" applyFont="1" applyAlignment="1">
      <alignment horizontal="left" vertical="center" wrapText="1"/>
    </xf>
    <xf numFmtId="0" fontId="35" fillId="0" borderId="31" xfId="0" applyFont="1" applyBorder="1" applyAlignment="1">
      <alignment horizontal="center" vertical="center"/>
    </xf>
    <xf numFmtId="0" fontId="35" fillId="0" borderId="28" xfId="0" applyFont="1" applyBorder="1" applyAlignment="1">
      <alignment horizontal="center" vertical="center"/>
    </xf>
    <xf numFmtId="0" fontId="35" fillId="47" borderId="68" xfId="0" applyFont="1" applyFill="1" applyBorder="1" applyAlignment="1">
      <alignment horizontal="center" vertical="center" wrapText="1"/>
    </xf>
    <xf numFmtId="0" fontId="35" fillId="47" borderId="57" xfId="0" applyFont="1" applyFill="1" applyBorder="1" applyAlignment="1">
      <alignment horizontal="center" vertical="center" wrapText="1"/>
    </xf>
    <xf numFmtId="0" fontId="35" fillId="47" borderId="70" xfId="0" applyFont="1" applyFill="1" applyBorder="1" applyAlignment="1">
      <alignment horizontal="center" vertical="center" wrapText="1"/>
    </xf>
    <xf numFmtId="0" fontId="35" fillId="47" borderId="28" xfId="0" applyFont="1" applyFill="1" applyBorder="1" applyAlignment="1">
      <alignment horizontal="center" vertical="center" wrapText="1"/>
    </xf>
    <xf numFmtId="0" fontId="35" fillId="0" borderId="71" xfId="0" applyFont="1" applyBorder="1" applyAlignment="1">
      <alignment horizontal="center" vertical="center" wrapText="1"/>
    </xf>
    <xf numFmtId="0" fontId="35" fillId="0" borderId="72" xfId="0" applyFont="1" applyBorder="1" applyAlignment="1">
      <alignment horizontal="center" vertical="center" wrapText="1"/>
    </xf>
    <xf numFmtId="0" fontId="37" fillId="0" borderId="0" xfId="0" applyFont="1" applyFill="1" applyBorder="1" applyAlignment="1">
      <alignment horizontal="left" vertical="center" wrapText="1" indent="2"/>
    </xf>
  </cellXfs>
  <cellStyles count="5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1" builtinId="3"/>
    <cellStyle name="Comma [0]" xfId="51" builtinId="6"/>
    <cellStyle name="Comma 2" xfId="50"/>
    <cellStyle name="Currency_HOJA DE TRABAJO" xfId="52"/>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Millares [0] 2" xfId="45"/>
    <cellStyle name="Neutral" xfId="8" builtinId="28" customBuiltin="1"/>
    <cellStyle name="Normal" xfId="0" builtinId="0"/>
    <cellStyle name="Normal 12" xfId="46"/>
    <cellStyle name="Normal 15" xfId="47"/>
    <cellStyle name="Normal 2" xfId="49"/>
    <cellStyle name="Normal 2 4" xfId="48"/>
    <cellStyle name="Normal 3 3" xfId="43"/>
    <cellStyle name="Normal_Estados Fiscal 1999" xfId="44"/>
    <cellStyle name="Note" xfId="15" builtinId="10" customBuiltin="1"/>
    <cellStyle name="Output" xfId="10" builtinId="21" customBuiltin="1"/>
    <cellStyle name="Título 4" xfId="42"/>
    <cellStyle name="Total" xfId="17" builtinId="25" customBuiltin="1"/>
    <cellStyle name="Warning Text" xfId="14" builtinId="11" customBuiltin="1"/>
  </cellStyles>
  <dxfs count="0"/>
  <tableStyles count="0" defaultTableStyle="TableStyleMedium2" defaultPivotStyle="PivotStyleLight16"/>
  <colors>
    <mruColors>
      <color rgb="FF336699"/>
      <color rgb="FF003366"/>
      <color rgb="FF000066"/>
      <color rgb="FF006699"/>
      <color rgb="FF333399"/>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80"/>
  <sheetViews>
    <sheetView showGridLines="0" zoomScale="70" zoomScaleNormal="70" workbookViewId="0">
      <selection activeCell="C45" sqref="C45"/>
    </sheetView>
  </sheetViews>
  <sheetFormatPr defaultColWidth="8.7109375" defaultRowHeight="12.75"/>
  <cols>
    <col min="1" max="1" width="2.42578125" style="449" customWidth="1"/>
    <col min="2" max="2" width="31.42578125" style="449" customWidth="1"/>
    <col min="3" max="3" width="51.28515625" style="449" customWidth="1"/>
    <col min="4" max="9" width="12.140625" style="449" customWidth="1"/>
    <col min="10" max="16384" width="8.7109375" style="449"/>
  </cols>
  <sheetData>
    <row r="2" spans="2:9" ht="15">
      <c r="B2" s="479" t="s">
        <v>956</v>
      </c>
      <c r="C2" s="400"/>
      <c r="D2" s="400"/>
      <c r="E2" s="400"/>
      <c r="F2" s="400"/>
      <c r="G2" s="400"/>
      <c r="H2" s="400"/>
      <c r="I2" s="400"/>
    </row>
    <row r="3" spans="2:9" ht="15">
      <c r="B3" s="480" t="s">
        <v>957</v>
      </c>
      <c r="C3" s="400"/>
      <c r="D3" s="400"/>
      <c r="E3" s="400"/>
      <c r="F3" s="400"/>
      <c r="G3" s="400"/>
      <c r="H3" s="400"/>
      <c r="I3" s="400"/>
    </row>
    <row r="4" spans="2:9" ht="15">
      <c r="B4" s="399"/>
      <c r="C4" s="400"/>
      <c r="D4" s="400"/>
      <c r="E4" s="400"/>
      <c r="F4" s="400"/>
      <c r="G4" s="400"/>
      <c r="H4" s="400"/>
      <c r="I4" s="400"/>
    </row>
    <row r="5" spans="2:9" ht="15">
      <c r="B5" s="481" t="s">
        <v>958</v>
      </c>
      <c r="C5" s="400"/>
      <c r="D5" s="400"/>
      <c r="E5" s="400"/>
      <c r="F5" s="400"/>
      <c r="G5" s="400"/>
      <c r="H5" s="400"/>
      <c r="I5" s="400"/>
    </row>
    <row r="6" spans="2:9" ht="15">
      <c r="B6" s="399"/>
      <c r="C6" s="400"/>
      <c r="D6" s="400"/>
      <c r="E6" s="400"/>
      <c r="F6" s="400"/>
      <c r="G6" s="400"/>
      <c r="H6" s="400"/>
      <c r="I6" s="400"/>
    </row>
    <row r="7" spans="2:9" ht="15">
      <c r="B7" s="398" t="s">
        <v>959</v>
      </c>
      <c r="C7" s="462" t="s">
        <v>418</v>
      </c>
      <c r="D7" s="400"/>
      <c r="E7" s="400"/>
      <c r="F7" s="400"/>
      <c r="G7" s="400"/>
      <c r="H7" s="400"/>
      <c r="I7" s="400"/>
    </row>
    <row r="8" spans="2:9" ht="15">
      <c r="B8" s="398" t="s">
        <v>960</v>
      </c>
      <c r="C8" s="462" t="s">
        <v>961</v>
      </c>
      <c r="D8" s="400"/>
      <c r="E8" s="400"/>
      <c r="F8" s="400"/>
      <c r="G8" s="400"/>
      <c r="H8" s="400"/>
      <c r="I8" s="400"/>
    </row>
    <row r="9" spans="2:9" ht="15">
      <c r="B9" s="398" t="s">
        <v>962</v>
      </c>
      <c r="C9" s="480">
        <v>27</v>
      </c>
      <c r="D9" s="400"/>
      <c r="E9" s="400"/>
      <c r="F9" s="400"/>
      <c r="G9" s="400"/>
      <c r="H9" s="400"/>
      <c r="I9" s="400"/>
    </row>
    <row r="10" spans="2:9" ht="15">
      <c r="B10" s="398" t="s">
        <v>963</v>
      </c>
      <c r="C10" s="462" t="s">
        <v>964</v>
      </c>
      <c r="D10" s="400"/>
      <c r="E10" s="400"/>
      <c r="F10" s="400"/>
      <c r="G10" s="400"/>
      <c r="H10" s="400"/>
      <c r="I10" s="400"/>
    </row>
    <row r="11" spans="2:9" ht="15">
      <c r="B11" s="398" t="s">
        <v>965</v>
      </c>
      <c r="C11" s="462" t="s">
        <v>966</v>
      </c>
      <c r="D11" s="400"/>
      <c r="E11" s="400"/>
      <c r="F11" s="400"/>
      <c r="G11" s="400"/>
      <c r="H11" s="400"/>
      <c r="I11" s="400"/>
    </row>
    <row r="12" spans="2:9" ht="15">
      <c r="B12" s="398" t="s">
        <v>967</v>
      </c>
      <c r="C12" s="462" t="s">
        <v>968</v>
      </c>
      <c r="D12" s="400"/>
      <c r="E12" s="400"/>
      <c r="F12" s="400"/>
      <c r="G12" s="400"/>
      <c r="H12" s="400"/>
      <c r="I12" s="400"/>
    </row>
    <row r="13" spans="2:9" ht="15">
      <c r="B13" s="398" t="s">
        <v>969</v>
      </c>
      <c r="C13" s="462" t="s">
        <v>970</v>
      </c>
      <c r="D13" s="400"/>
      <c r="E13" s="400"/>
      <c r="F13" s="400"/>
      <c r="G13" s="400"/>
      <c r="H13" s="400"/>
      <c r="I13" s="400"/>
    </row>
    <row r="14" spans="2:9" ht="15">
      <c r="B14" s="398" t="s">
        <v>971</v>
      </c>
      <c r="C14" s="462" t="s">
        <v>964</v>
      </c>
      <c r="D14" s="400"/>
      <c r="E14" s="400"/>
      <c r="F14" s="400"/>
      <c r="G14" s="400"/>
      <c r="H14" s="400"/>
      <c r="I14" s="400"/>
    </row>
    <row r="15" spans="2:9" ht="15">
      <c r="B15" s="451"/>
      <c r="C15" s="400"/>
      <c r="D15" s="400"/>
      <c r="E15" s="400"/>
      <c r="F15" s="400"/>
      <c r="G15" s="400"/>
      <c r="H15" s="400"/>
      <c r="I15" s="400"/>
    </row>
    <row r="16" spans="2:9" ht="15">
      <c r="B16" s="481" t="s">
        <v>972</v>
      </c>
      <c r="C16" s="400"/>
      <c r="D16" s="400"/>
      <c r="E16" s="400"/>
      <c r="F16" s="400"/>
      <c r="G16" s="400"/>
      <c r="H16" s="400"/>
      <c r="I16" s="400"/>
    </row>
    <row r="17" spans="2:9" ht="15">
      <c r="B17" s="399"/>
      <c r="C17" s="400"/>
      <c r="D17" s="400"/>
      <c r="E17" s="400"/>
      <c r="F17" s="400"/>
      <c r="G17" s="400"/>
      <c r="H17" s="400"/>
      <c r="I17" s="400"/>
    </row>
    <row r="18" spans="2:9" ht="15">
      <c r="B18" s="398" t="s">
        <v>973</v>
      </c>
      <c r="C18" s="462" t="s">
        <v>974</v>
      </c>
      <c r="D18" s="400"/>
      <c r="E18" s="400"/>
      <c r="F18" s="400"/>
      <c r="G18" s="400"/>
      <c r="H18" s="400"/>
      <c r="I18" s="400"/>
    </row>
    <row r="19" spans="2:9" ht="15">
      <c r="B19" s="398" t="s">
        <v>975</v>
      </c>
      <c r="C19" s="462" t="s">
        <v>976</v>
      </c>
      <c r="D19" s="400"/>
      <c r="E19" s="400"/>
      <c r="F19" s="400"/>
      <c r="G19" s="400"/>
      <c r="H19" s="400"/>
      <c r="I19" s="400"/>
    </row>
    <row r="20" spans="2:9" ht="15">
      <c r="B20" s="398" t="s">
        <v>977</v>
      </c>
      <c r="C20" s="462" t="s">
        <v>817</v>
      </c>
      <c r="D20" s="400"/>
      <c r="E20" s="400"/>
      <c r="F20" s="400"/>
      <c r="G20" s="400"/>
      <c r="H20" s="400"/>
      <c r="I20" s="400"/>
    </row>
    <row r="21" spans="2:9" ht="15">
      <c r="B21" s="398" t="s">
        <v>973</v>
      </c>
      <c r="C21" s="462" t="s">
        <v>978</v>
      </c>
      <c r="D21" s="400"/>
      <c r="E21" s="400"/>
      <c r="F21" s="400"/>
      <c r="G21" s="400"/>
      <c r="H21" s="400"/>
      <c r="I21" s="400"/>
    </row>
    <row r="22" spans="2:9">
      <c r="B22" s="398" t="s">
        <v>975</v>
      </c>
      <c r="C22" s="462" t="s">
        <v>979</v>
      </c>
    </row>
    <row r="24" spans="2:9">
      <c r="B24" s="452" t="s">
        <v>980</v>
      </c>
    </row>
    <row r="25" spans="2:9" ht="13.5" thickBot="1"/>
    <row r="26" spans="2:9" ht="13.5" thickBot="1">
      <c r="B26" s="453" t="s">
        <v>981</v>
      </c>
      <c r="C26" s="454" t="s">
        <v>982</v>
      </c>
    </row>
    <row r="27" spans="2:9" ht="13.5" thickBot="1">
      <c r="B27" s="705" t="s">
        <v>983</v>
      </c>
      <c r="C27" s="455" t="s">
        <v>984</v>
      </c>
    </row>
    <row r="28" spans="2:9" ht="13.5" thickBot="1">
      <c r="B28" s="706"/>
      <c r="C28" s="455" t="s">
        <v>985</v>
      </c>
    </row>
    <row r="29" spans="2:9" ht="13.5" thickBot="1">
      <c r="B29" s="456" t="s">
        <v>986</v>
      </c>
      <c r="C29" s="457"/>
    </row>
    <row r="30" spans="2:9" ht="13.5" thickBot="1">
      <c r="B30" s="458" t="s">
        <v>120</v>
      </c>
      <c r="C30" s="459" t="s">
        <v>984</v>
      </c>
    </row>
    <row r="31" spans="2:9" ht="13.5" thickBot="1">
      <c r="B31" s="458" t="s">
        <v>679</v>
      </c>
      <c r="C31" s="459" t="s">
        <v>985</v>
      </c>
    </row>
    <row r="32" spans="2:9" ht="13.5" thickBot="1">
      <c r="B32" s="458" t="s">
        <v>987</v>
      </c>
      <c r="C32" s="459" t="s">
        <v>988</v>
      </c>
    </row>
    <row r="33" spans="2:3" ht="13.5" thickBot="1">
      <c r="B33" s="458" t="s">
        <v>989</v>
      </c>
      <c r="C33" s="459" t="s">
        <v>990</v>
      </c>
    </row>
    <row r="34" spans="2:3" ht="13.5" thickBot="1">
      <c r="B34" s="458" t="s">
        <v>991</v>
      </c>
      <c r="C34" s="459" t="s">
        <v>992</v>
      </c>
    </row>
    <row r="35" spans="2:3" ht="13.5" thickBot="1">
      <c r="B35" s="456" t="s">
        <v>993</v>
      </c>
      <c r="C35" s="457"/>
    </row>
    <row r="36" spans="2:3" ht="13.5" thickBot="1">
      <c r="B36" s="458" t="s">
        <v>994</v>
      </c>
      <c r="C36" s="459" t="s">
        <v>985</v>
      </c>
    </row>
    <row r="37" spans="2:3" ht="13.5" thickBot="1">
      <c r="B37" s="458" t="s">
        <v>1030</v>
      </c>
      <c r="C37" s="459" t="s">
        <v>1026</v>
      </c>
    </row>
    <row r="38" spans="2:3" ht="13.5" thickBot="1">
      <c r="B38" s="458" t="s">
        <v>1023</v>
      </c>
      <c r="C38" s="459" t="s">
        <v>1027</v>
      </c>
    </row>
    <row r="39" spans="2:3" ht="13.5" thickBot="1">
      <c r="B39" s="458" t="s">
        <v>1024</v>
      </c>
      <c r="C39" s="459" t="s">
        <v>1028</v>
      </c>
    </row>
    <row r="40" spans="2:3" ht="13.5" thickBot="1">
      <c r="B40" s="458" t="s">
        <v>1025</v>
      </c>
      <c r="C40" s="459" t="s">
        <v>1029</v>
      </c>
    </row>
    <row r="42" spans="2:3">
      <c r="B42" s="399" t="s">
        <v>995</v>
      </c>
    </row>
    <row r="44" spans="2:3">
      <c r="B44" s="480" t="s">
        <v>996</v>
      </c>
    </row>
    <row r="46" spans="2:3">
      <c r="B46" s="460" t="s">
        <v>997</v>
      </c>
      <c r="C46" s="461">
        <v>5000000000</v>
      </c>
    </row>
    <row r="47" spans="2:3">
      <c r="B47" s="460" t="s">
        <v>998</v>
      </c>
      <c r="C47" s="461">
        <v>5000000000</v>
      </c>
    </row>
    <row r="48" spans="2:3">
      <c r="B48" s="460" t="s">
        <v>999</v>
      </c>
      <c r="C48" s="461">
        <v>5000000000</v>
      </c>
    </row>
    <row r="49" spans="2:9">
      <c r="B49" s="460" t="s">
        <v>1000</v>
      </c>
      <c r="C49" s="461">
        <v>1000000</v>
      </c>
    </row>
    <row r="51" spans="2:9" ht="13.5" thickBot="1"/>
    <row r="52" spans="2:9" ht="13.5" thickBot="1">
      <c r="B52" s="707" t="s">
        <v>1001</v>
      </c>
      <c r="C52" s="708"/>
      <c r="D52" s="708"/>
      <c r="E52" s="708"/>
      <c r="F52" s="708"/>
      <c r="G52" s="708"/>
      <c r="H52" s="708"/>
      <c r="I52" s="709"/>
    </row>
    <row r="53" spans="2:9" ht="48.75" thickBot="1">
      <c r="B53" s="463" t="s">
        <v>1002</v>
      </c>
      <c r="C53" s="464" t="s">
        <v>760</v>
      </c>
      <c r="D53" s="464" t="s">
        <v>1003</v>
      </c>
      <c r="E53" s="464" t="s">
        <v>1004</v>
      </c>
      <c r="F53" s="464" t="s">
        <v>827</v>
      </c>
      <c r="G53" s="464" t="s">
        <v>1005</v>
      </c>
      <c r="H53" s="464" t="s">
        <v>828</v>
      </c>
      <c r="I53" s="464" t="s">
        <v>1006</v>
      </c>
    </row>
    <row r="54" spans="2:9" ht="13.5" thickBot="1">
      <c r="B54" s="465">
        <v>1</v>
      </c>
      <c r="C54" s="466" t="s">
        <v>838</v>
      </c>
      <c r="D54" s="467">
        <v>4999</v>
      </c>
      <c r="E54" s="467">
        <v>4999</v>
      </c>
      <c r="F54" s="468" t="s">
        <v>1007</v>
      </c>
      <c r="G54" s="467">
        <v>4999</v>
      </c>
      <c r="H54" s="469">
        <v>4999000000</v>
      </c>
      <c r="I54" s="470">
        <v>0.99980000000000002</v>
      </c>
    </row>
    <row r="55" spans="2:9" ht="13.5" thickBot="1">
      <c r="B55" s="465">
        <v>2</v>
      </c>
      <c r="C55" s="466" t="s">
        <v>1008</v>
      </c>
      <c r="D55" s="468">
        <v>1</v>
      </c>
      <c r="E55" s="468">
        <v>1</v>
      </c>
      <c r="F55" s="468" t="s">
        <v>1007</v>
      </c>
      <c r="G55" s="468">
        <v>1</v>
      </c>
      <c r="H55" s="469">
        <v>1000000</v>
      </c>
      <c r="I55" s="470">
        <v>2.0000000000000001E-4</v>
      </c>
    </row>
    <row r="56" spans="2:9" ht="13.5" thickBot="1"/>
    <row r="57" spans="2:9" ht="13.5" thickBot="1">
      <c r="B57" s="707" t="s">
        <v>1009</v>
      </c>
      <c r="C57" s="708"/>
      <c r="D57" s="708"/>
      <c r="E57" s="708"/>
      <c r="F57" s="708"/>
      <c r="G57" s="708"/>
      <c r="H57" s="708"/>
      <c r="I57" s="709"/>
    </row>
    <row r="58" spans="2:9" ht="48.75" thickBot="1">
      <c r="B58" s="463" t="s">
        <v>1002</v>
      </c>
      <c r="C58" s="464" t="s">
        <v>760</v>
      </c>
      <c r="D58" s="464" t="s">
        <v>1003</v>
      </c>
      <c r="E58" s="464" t="s">
        <v>1004</v>
      </c>
      <c r="F58" s="464" t="s">
        <v>827</v>
      </c>
      <c r="G58" s="464" t="s">
        <v>1005</v>
      </c>
      <c r="H58" s="464" t="s">
        <v>828</v>
      </c>
      <c r="I58" s="464" t="s">
        <v>1010</v>
      </c>
    </row>
    <row r="59" spans="2:9" ht="13.5" thickBot="1">
      <c r="B59" s="465">
        <v>1</v>
      </c>
      <c r="C59" s="466" t="s">
        <v>838</v>
      </c>
      <c r="D59" s="467">
        <v>4999</v>
      </c>
      <c r="E59" s="467">
        <v>4999</v>
      </c>
      <c r="F59" s="468" t="s">
        <v>1007</v>
      </c>
      <c r="G59" s="467">
        <v>4999</v>
      </c>
      <c r="H59" s="469">
        <v>4999000000</v>
      </c>
      <c r="I59" s="470">
        <v>0.99980000000000002</v>
      </c>
    </row>
    <row r="60" spans="2:9" ht="13.5" thickBot="1">
      <c r="B60" s="465">
        <v>2</v>
      </c>
      <c r="C60" s="466" t="s">
        <v>1008</v>
      </c>
      <c r="D60" s="468">
        <v>1</v>
      </c>
      <c r="E60" s="468">
        <v>1</v>
      </c>
      <c r="F60" s="468" t="s">
        <v>1007</v>
      </c>
      <c r="G60" s="468">
        <v>1</v>
      </c>
      <c r="H60" s="469">
        <v>1000000</v>
      </c>
      <c r="I60" s="470">
        <v>2.0000000000000001E-4</v>
      </c>
    </row>
    <row r="62" spans="2:9">
      <c r="B62" s="471" t="s">
        <v>1011</v>
      </c>
    </row>
    <row r="64" spans="2:9">
      <c r="B64" s="471" t="s">
        <v>1012</v>
      </c>
    </row>
    <row r="65" spans="2:3">
      <c r="B65" s="471" t="s">
        <v>1013</v>
      </c>
    </row>
    <row r="67" spans="2:3">
      <c r="B67" s="471" t="s">
        <v>1014</v>
      </c>
    </row>
    <row r="68" spans="2:3" ht="13.5" thickBot="1"/>
    <row r="69" spans="2:3" ht="13.5" thickBot="1">
      <c r="B69" s="472" t="s">
        <v>1015</v>
      </c>
      <c r="C69" s="473" t="s">
        <v>1016</v>
      </c>
    </row>
    <row r="70" spans="2:3" ht="13.5" thickBot="1">
      <c r="B70" s="474" t="s">
        <v>984</v>
      </c>
      <c r="C70" s="475" t="s">
        <v>120</v>
      </c>
    </row>
    <row r="71" spans="2:3" ht="13.5" thickBot="1">
      <c r="B71" s="474" t="s">
        <v>985</v>
      </c>
      <c r="C71" s="475" t="s">
        <v>679</v>
      </c>
    </row>
    <row r="72" spans="2:3" ht="13.5" thickBot="1">
      <c r="B72" s="474" t="s">
        <v>988</v>
      </c>
      <c r="C72" s="475" t="s">
        <v>1017</v>
      </c>
    </row>
    <row r="73" spans="2:3" ht="13.5" thickBot="1">
      <c r="B73" s="474" t="s">
        <v>990</v>
      </c>
      <c r="C73" s="475" t="s">
        <v>58</v>
      </c>
    </row>
    <row r="74" spans="2:3" ht="13.5" thickBot="1">
      <c r="B74" s="474" t="s">
        <v>992</v>
      </c>
      <c r="C74" s="475" t="s">
        <v>991</v>
      </c>
    </row>
    <row r="75" spans="2:3" ht="13.5" thickBot="1">
      <c r="B75" s="474" t="s">
        <v>838</v>
      </c>
      <c r="C75" s="475" t="s">
        <v>1018</v>
      </c>
    </row>
    <row r="77" spans="2:3">
      <c r="B77" s="398" t="s">
        <v>1019</v>
      </c>
    </row>
    <row r="78" spans="2:3">
      <c r="B78" s="398" t="s">
        <v>1020</v>
      </c>
    </row>
    <row r="79" spans="2:3">
      <c r="B79" s="476" t="s">
        <v>1021</v>
      </c>
    </row>
    <row r="80" spans="2:3">
      <c r="B80" s="398" t="s">
        <v>1022</v>
      </c>
    </row>
  </sheetData>
  <mergeCells count="3">
    <mergeCell ref="B27:B28"/>
    <mergeCell ref="B52:I52"/>
    <mergeCell ref="B57:I57"/>
  </mergeCell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zoomScaleNormal="100" workbookViewId="0">
      <selection activeCell="D2" sqref="D2"/>
    </sheetView>
  </sheetViews>
  <sheetFormatPr defaultColWidth="9.28515625" defaultRowHeight="12.75"/>
  <cols>
    <col min="1" max="1" width="12.42578125" style="396" bestFit="1" customWidth="1"/>
    <col min="2" max="2" width="42.28515625" style="396" bestFit="1" customWidth="1"/>
    <col min="3" max="3" width="19.5703125" style="396" bestFit="1" customWidth="1"/>
    <col min="4" max="4" width="20.28515625" style="396" bestFit="1" customWidth="1"/>
    <col min="5" max="5" width="17.7109375" style="396" bestFit="1" customWidth="1"/>
    <col min="6" max="16384" width="9.28515625" style="396"/>
  </cols>
  <sheetData>
    <row r="1" spans="1:5" ht="13.5">
      <c r="A1" s="428">
        <v>111105</v>
      </c>
      <c r="B1" s="429" t="s">
        <v>163</v>
      </c>
      <c r="C1" s="427">
        <v>3549560066</v>
      </c>
      <c r="D1" s="430">
        <f>+VLOOKUP(A1,Clasificación!C:I,7,FALSE)</f>
        <v>3549560066</v>
      </c>
      <c r="E1" s="435">
        <f>+C1-D1</f>
        <v>0</v>
      </c>
    </row>
    <row r="2" spans="1:5" ht="13.5">
      <c r="A2" s="428">
        <v>111106</v>
      </c>
      <c r="B2" s="429" t="s">
        <v>168</v>
      </c>
      <c r="C2" s="427">
        <v>-3043446821</v>
      </c>
      <c r="D2" s="430" t="e">
        <f>+VLOOKUP(A2,Clasificación!C:I,7,FALSE)</f>
        <v>#N/A</v>
      </c>
      <c r="E2" s="435" t="e">
        <f t="shared" ref="E2:E31" si="0">+C2-D2</f>
        <v>#N/A</v>
      </c>
    </row>
    <row r="3" spans="1:5" ht="13.5">
      <c r="A3" s="428">
        <v>112010208</v>
      </c>
      <c r="B3" s="429" t="s">
        <v>560</v>
      </c>
      <c r="C3" s="427">
        <v>1153177070</v>
      </c>
      <c r="D3" s="430">
        <f>+VLOOKUP(A3,Clasificación!C:I,7,FALSE)</f>
        <v>1153177070</v>
      </c>
      <c r="E3" s="435">
        <f t="shared" si="0"/>
        <v>0</v>
      </c>
    </row>
    <row r="4" spans="1:5" ht="13.5">
      <c r="A4" s="428">
        <v>112010211</v>
      </c>
      <c r="B4" s="429" t="s">
        <v>512</v>
      </c>
      <c r="C4" s="427">
        <v>492000000</v>
      </c>
      <c r="D4" s="430">
        <f>+VLOOKUP(A4,Clasificación!C:I,7,FALSE)</f>
        <v>492000000</v>
      </c>
      <c r="E4" s="435">
        <f t="shared" si="0"/>
        <v>0</v>
      </c>
    </row>
    <row r="5" spans="1:5" ht="13.5">
      <c r="A5" s="428">
        <v>112010212</v>
      </c>
      <c r="B5" s="429" t="s">
        <v>178</v>
      </c>
      <c r="C5" s="427">
        <v>1352889300</v>
      </c>
      <c r="D5" s="430">
        <f>+VLOOKUP(A5,Clasificación!C:I,7,FALSE)</f>
        <v>1352889300</v>
      </c>
      <c r="E5" s="435">
        <f t="shared" si="0"/>
        <v>0</v>
      </c>
    </row>
    <row r="6" spans="1:5" ht="13.5">
      <c r="A6" s="428">
        <v>112010304</v>
      </c>
      <c r="B6" s="429" t="s">
        <v>514</v>
      </c>
      <c r="C6" s="427">
        <v>512000000</v>
      </c>
      <c r="D6" s="430">
        <f>+VLOOKUP(A6,Clasificación!C:I,7,FALSE)</f>
        <v>512000000</v>
      </c>
      <c r="E6" s="435">
        <f t="shared" si="0"/>
        <v>0</v>
      </c>
    </row>
    <row r="7" spans="1:5" ht="13.5">
      <c r="A7" s="428">
        <v>112010305</v>
      </c>
      <c r="B7" s="429" t="s">
        <v>692</v>
      </c>
      <c r="C7" s="427">
        <v>1423754930</v>
      </c>
      <c r="D7" s="430">
        <f>+VLOOKUP(A7,Clasificación!C:I,7,FALSE)</f>
        <v>1423754930</v>
      </c>
      <c r="E7" s="435">
        <f t="shared" si="0"/>
        <v>0</v>
      </c>
    </row>
    <row r="8" spans="1:5" ht="13.5">
      <c r="A8" s="428">
        <v>11205</v>
      </c>
      <c r="B8" s="429" t="s">
        <v>662</v>
      </c>
      <c r="C8" s="427">
        <v>364774922</v>
      </c>
      <c r="D8" s="430">
        <f>+VLOOKUP(A8,Clasificación!C:I,7,FALSE)</f>
        <v>364774922</v>
      </c>
      <c r="E8" s="435">
        <f t="shared" si="0"/>
        <v>0</v>
      </c>
    </row>
    <row r="9" spans="1:5" ht="13.5">
      <c r="A9" s="428">
        <v>11206</v>
      </c>
      <c r="B9" s="429" t="s">
        <v>663</v>
      </c>
      <c r="C9" s="427">
        <v>1183578554</v>
      </c>
      <c r="D9" s="430">
        <f>+VLOOKUP(A9,Clasificación!C:I,7,FALSE)</f>
        <v>1183578554</v>
      </c>
      <c r="E9" s="435">
        <f t="shared" si="0"/>
        <v>0</v>
      </c>
    </row>
    <row r="10" spans="1:5" s="434" customFormat="1" ht="13.5">
      <c r="A10" s="431">
        <v>11207</v>
      </c>
      <c r="B10" s="432" t="s">
        <v>912</v>
      </c>
      <c r="C10" s="433">
        <v>2300000000</v>
      </c>
      <c r="D10" s="430">
        <f>+VLOOKUP(A10,Clasificación!C:I,7,FALSE)</f>
        <v>2300000000</v>
      </c>
      <c r="E10" s="435">
        <f t="shared" si="0"/>
        <v>0</v>
      </c>
    </row>
    <row r="11" spans="1:5" s="434" customFormat="1" ht="13.5">
      <c r="A11" s="431">
        <v>11208</v>
      </c>
      <c r="B11" s="432" t="s">
        <v>913</v>
      </c>
      <c r="C11" s="433">
        <v>1932699000</v>
      </c>
      <c r="D11" s="430">
        <f>+VLOOKUP(A11,Clasificación!C:I,7,FALSE)</f>
        <v>1932699000</v>
      </c>
      <c r="E11" s="435">
        <f t="shared" si="0"/>
        <v>0</v>
      </c>
    </row>
    <row r="12" spans="1:5" s="434" customFormat="1" ht="13.5">
      <c r="A12" s="431">
        <v>11210</v>
      </c>
      <c r="B12" s="432" t="s">
        <v>914</v>
      </c>
      <c r="C12" s="433">
        <v>3177035</v>
      </c>
      <c r="D12" s="430">
        <f>+VLOOKUP(A12,Clasificación!C:I,7,FALSE)</f>
        <v>3177035</v>
      </c>
      <c r="E12" s="435">
        <f t="shared" si="0"/>
        <v>0</v>
      </c>
    </row>
    <row r="13" spans="1:5" s="434" customFormat="1" ht="13.5">
      <c r="A13" s="431">
        <v>11211</v>
      </c>
      <c r="B13" s="432" t="s">
        <v>915</v>
      </c>
      <c r="C13" s="433">
        <v>161299</v>
      </c>
      <c r="D13" s="430">
        <f>+VLOOKUP(A13,Clasificación!C:I,7,FALSE)</f>
        <v>161299</v>
      </c>
      <c r="E13" s="435">
        <f t="shared" si="0"/>
        <v>0</v>
      </c>
    </row>
    <row r="14" spans="1:5" s="434" customFormat="1" ht="13.5">
      <c r="A14" s="431">
        <v>11212</v>
      </c>
      <c r="B14" s="432" t="s">
        <v>916</v>
      </c>
      <c r="C14" s="433">
        <v>22239245</v>
      </c>
      <c r="D14" s="430">
        <f>+VLOOKUP(A14,Clasificación!C:I,7,FALSE)</f>
        <v>22239245</v>
      </c>
      <c r="E14" s="435">
        <f t="shared" si="0"/>
        <v>0</v>
      </c>
    </row>
    <row r="15" spans="1:5" ht="13.5">
      <c r="A15" s="428">
        <v>11302</v>
      </c>
      <c r="B15" s="429" t="s">
        <v>516</v>
      </c>
      <c r="C15" s="427">
        <v>28598469</v>
      </c>
      <c r="D15" s="430">
        <f>+VLOOKUP(A15,Clasificación!C:I,7,FALSE)</f>
        <v>28598469</v>
      </c>
      <c r="E15" s="435">
        <f t="shared" si="0"/>
        <v>0</v>
      </c>
    </row>
    <row r="16" spans="1:5" ht="13.5">
      <c r="A16" s="428">
        <v>11313</v>
      </c>
      <c r="B16" s="429" t="s">
        <v>693</v>
      </c>
      <c r="C16" s="427">
        <v>675342</v>
      </c>
      <c r="D16" s="430">
        <f>+VLOOKUP(A16,Clasificación!C:I,7,FALSE)</f>
        <v>675342</v>
      </c>
      <c r="E16" s="435">
        <f t="shared" si="0"/>
        <v>0</v>
      </c>
    </row>
    <row r="17" spans="1:5" ht="13.5">
      <c r="A17" s="428">
        <v>11314</v>
      </c>
      <c r="B17" s="429" t="s">
        <v>694</v>
      </c>
      <c r="C17" s="427">
        <v>19274034</v>
      </c>
      <c r="D17" s="430">
        <f>+VLOOKUP(A17,Clasificación!C:I,7,FALSE)</f>
        <v>19274034</v>
      </c>
      <c r="E17" s="435">
        <f t="shared" si="0"/>
        <v>0</v>
      </c>
    </row>
    <row r="18" spans="1:5" ht="13.5">
      <c r="A18" s="428">
        <v>114101</v>
      </c>
      <c r="B18" s="429" t="s">
        <v>228</v>
      </c>
      <c r="C18" s="427">
        <v>109907896</v>
      </c>
      <c r="D18" s="430">
        <f>+VLOOKUP(A18,Clasificación!C:I,7,FALSE)</f>
        <v>109907896</v>
      </c>
      <c r="E18" s="435">
        <f t="shared" si="0"/>
        <v>0</v>
      </c>
    </row>
    <row r="19" spans="1:5" ht="13.5">
      <c r="A19" s="428">
        <v>114102</v>
      </c>
      <c r="B19" s="429" t="s">
        <v>230</v>
      </c>
      <c r="C19" s="427">
        <v>11288580</v>
      </c>
      <c r="D19" s="430">
        <f>+VLOOKUP(A19,Clasificación!C:I,7,FALSE)</f>
        <v>11288580</v>
      </c>
      <c r="E19" s="435">
        <f t="shared" si="0"/>
        <v>0</v>
      </c>
    </row>
    <row r="20" spans="1:5" ht="13.5">
      <c r="A20" s="428">
        <v>114103</v>
      </c>
      <c r="B20" s="429" t="s">
        <v>664</v>
      </c>
      <c r="C20" s="427">
        <v>17653690</v>
      </c>
      <c r="D20" s="430">
        <f>+VLOOKUP(A20,Clasificación!C:I,7,FALSE)</f>
        <v>17653690</v>
      </c>
      <c r="E20" s="435">
        <f t="shared" si="0"/>
        <v>0</v>
      </c>
    </row>
    <row r="21" spans="1:5" ht="13.5">
      <c r="A21" s="428">
        <v>114106</v>
      </c>
      <c r="B21" s="429" t="s">
        <v>229</v>
      </c>
      <c r="C21" s="427">
        <v>680500</v>
      </c>
      <c r="D21" s="430">
        <f>+VLOOKUP(A21,Clasificación!C:I,7,FALSE)</f>
        <v>680500</v>
      </c>
      <c r="E21" s="435">
        <f t="shared" si="0"/>
        <v>0</v>
      </c>
    </row>
    <row r="22" spans="1:5" ht="13.5">
      <c r="A22" s="428">
        <v>114107</v>
      </c>
      <c r="B22" s="429" t="s">
        <v>695</v>
      </c>
      <c r="C22" s="427">
        <v>250000</v>
      </c>
      <c r="D22" s="430">
        <f>+VLOOKUP(A22,Clasificación!C:I,7,FALSE)</f>
        <v>250000</v>
      </c>
      <c r="E22" s="435">
        <f t="shared" si="0"/>
        <v>0</v>
      </c>
    </row>
    <row r="23" spans="1:5" ht="13.5">
      <c r="A23" s="428">
        <v>1301020202</v>
      </c>
      <c r="B23" s="429" t="s">
        <v>242</v>
      </c>
      <c r="C23" s="427">
        <v>750000000</v>
      </c>
      <c r="D23" s="430">
        <f>+VLOOKUP(A23,Clasificación!C:I,7,FALSE)</f>
        <v>750000000</v>
      </c>
      <c r="E23" s="435">
        <f t="shared" si="0"/>
        <v>0</v>
      </c>
    </row>
    <row r="24" spans="1:5" ht="13.5">
      <c r="A24" s="428">
        <v>13212801</v>
      </c>
      <c r="B24" s="429" t="s">
        <v>257</v>
      </c>
      <c r="C24" s="427">
        <v>15775540</v>
      </c>
      <c r="D24" s="430">
        <f>+VLOOKUP(A24,Clasificación!C:I,7,FALSE)</f>
        <v>15775540</v>
      </c>
      <c r="E24" s="435">
        <f t="shared" si="0"/>
        <v>0</v>
      </c>
    </row>
    <row r="25" spans="1:5" ht="13.5">
      <c r="A25" s="428">
        <v>13310102</v>
      </c>
      <c r="B25" s="429" t="s">
        <v>83</v>
      </c>
      <c r="C25" s="427">
        <v>4974714</v>
      </c>
      <c r="D25" s="430">
        <f>+VLOOKUP(A25,Clasificación!C:I,7,FALSE)</f>
        <v>4974714</v>
      </c>
      <c r="E25" s="435">
        <f t="shared" si="0"/>
        <v>0</v>
      </c>
    </row>
    <row r="26" spans="1:5" ht="13.5">
      <c r="A26" s="428">
        <v>133113</v>
      </c>
      <c r="B26" s="429" t="s">
        <v>519</v>
      </c>
      <c r="C26" s="427">
        <v>622033558</v>
      </c>
      <c r="D26" s="430">
        <f>+VLOOKUP(A26,Clasificación!C:I,7,FALSE)</f>
        <v>622033558</v>
      </c>
      <c r="E26" s="435">
        <f t="shared" si="0"/>
        <v>0</v>
      </c>
    </row>
    <row r="27" spans="1:5" ht="13.5">
      <c r="A27" s="428">
        <v>133114</v>
      </c>
      <c r="B27" s="429" t="s">
        <v>520</v>
      </c>
      <c r="C27" s="427">
        <v>9080144</v>
      </c>
      <c r="D27" s="430">
        <f>+VLOOKUP(A27,Clasificación!C:I,7,FALSE)</f>
        <v>9080144</v>
      </c>
      <c r="E27" s="435">
        <f t="shared" si="0"/>
        <v>0</v>
      </c>
    </row>
    <row r="28" spans="1:5" ht="13.5">
      <c r="A28" s="428">
        <v>133116</v>
      </c>
      <c r="B28" s="429" t="s">
        <v>108</v>
      </c>
      <c r="C28" s="427">
        <v>8000000</v>
      </c>
      <c r="D28" s="430">
        <f>+VLOOKUP(A28,Clasificación!C:I,7,FALSE)</f>
        <v>8000000</v>
      </c>
      <c r="E28" s="435">
        <f t="shared" si="0"/>
        <v>0</v>
      </c>
    </row>
    <row r="29" spans="1:5" ht="13.5">
      <c r="A29" s="428">
        <v>13701</v>
      </c>
      <c r="B29" s="429" t="s">
        <v>275</v>
      </c>
      <c r="C29" s="427">
        <v>57764419</v>
      </c>
      <c r="D29" s="430">
        <f>+VLOOKUP(A29,Clasificación!C:I,7,FALSE)</f>
        <v>57764419</v>
      </c>
      <c r="E29" s="435">
        <f t="shared" si="0"/>
        <v>0</v>
      </c>
    </row>
    <row r="30" spans="1:5" ht="13.5">
      <c r="A30" s="428">
        <v>13702</v>
      </c>
      <c r="B30" s="429" t="s">
        <v>276</v>
      </c>
      <c r="C30" s="427">
        <v>-28821008</v>
      </c>
      <c r="D30" s="430">
        <f>+VLOOKUP(A30,Clasificación!C:I,7,FALSE)</f>
        <v>-28821008</v>
      </c>
      <c r="E30" s="435">
        <f t="shared" si="0"/>
        <v>0</v>
      </c>
    </row>
    <row r="31" spans="1:5" ht="13.5">
      <c r="A31" s="428">
        <v>13705</v>
      </c>
      <c r="B31" s="429" t="s">
        <v>673</v>
      </c>
      <c r="C31" s="427">
        <v>130947150</v>
      </c>
      <c r="D31" s="430">
        <f>+VLOOKUP(A31,Clasificación!C:I,7,FALSE)</f>
        <v>130947150</v>
      </c>
      <c r="E31" s="435">
        <f t="shared" si="0"/>
        <v>0</v>
      </c>
    </row>
    <row r="32" spans="1:5" ht="13.5">
      <c r="A32" s="428">
        <v>2110101</v>
      </c>
      <c r="B32" s="429" t="s">
        <v>278</v>
      </c>
      <c r="C32" s="427">
        <v>315485828</v>
      </c>
      <c r="D32" s="430">
        <f>+VLOOKUP(A32,Clasificación!C:I,7,FALSE)</f>
        <v>-315485828</v>
      </c>
      <c r="E32" s="435">
        <f>+C32+D32</f>
        <v>0</v>
      </c>
    </row>
    <row r="33" spans="1:5" ht="13.5">
      <c r="A33" s="428">
        <v>2110102</v>
      </c>
      <c r="B33" s="429" t="s">
        <v>279</v>
      </c>
      <c r="C33" s="427">
        <v>969592500</v>
      </c>
      <c r="D33" s="430">
        <f>+VLOOKUP(A33,Clasificación!C:I,7,FALSE)</f>
        <v>-969592500</v>
      </c>
      <c r="E33" s="435">
        <f t="shared" ref="E33:E80" si="1">+C33+D33</f>
        <v>0</v>
      </c>
    </row>
    <row r="34" spans="1:5" ht="13.5">
      <c r="A34" s="428">
        <v>21103</v>
      </c>
      <c r="B34" s="429" t="s">
        <v>574</v>
      </c>
      <c r="C34" s="427">
        <v>1209516</v>
      </c>
      <c r="D34" s="430">
        <f>+VLOOKUP(A34,Clasificación!C:I,7,FALSE)</f>
        <v>-1209516</v>
      </c>
      <c r="E34" s="435">
        <f t="shared" si="1"/>
        <v>0</v>
      </c>
    </row>
    <row r="35" spans="1:5" ht="13.5">
      <c r="A35" s="428">
        <v>21106</v>
      </c>
      <c r="B35" s="429" t="s">
        <v>917</v>
      </c>
      <c r="C35" s="427">
        <v>350205228</v>
      </c>
      <c r="D35" s="430">
        <f>+VLOOKUP(A35,Clasificación!C:I,7,FALSE)</f>
        <v>-350205228</v>
      </c>
      <c r="E35" s="435">
        <f t="shared" si="1"/>
        <v>0</v>
      </c>
    </row>
    <row r="36" spans="1:5" ht="13.5">
      <c r="A36" s="428">
        <v>21107</v>
      </c>
      <c r="B36" s="429" t="s">
        <v>918</v>
      </c>
      <c r="C36" s="427">
        <v>1126542</v>
      </c>
      <c r="D36" s="430">
        <f>+VLOOKUP(A36,Clasificación!C:I,7,FALSE)</f>
        <v>-1126542</v>
      </c>
      <c r="E36" s="435">
        <f t="shared" si="1"/>
        <v>0</v>
      </c>
    </row>
    <row r="37" spans="1:5" ht="13.5">
      <c r="A37" s="428">
        <v>21108</v>
      </c>
      <c r="B37" s="429" t="s">
        <v>919</v>
      </c>
      <c r="C37" s="427">
        <v>9740203</v>
      </c>
      <c r="D37" s="430">
        <f>+VLOOKUP(A37,Clasificación!C:I,7,FALSE)</f>
        <v>-9740203</v>
      </c>
      <c r="E37" s="435">
        <f t="shared" si="1"/>
        <v>0</v>
      </c>
    </row>
    <row r="38" spans="1:5" ht="13.5">
      <c r="A38" s="428">
        <v>21109</v>
      </c>
      <c r="B38" s="429" t="s">
        <v>920</v>
      </c>
      <c r="C38" s="427">
        <v>1171985949</v>
      </c>
      <c r="D38" s="430">
        <f>+VLOOKUP(A38,Clasificación!C:I,7,FALSE)</f>
        <v>-1171985949</v>
      </c>
      <c r="E38" s="435">
        <f t="shared" si="1"/>
        <v>0</v>
      </c>
    </row>
    <row r="39" spans="1:5" s="434" customFormat="1" ht="13.5">
      <c r="A39" s="431">
        <v>21110</v>
      </c>
      <c r="B39" s="432" t="s">
        <v>921</v>
      </c>
      <c r="C39" s="433">
        <v>2300000000</v>
      </c>
      <c r="D39" s="430">
        <f>+VLOOKUP(A39,Clasificación!C:I,7,FALSE)</f>
        <v>-2300000000</v>
      </c>
      <c r="E39" s="435">
        <f t="shared" si="1"/>
        <v>0</v>
      </c>
    </row>
    <row r="40" spans="1:5" s="434" customFormat="1" ht="13.5">
      <c r="A40" s="431">
        <v>21111</v>
      </c>
      <c r="B40" s="432" t="s">
        <v>922</v>
      </c>
      <c r="C40" s="433">
        <v>1939185000</v>
      </c>
      <c r="D40" s="430">
        <f>+VLOOKUP(A40,Clasificación!C:I,7,FALSE)</f>
        <v>-1939185000</v>
      </c>
      <c r="E40" s="435">
        <f t="shared" si="1"/>
        <v>0</v>
      </c>
    </row>
    <row r="41" spans="1:5" s="434" customFormat="1" ht="13.5">
      <c r="A41" s="431">
        <v>21112</v>
      </c>
      <c r="B41" s="432" t="s">
        <v>923</v>
      </c>
      <c r="C41" s="433">
        <v>182208</v>
      </c>
      <c r="D41" s="430">
        <f>+VLOOKUP(A41,Clasificación!C:I,7,FALSE)</f>
        <v>-182208</v>
      </c>
      <c r="E41" s="435">
        <f t="shared" si="1"/>
        <v>0</v>
      </c>
    </row>
    <row r="42" spans="1:5" s="434" customFormat="1" ht="13.5">
      <c r="A42" s="431">
        <v>21113</v>
      </c>
      <c r="B42" s="432" t="s">
        <v>924</v>
      </c>
      <c r="C42" s="433">
        <v>25501576</v>
      </c>
      <c r="D42" s="430">
        <f>+VLOOKUP(A42,Clasificación!C:I,7,FALSE)</f>
        <v>-25501576</v>
      </c>
      <c r="E42" s="435">
        <f t="shared" si="1"/>
        <v>0</v>
      </c>
    </row>
    <row r="43" spans="1:5" ht="13.5">
      <c r="A43" s="428">
        <v>212101</v>
      </c>
      <c r="B43" s="429" t="s">
        <v>283</v>
      </c>
      <c r="C43" s="427">
        <v>52872214</v>
      </c>
      <c r="D43" s="430">
        <f>+VLOOKUP(A43,Clasificación!C:I,7,FALSE)</f>
        <v>-52872214</v>
      </c>
      <c r="E43" s="435">
        <f t="shared" si="1"/>
        <v>0</v>
      </c>
    </row>
    <row r="44" spans="1:5" ht="13.5">
      <c r="A44" s="428">
        <v>212201</v>
      </c>
      <c r="B44" s="429" t="s">
        <v>284</v>
      </c>
      <c r="C44" s="427">
        <v>10404503</v>
      </c>
      <c r="D44" s="430">
        <f>+VLOOKUP(A44,Clasificación!C:I,7,FALSE)</f>
        <v>-10404503</v>
      </c>
      <c r="E44" s="435">
        <f t="shared" si="1"/>
        <v>0</v>
      </c>
    </row>
    <row r="45" spans="1:5" ht="13.5">
      <c r="A45" s="428">
        <v>212204</v>
      </c>
      <c r="B45" s="429" t="s">
        <v>698</v>
      </c>
      <c r="C45" s="427">
        <v>495425</v>
      </c>
      <c r="D45" s="430">
        <f>+VLOOKUP(A45,Clasificación!C:I,7,FALSE)</f>
        <v>-495425</v>
      </c>
      <c r="E45" s="435">
        <f t="shared" si="1"/>
        <v>0</v>
      </c>
    </row>
    <row r="46" spans="1:5" ht="13.5">
      <c r="A46" s="431">
        <v>21401</v>
      </c>
      <c r="B46" s="432" t="s">
        <v>96</v>
      </c>
      <c r="C46" s="433">
        <v>96802558</v>
      </c>
      <c r="D46" s="430">
        <f>+VLOOKUP(A46,Clasificación!C:I,7,FALSE)</f>
        <v>-96802558</v>
      </c>
      <c r="E46" s="436">
        <f t="shared" si="1"/>
        <v>0</v>
      </c>
    </row>
    <row r="47" spans="1:5" ht="13.5">
      <c r="A47" s="428">
        <v>21403</v>
      </c>
      <c r="B47" s="429" t="s">
        <v>291</v>
      </c>
      <c r="C47" s="427">
        <v>61633203</v>
      </c>
      <c r="D47" s="430">
        <f>+VLOOKUP(A47,Clasificación!C:I,7,FALSE)</f>
        <v>-61633203</v>
      </c>
      <c r="E47" s="435">
        <f t="shared" si="1"/>
        <v>0</v>
      </c>
    </row>
    <row r="48" spans="1:5" ht="13.5">
      <c r="A48" s="428">
        <v>21407</v>
      </c>
      <c r="B48" s="429" t="s">
        <v>295</v>
      </c>
      <c r="C48" s="427">
        <v>32779371</v>
      </c>
      <c r="D48" s="430">
        <f>+VLOOKUP(A48,Clasificación!C:I,7,FALSE)</f>
        <v>-32779371</v>
      </c>
      <c r="E48" s="435">
        <f t="shared" si="1"/>
        <v>0</v>
      </c>
    </row>
    <row r="49" spans="1:5" ht="13.5">
      <c r="A49" s="428">
        <v>21504</v>
      </c>
      <c r="B49" s="429" t="s">
        <v>305</v>
      </c>
      <c r="C49" s="427">
        <v>18286636</v>
      </c>
      <c r="D49" s="430">
        <f>+VLOOKUP(A49,Clasificación!C:I,7,FALSE)</f>
        <v>-18286636</v>
      </c>
      <c r="E49" s="435">
        <f t="shared" si="1"/>
        <v>0</v>
      </c>
    </row>
    <row r="50" spans="1:5" s="434" customFormat="1" ht="13.5">
      <c r="A50" s="431">
        <v>21508</v>
      </c>
      <c r="B50" s="432" t="s">
        <v>925</v>
      </c>
      <c r="C50" s="433">
        <v>11562981</v>
      </c>
      <c r="D50" s="430">
        <f>+VLOOKUP(A50,Clasificación!C:I,7,FALSE)</f>
        <v>-11562981</v>
      </c>
      <c r="E50" s="435">
        <f t="shared" si="1"/>
        <v>0</v>
      </c>
    </row>
    <row r="51" spans="1:5" s="434" customFormat="1" ht="13.5">
      <c r="A51" s="431">
        <v>21509</v>
      </c>
      <c r="B51" s="432" t="s">
        <v>926</v>
      </c>
      <c r="C51" s="433">
        <v>1367707</v>
      </c>
      <c r="D51" s="430">
        <f>+VLOOKUP(A51,Clasificación!C:I,7,FALSE)</f>
        <v>-1367707</v>
      </c>
      <c r="E51" s="435">
        <f t="shared" si="1"/>
        <v>0</v>
      </c>
    </row>
    <row r="52" spans="1:5" ht="13.5">
      <c r="A52" s="428">
        <v>621</v>
      </c>
      <c r="B52" s="429" t="s">
        <v>699</v>
      </c>
      <c r="C52" s="427">
        <v>-788252516</v>
      </c>
      <c r="D52" s="430">
        <f>+VLOOKUP(A52,Clasificación!C:I,7,FALSE)</f>
        <v>788252516</v>
      </c>
      <c r="E52" s="435">
        <f t="shared" si="1"/>
        <v>0</v>
      </c>
    </row>
    <row r="53" spans="1:5" ht="13.5">
      <c r="A53" s="428">
        <v>622</v>
      </c>
      <c r="B53" s="429" t="s">
        <v>700</v>
      </c>
      <c r="C53" s="427">
        <v>-18136461199</v>
      </c>
      <c r="D53" s="430">
        <f>+VLOOKUP(A53,Clasificación!C:I,7,FALSE)</f>
        <v>18136461199</v>
      </c>
      <c r="E53" s="435">
        <f t="shared" si="1"/>
        <v>0</v>
      </c>
    </row>
    <row r="54" spans="1:5" ht="13.5">
      <c r="A54" s="428">
        <v>651</v>
      </c>
      <c r="B54" s="429" t="s">
        <v>409</v>
      </c>
      <c r="C54" s="427">
        <v>-442916854245</v>
      </c>
      <c r="D54" s="430">
        <f>+VLOOKUP(A54,Clasificación!C:I,7,FALSE)</f>
        <v>442916854245</v>
      </c>
      <c r="E54" s="435">
        <f t="shared" si="1"/>
        <v>0</v>
      </c>
    </row>
    <row r="55" spans="1:5" ht="13.5">
      <c r="A55" s="431">
        <v>661</v>
      </c>
      <c r="B55" s="432" t="s">
        <v>410</v>
      </c>
      <c r="C55" s="433">
        <v>-4232306000</v>
      </c>
      <c r="D55" s="430">
        <f>+VLOOKUP(A55,Clasificación!C:I,7,FALSE)</f>
        <v>4232306000</v>
      </c>
      <c r="E55" s="436">
        <f t="shared" si="1"/>
        <v>0</v>
      </c>
    </row>
    <row r="56" spans="1:5" ht="13.5">
      <c r="A56" s="428">
        <v>721</v>
      </c>
      <c r="B56" s="429" t="s">
        <v>701</v>
      </c>
      <c r="C56" s="427">
        <v>18136461199</v>
      </c>
      <c r="D56" s="430">
        <f>+VLOOKUP(A56,Clasificación!C:I,7,FALSE)</f>
        <v>18136461199</v>
      </c>
      <c r="E56" s="435">
        <f>+C56-D56</f>
        <v>0</v>
      </c>
    </row>
    <row r="57" spans="1:5" ht="13.5">
      <c r="A57" s="428">
        <v>722</v>
      </c>
      <c r="B57" s="429" t="s">
        <v>702</v>
      </c>
      <c r="C57" s="427">
        <v>788252516</v>
      </c>
      <c r="D57" s="430">
        <f>+VLOOKUP(A57,Clasificación!C:I,7,FALSE)</f>
        <v>788252516</v>
      </c>
      <c r="E57" s="435">
        <f>+C57-D57</f>
        <v>0</v>
      </c>
    </row>
    <row r="58" spans="1:5" ht="13.5">
      <c r="A58" s="428">
        <v>751</v>
      </c>
      <c r="B58" s="429" t="s">
        <v>415</v>
      </c>
      <c r="C58" s="427">
        <v>442916854245</v>
      </c>
      <c r="D58" s="430">
        <f>+VLOOKUP(A58,Clasificación!C:I,7,FALSE)</f>
        <v>442916854245</v>
      </c>
      <c r="E58" s="435">
        <f>+C58-D58</f>
        <v>0</v>
      </c>
    </row>
    <row r="59" spans="1:5" s="434" customFormat="1" ht="13.5">
      <c r="A59" s="431">
        <v>761</v>
      </c>
      <c r="B59" s="432" t="s">
        <v>416</v>
      </c>
      <c r="C59" s="433">
        <v>4232306000</v>
      </c>
      <c r="D59" s="430">
        <f>+VLOOKUP(A59,Clasificación!C:I,7,FALSE)</f>
        <v>4232306000</v>
      </c>
      <c r="E59" s="436">
        <f>+C59+D59</f>
        <v>8464612000</v>
      </c>
    </row>
    <row r="60" spans="1:5" ht="13.5">
      <c r="A60" s="428">
        <v>310102</v>
      </c>
      <c r="B60" s="429" t="s">
        <v>334</v>
      </c>
      <c r="C60" s="427">
        <v>5000000000</v>
      </c>
      <c r="D60" s="430">
        <f>+VLOOKUP(A60,Clasificación!C:I,7,FALSE)</f>
        <v>-5000000000</v>
      </c>
      <c r="E60" s="435">
        <f t="shared" si="1"/>
        <v>0</v>
      </c>
    </row>
    <row r="61" spans="1:5" ht="13.5">
      <c r="A61" s="428">
        <v>31601</v>
      </c>
      <c r="B61" s="429" t="s">
        <v>345</v>
      </c>
      <c r="C61" s="427">
        <v>-16169966</v>
      </c>
      <c r="D61" s="430">
        <f>+VLOOKUP(A61,Clasificación!C:I,7,FALSE)</f>
        <v>16169966</v>
      </c>
      <c r="E61" s="435">
        <f t="shared" si="1"/>
        <v>0</v>
      </c>
    </row>
    <row r="62" spans="1:5" ht="13.5">
      <c r="A62" s="431">
        <v>31602</v>
      </c>
      <c r="B62" s="432" t="s">
        <v>346</v>
      </c>
      <c r="C62" s="433">
        <v>650398446</v>
      </c>
      <c r="D62" s="430">
        <f>+VLOOKUP(A62,Clasificación!C:I,7,FALSE)</f>
        <v>-667969049</v>
      </c>
      <c r="E62" s="436">
        <f t="shared" si="1"/>
        <v>-17570603</v>
      </c>
    </row>
    <row r="63" spans="1:5" ht="13.5">
      <c r="A63" s="428">
        <v>410101</v>
      </c>
      <c r="B63" s="429" t="s">
        <v>704</v>
      </c>
      <c r="C63" s="427">
        <v>593181188</v>
      </c>
      <c r="D63" s="430">
        <f>+VLOOKUP(A63,Clasificación!C:I,7,FALSE)</f>
        <v>-593181188</v>
      </c>
      <c r="E63" s="435">
        <f t="shared" si="1"/>
        <v>0</v>
      </c>
    </row>
    <row r="64" spans="1:5" ht="13.5">
      <c r="A64" s="428">
        <v>410102</v>
      </c>
      <c r="B64" s="429" t="s">
        <v>351</v>
      </c>
      <c r="C64" s="427">
        <v>98384058</v>
      </c>
      <c r="D64" s="430">
        <f>+VLOOKUP(A64,Clasificación!C:I,7,FALSE)</f>
        <v>-98384058</v>
      </c>
      <c r="E64" s="435">
        <f t="shared" si="1"/>
        <v>0</v>
      </c>
    </row>
    <row r="65" spans="1:5" ht="13.5">
      <c r="A65" s="428">
        <v>410103</v>
      </c>
      <c r="B65" s="429" t="s">
        <v>524</v>
      </c>
      <c r="C65" s="427">
        <v>67705134</v>
      </c>
      <c r="D65" s="430">
        <f>+VLOOKUP(A65,Clasificación!C:I,7,FALSE)</f>
        <v>-67705134</v>
      </c>
      <c r="E65" s="435">
        <f t="shared" si="1"/>
        <v>0</v>
      </c>
    </row>
    <row r="66" spans="1:5" ht="13.5">
      <c r="A66" s="428">
        <v>410104</v>
      </c>
      <c r="B66" s="429" t="s">
        <v>525</v>
      </c>
      <c r="C66" s="427">
        <v>21999797</v>
      </c>
      <c r="D66" s="430">
        <f>+VLOOKUP(A66,Clasificación!C:I,7,FALSE)</f>
        <v>-21999797</v>
      </c>
      <c r="E66" s="435">
        <f t="shared" si="1"/>
        <v>0</v>
      </c>
    </row>
    <row r="67" spans="1:5" ht="13.5">
      <c r="A67" s="428">
        <v>410106</v>
      </c>
      <c r="B67" s="429" t="s">
        <v>705</v>
      </c>
      <c r="C67" s="427">
        <v>11446787</v>
      </c>
      <c r="D67" s="430">
        <f>+VLOOKUP(A67,Clasificación!C:I,7,FALSE)</f>
        <v>-11446787</v>
      </c>
      <c r="E67" s="435">
        <f t="shared" si="1"/>
        <v>0</v>
      </c>
    </row>
    <row r="68" spans="1:5" ht="13.5">
      <c r="A68" s="428">
        <v>410107</v>
      </c>
      <c r="B68" s="429" t="s">
        <v>527</v>
      </c>
      <c r="C68" s="427">
        <v>449784421</v>
      </c>
      <c r="D68" s="430">
        <f>+VLOOKUP(A68,Clasificación!C:I,7,FALSE)</f>
        <v>-449784421</v>
      </c>
      <c r="E68" s="435">
        <f t="shared" si="1"/>
        <v>0</v>
      </c>
    </row>
    <row r="69" spans="1:5" ht="13.5">
      <c r="A69" s="428">
        <v>410108</v>
      </c>
      <c r="B69" s="429" t="s">
        <v>528</v>
      </c>
      <c r="C69" s="427">
        <v>470098</v>
      </c>
      <c r="D69" s="430">
        <f>+VLOOKUP(A69,Clasificación!C:I,7,FALSE)</f>
        <v>-470098</v>
      </c>
      <c r="E69" s="435">
        <f t="shared" si="1"/>
        <v>0</v>
      </c>
    </row>
    <row r="70" spans="1:5" ht="13.5">
      <c r="A70" s="428">
        <v>410109</v>
      </c>
      <c r="B70" s="429" t="s">
        <v>348</v>
      </c>
      <c r="C70" s="427">
        <v>304943307</v>
      </c>
      <c r="D70" s="430">
        <f>+VLOOKUP(A70,Clasificación!C:I,7,FALSE)</f>
        <v>-304943307</v>
      </c>
      <c r="E70" s="435">
        <f t="shared" si="1"/>
        <v>0</v>
      </c>
    </row>
    <row r="71" spans="1:5" ht="13.5">
      <c r="A71" s="428">
        <v>410111</v>
      </c>
      <c r="B71" s="429" t="s">
        <v>350</v>
      </c>
      <c r="C71" s="427">
        <v>136364</v>
      </c>
      <c r="D71" s="430">
        <f>+VLOOKUP(A71,Clasificación!C:I,7,FALSE)</f>
        <v>-136364</v>
      </c>
      <c r="E71" s="435">
        <f t="shared" si="1"/>
        <v>0</v>
      </c>
    </row>
    <row r="72" spans="1:5" ht="13.5">
      <c r="A72" s="428">
        <v>410112</v>
      </c>
      <c r="B72" s="429" t="s">
        <v>353</v>
      </c>
      <c r="C72" s="427">
        <v>1646866686</v>
      </c>
      <c r="D72" s="430">
        <f>+VLOOKUP(A72,Clasificación!C:I,7,FALSE)</f>
        <v>-1646866686</v>
      </c>
      <c r="E72" s="435">
        <f t="shared" si="1"/>
        <v>0</v>
      </c>
    </row>
    <row r="73" spans="1:5" ht="13.5">
      <c r="A73" s="428">
        <v>410115</v>
      </c>
      <c r="B73" s="429" t="s">
        <v>354</v>
      </c>
      <c r="C73" s="427">
        <v>557500</v>
      </c>
      <c r="D73" s="430">
        <f>+VLOOKUP(A73,Clasificación!C:I,7,FALSE)</f>
        <v>-557500</v>
      </c>
      <c r="E73" s="435">
        <f t="shared" si="1"/>
        <v>0</v>
      </c>
    </row>
    <row r="74" spans="1:5" ht="13.5">
      <c r="A74" s="428">
        <v>410116</v>
      </c>
      <c r="B74" s="429" t="s">
        <v>669</v>
      </c>
      <c r="C74" s="427">
        <v>1415054381</v>
      </c>
      <c r="D74" s="430">
        <f>+VLOOKUP(A74,Clasificación!C:I,7,FALSE)</f>
        <v>-1415054381</v>
      </c>
      <c r="E74" s="435">
        <f t="shared" si="1"/>
        <v>0</v>
      </c>
    </row>
    <row r="75" spans="1:5" ht="13.5">
      <c r="A75" s="428">
        <v>410117</v>
      </c>
      <c r="B75" s="429" t="s">
        <v>670</v>
      </c>
      <c r="C75" s="427">
        <v>60000000</v>
      </c>
      <c r="D75" s="430">
        <f>+VLOOKUP(A75,Clasificación!C:I,7,FALSE)</f>
        <v>-60000000</v>
      </c>
      <c r="E75" s="435">
        <f t="shared" si="1"/>
        <v>0</v>
      </c>
    </row>
    <row r="76" spans="1:5" ht="13.5">
      <c r="A76" s="428">
        <v>410118</v>
      </c>
      <c r="B76" s="429" t="s">
        <v>706</v>
      </c>
      <c r="C76" s="427">
        <v>21585139</v>
      </c>
      <c r="D76" s="430">
        <f>+VLOOKUP(A76,Clasificación!C:I,7,FALSE)</f>
        <v>-21585139</v>
      </c>
      <c r="E76" s="435">
        <f t="shared" si="1"/>
        <v>0</v>
      </c>
    </row>
    <row r="77" spans="1:5" s="434" customFormat="1" ht="13.5">
      <c r="A77" s="431">
        <v>410119</v>
      </c>
      <c r="B77" s="432" t="s">
        <v>927</v>
      </c>
      <c r="C77" s="433">
        <v>3177035</v>
      </c>
      <c r="D77" s="430">
        <f>+VLOOKUP(A77,Clasificación!C:I,7,FALSE)</f>
        <v>-3177034.5</v>
      </c>
      <c r="E77" s="435">
        <f t="shared" si="1"/>
        <v>0.5</v>
      </c>
    </row>
    <row r="78" spans="1:5" ht="13.5">
      <c r="A78" s="431">
        <v>42103</v>
      </c>
      <c r="B78" s="432" t="s">
        <v>356</v>
      </c>
      <c r="C78" s="433">
        <v>1339118762</v>
      </c>
      <c r="D78" s="430">
        <f>+VLOOKUP(A78,Clasificación!C:I,7,FALSE)</f>
        <v>-1339118761.5</v>
      </c>
      <c r="E78" s="436">
        <f t="shared" si="1"/>
        <v>0.5</v>
      </c>
    </row>
    <row r="79" spans="1:5" ht="13.5">
      <c r="A79" s="428">
        <v>42205</v>
      </c>
      <c r="B79" s="429" t="s">
        <v>530</v>
      </c>
      <c r="C79" s="427">
        <v>2080078</v>
      </c>
      <c r="D79" s="430">
        <f>+VLOOKUP(A79,Clasificación!C:I,7,FALSE)</f>
        <v>-2080078</v>
      </c>
      <c r="E79" s="435">
        <f t="shared" si="1"/>
        <v>0</v>
      </c>
    </row>
    <row r="80" spans="1:5" ht="13.5">
      <c r="A80" s="428">
        <v>4305</v>
      </c>
      <c r="B80" s="429" t="s">
        <v>362</v>
      </c>
      <c r="C80" s="427">
        <v>1052012</v>
      </c>
      <c r="D80" s="430">
        <f>+VLOOKUP(A80,Clasificación!C:I,7,FALSE)</f>
        <v>-1052012</v>
      </c>
      <c r="E80" s="435">
        <f t="shared" si="1"/>
        <v>0</v>
      </c>
    </row>
    <row r="81" spans="1:5" ht="13.5">
      <c r="A81" s="428">
        <v>510101</v>
      </c>
      <c r="B81" s="429" t="s">
        <v>533</v>
      </c>
      <c r="C81" s="427">
        <v>391097390</v>
      </c>
      <c r="D81" s="430">
        <f>+VLOOKUP(A81,Clasificación!C:I,7,FALSE)</f>
        <v>391097390</v>
      </c>
      <c r="E81" s="435">
        <f t="shared" ref="E81:E128" si="2">+C81-D81</f>
        <v>0</v>
      </c>
    </row>
    <row r="82" spans="1:5" ht="13.5">
      <c r="A82" s="428">
        <v>510102</v>
      </c>
      <c r="B82" s="429" t="s">
        <v>392</v>
      </c>
      <c r="C82" s="427">
        <v>185063845</v>
      </c>
      <c r="D82" s="430">
        <f>+VLOOKUP(A82,Clasificación!C:I,7,FALSE)</f>
        <v>185063845</v>
      </c>
      <c r="E82" s="435">
        <f t="shared" si="2"/>
        <v>0</v>
      </c>
    </row>
    <row r="83" spans="1:5" ht="13.5">
      <c r="A83" s="431">
        <v>510103</v>
      </c>
      <c r="B83" s="432" t="s">
        <v>534</v>
      </c>
      <c r="C83" s="433">
        <v>45889859</v>
      </c>
      <c r="D83" s="430">
        <f>+VLOOKUP(A83,Clasificación!C:I,7,FALSE)</f>
        <v>45889859</v>
      </c>
      <c r="E83" s="436">
        <f t="shared" si="2"/>
        <v>0</v>
      </c>
    </row>
    <row r="84" spans="1:5" ht="13.5">
      <c r="A84" s="428">
        <v>510104</v>
      </c>
      <c r="B84" s="429" t="s">
        <v>535</v>
      </c>
      <c r="C84" s="427">
        <v>129597133</v>
      </c>
      <c r="D84" s="430">
        <f>+VLOOKUP(A84,Clasificación!C:I,7,FALSE)</f>
        <v>129597133</v>
      </c>
      <c r="E84" s="435">
        <f t="shared" si="2"/>
        <v>0</v>
      </c>
    </row>
    <row r="85" spans="1:5" ht="13.5">
      <c r="A85" s="428">
        <v>510105</v>
      </c>
      <c r="B85" s="429" t="s">
        <v>393</v>
      </c>
      <c r="C85" s="427">
        <v>12744444</v>
      </c>
      <c r="D85" s="430">
        <f>+VLOOKUP(A85,Clasificación!C:I,7,FALSE)</f>
        <v>12744444</v>
      </c>
      <c r="E85" s="435">
        <f t="shared" si="2"/>
        <v>0</v>
      </c>
    </row>
    <row r="86" spans="1:5" ht="13.5">
      <c r="A86" s="428">
        <v>510106</v>
      </c>
      <c r="B86" s="429" t="s">
        <v>536</v>
      </c>
      <c r="C86" s="427">
        <v>2437560</v>
      </c>
      <c r="D86" s="430">
        <f>+VLOOKUP(A86,Clasificación!C:I,7,FALSE)</f>
        <v>2437560</v>
      </c>
      <c r="E86" s="435">
        <f t="shared" si="2"/>
        <v>0</v>
      </c>
    </row>
    <row r="87" spans="1:5" s="434" customFormat="1" ht="13.5">
      <c r="A87" s="431">
        <v>510110</v>
      </c>
      <c r="B87" s="432" t="s">
        <v>928</v>
      </c>
      <c r="C87" s="433">
        <v>3197944</v>
      </c>
      <c r="D87" s="430">
        <f>+VLOOKUP(A87,Clasificación!C:I,7,FALSE)</f>
        <v>3197944</v>
      </c>
      <c r="E87" s="435">
        <f t="shared" si="2"/>
        <v>0</v>
      </c>
    </row>
    <row r="88" spans="1:5" ht="13.5">
      <c r="A88" s="428">
        <v>510201</v>
      </c>
      <c r="B88" s="429" t="s">
        <v>373</v>
      </c>
      <c r="C88" s="427">
        <v>51697314</v>
      </c>
      <c r="D88" s="430">
        <f>+VLOOKUP(A88,Clasificación!C:I,7,FALSE)</f>
        <v>51697314</v>
      </c>
      <c r="E88" s="435">
        <f t="shared" si="2"/>
        <v>0</v>
      </c>
    </row>
    <row r="89" spans="1:5" ht="13.5">
      <c r="A89" s="428">
        <v>510203</v>
      </c>
      <c r="B89" s="429" t="s">
        <v>538</v>
      </c>
      <c r="C89" s="427">
        <v>13833789</v>
      </c>
      <c r="D89" s="430">
        <f>+VLOOKUP(A89,Clasificación!C:I,7,FALSE)</f>
        <v>13833789</v>
      </c>
      <c r="E89" s="435">
        <f t="shared" si="2"/>
        <v>0</v>
      </c>
    </row>
    <row r="90" spans="1:5" ht="13.5">
      <c r="A90" s="428">
        <v>510204</v>
      </c>
      <c r="B90" s="429" t="s">
        <v>539</v>
      </c>
      <c r="C90" s="427">
        <v>17445164</v>
      </c>
      <c r="D90" s="430">
        <f>+VLOOKUP(A90,Clasificación!C:I,7,FALSE)</f>
        <v>17445164</v>
      </c>
      <c r="E90" s="435">
        <f t="shared" si="2"/>
        <v>0</v>
      </c>
    </row>
    <row r="91" spans="1:5" ht="13.5">
      <c r="A91" s="428">
        <v>510206</v>
      </c>
      <c r="B91" s="429" t="s">
        <v>540</v>
      </c>
      <c r="C91" s="427">
        <v>113738541</v>
      </c>
      <c r="D91" s="430">
        <f>+VLOOKUP(A91,Clasificación!C:I,7,FALSE)</f>
        <v>113738541</v>
      </c>
      <c r="E91" s="435">
        <f t="shared" si="2"/>
        <v>0</v>
      </c>
    </row>
    <row r="92" spans="1:5" ht="13.5">
      <c r="A92" s="428">
        <v>51030101</v>
      </c>
      <c r="B92" s="429" t="s">
        <v>365</v>
      </c>
      <c r="C92" s="427">
        <v>794726666</v>
      </c>
      <c r="D92" s="430">
        <f>+VLOOKUP(A92,Clasificación!C:I,7,FALSE)</f>
        <v>794726666</v>
      </c>
      <c r="E92" s="435">
        <f t="shared" si="2"/>
        <v>0</v>
      </c>
    </row>
    <row r="93" spans="1:5" ht="13.5">
      <c r="A93" s="428">
        <v>51030103</v>
      </c>
      <c r="B93" s="429" t="s">
        <v>366</v>
      </c>
      <c r="C93" s="427">
        <v>149386987</v>
      </c>
      <c r="D93" s="430">
        <f>+VLOOKUP(A93,Clasificación!C:I,7,FALSE)</f>
        <v>149386987</v>
      </c>
      <c r="E93" s="435">
        <f t="shared" si="2"/>
        <v>0</v>
      </c>
    </row>
    <row r="94" spans="1:5" ht="13.5">
      <c r="A94" s="428">
        <v>51030104</v>
      </c>
      <c r="B94" s="429" t="s">
        <v>367</v>
      </c>
      <c r="C94" s="427">
        <v>78676137</v>
      </c>
      <c r="D94" s="430">
        <f>+VLOOKUP(A94,Clasificación!C:I,7,FALSE)</f>
        <v>78676137</v>
      </c>
      <c r="E94" s="435">
        <f t="shared" si="2"/>
        <v>0</v>
      </c>
    </row>
    <row r="95" spans="1:5" ht="13.5">
      <c r="A95" s="428">
        <v>510302</v>
      </c>
      <c r="B95" s="429" t="s">
        <v>707</v>
      </c>
      <c r="C95" s="427">
        <v>309689477</v>
      </c>
      <c r="D95" s="430">
        <f>+VLOOKUP(A95,Clasificación!C:I,7,FALSE)</f>
        <v>309689477</v>
      </c>
      <c r="E95" s="435">
        <f t="shared" si="2"/>
        <v>0</v>
      </c>
    </row>
    <row r="96" spans="1:5" ht="13.5">
      <c r="A96" s="428">
        <v>510303</v>
      </c>
      <c r="B96" s="429" t="s">
        <v>370</v>
      </c>
      <c r="C96" s="427">
        <v>155778752</v>
      </c>
      <c r="D96" s="430">
        <f>+VLOOKUP(A96,Clasificación!C:I,7,FALSE)</f>
        <v>155778752</v>
      </c>
      <c r="E96" s="435">
        <f t="shared" si="2"/>
        <v>0</v>
      </c>
    </row>
    <row r="97" spans="1:5" ht="13.5">
      <c r="A97" s="428">
        <v>510304</v>
      </c>
      <c r="B97" s="429" t="s">
        <v>371</v>
      </c>
      <c r="C97" s="427">
        <v>2274162</v>
      </c>
      <c r="D97" s="430">
        <f>+VLOOKUP(A97,Clasificación!C:I,7,FALSE)</f>
        <v>2274162</v>
      </c>
      <c r="E97" s="435">
        <f t="shared" si="2"/>
        <v>0</v>
      </c>
    </row>
    <row r="98" spans="1:5" ht="13.5">
      <c r="A98" s="428">
        <v>510305</v>
      </c>
      <c r="B98" s="429" t="s">
        <v>372</v>
      </c>
      <c r="C98" s="427">
        <v>2073233</v>
      </c>
      <c r="D98" s="430">
        <f>+VLOOKUP(A98,Clasificación!C:I,7,FALSE)</f>
        <v>2073233</v>
      </c>
      <c r="E98" s="435">
        <f t="shared" si="2"/>
        <v>0</v>
      </c>
    </row>
    <row r="99" spans="1:5" ht="13.5">
      <c r="A99" s="428">
        <v>510306</v>
      </c>
      <c r="B99" s="429" t="s">
        <v>374</v>
      </c>
      <c r="C99" s="427">
        <v>9166365</v>
      </c>
      <c r="D99" s="430">
        <f>+VLOOKUP(A99,Clasificación!C:I,7,FALSE)</f>
        <v>9166365</v>
      </c>
      <c r="E99" s="435">
        <f t="shared" si="2"/>
        <v>0</v>
      </c>
    </row>
    <row r="100" spans="1:5" ht="13.5">
      <c r="A100" s="428">
        <v>510307</v>
      </c>
      <c r="B100" s="429" t="s">
        <v>376</v>
      </c>
      <c r="C100" s="427">
        <v>59909170</v>
      </c>
      <c r="D100" s="430">
        <f>+VLOOKUP(A100,Clasificación!C:I,7,FALSE)</f>
        <v>59909170</v>
      </c>
      <c r="E100" s="435">
        <f t="shared" si="2"/>
        <v>0</v>
      </c>
    </row>
    <row r="101" spans="1:5" ht="13.5">
      <c r="A101" s="428">
        <v>510310</v>
      </c>
      <c r="B101" s="429" t="s">
        <v>379</v>
      </c>
      <c r="C101" s="427">
        <v>40277037</v>
      </c>
      <c r="D101" s="430">
        <f>+VLOOKUP(A101,Clasificación!C:I,7,FALSE)</f>
        <v>40277037</v>
      </c>
      <c r="E101" s="435">
        <f t="shared" si="2"/>
        <v>0</v>
      </c>
    </row>
    <row r="102" spans="1:5" ht="13.5">
      <c r="A102" s="428">
        <v>510311</v>
      </c>
      <c r="B102" s="429" t="s">
        <v>380</v>
      </c>
      <c r="C102" s="427">
        <v>13569193</v>
      </c>
      <c r="D102" s="430">
        <f>+VLOOKUP(A102,Clasificación!C:I,7,FALSE)</f>
        <v>13569193</v>
      </c>
      <c r="E102" s="435">
        <f t="shared" si="2"/>
        <v>0</v>
      </c>
    </row>
    <row r="103" spans="1:5" ht="13.5">
      <c r="A103" s="428">
        <v>510312</v>
      </c>
      <c r="B103" s="429" t="s">
        <v>384</v>
      </c>
      <c r="C103" s="427">
        <v>82500000</v>
      </c>
      <c r="D103" s="430">
        <f>+VLOOKUP(A103,Clasificación!C:I,7,FALSE)</f>
        <v>82500000</v>
      </c>
      <c r="E103" s="435">
        <f t="shared" si="2"/>
        <v>0</v>
      </c>
    </row>
    <row r="104" spans="1:5" ht="13.5">
      <c r="A104" s="428">
        <v>510313</v>
      </c>
      <c r="B104" s="429" t="s">
        <v>543</v>
      </c>
      <c r="C104" s="427">
        <v>71183057</v>
      </c>
      <c r="D104" s="430">
        <f>+VLOOKUP(A104,Clasificación!C:I,7,FALSE)</f>
        <v>71183057</v>
      </c>
      <c r="E104" s="435">
        <f t="shared" si="2"/>
        <v>0</v>
      </c>
    </row>
    <row r="105" spans="1:5" ht="13.5">
      <c r="A105" s="428">
        <v>510314</v>
      </c>
      <c r="B105" s="429" t="s">
        <v>385</v>
      </c>
      <c r="C105" s="427">
        <v>18675000</v>
      </c>
      <c r="D105" s="430">
        <f>+VLOOKUP(A105,Clasificación!C:I,7,FALSE)</f>
        <v>18675000</v>
      </c>
      <c r="E105" s="435">
        <f t="shared" si="2"/>
        <v>0</v>
      </c>
    </row>
    <row r="106" spans="1:5" ht="13.5">
      <c r="A106" s="428">
        <v>510315</v>
      </c>
      <c r="B106" s="429" t="s">
        <v>544</v>
      </c>
      <c r="C106" s="427">
        <v>9388602</v>
      </c>
      <c r="D106" s="430">
        <f>+VLOOKUP(A106,Clasificación!C:I,7,FALSE)</f>
        <v>9388602</v>
      </c>
      <c r="E106" s="435">
        <f t="shared" si="2"/>
        <v>0</v>
      </c>
    </row>
    <row r="107" spans="1:5" ht="13.5">
      <c r="A107" s="428">
        <v>510318</v>
      </c>
      <c r="B107" s="429" t="s">
        <v>545</v>
      </c>
      <c r="C107" s="427">
        <v>83398788</v>
      </c>
      <c r="D107" s="430">
        <f>+VLOOKUP(A107,Clasificación!C:I,7,FALSE)</f>
        <v>83398788</v>
      </c>
      <c r="E107" s="435">
        <f t="shared" si="2"/>
        <v>0</v>
      </c>
    </row>
    <row r="108" spans="1:5" ht="13.5">
      <c r="A108" s="428">
        <v>510319</v>
      </c>
      <c r="B108" s="429" t="s">
        <v>387</v>
      </c>
      <c r="C108" s="427">
        <v>3245563</v>
      </c>
      <c r="D108" s="430">
        <f>+VLOOKUP(A108,Clasificación!C:I,7,FALSE)</f>
        <v>3245563</v>
      </c>
      <c r="E108" s="435">
        <f t="shared" si="2"/>
        <v>0</v>
      </c>
    </row>
    <row r="109" spans="1:5" ht="13.5">
      <c r="A109" s="428">
        <v>510320</v>
      </c>
      <c r="B109" s="429" t="s">
        <v>388</v>
      </c>
      <c r="C109" s="427">
        <v>17847740</v>
      </c>
      <c r="D109" s="430">
        <f>+VLOOKUP(A109,Clasificación!C:I,7,FALSE)</f>
        <v>17847740</v>
      </c>
      <c r="E109" s="435">
        <f t="shared" si="2"/>
        <v>0</v>
      </c>
    </row>
    <row r="110" spans="1:5" ht="13.5">
      <c r="A110" s="428">
        <v>510321</v>
      </c>
      <c r="B110" s="429" t="s">
        <v>389</v>
      </c>
      <c r="C110" s="427">
        <v>552764347</v>
      </c>
      <c r="D110" s="430">
        <f>+VLOOKUP(A110,Clasificación!C:I,7,FALSE)</f>
        <v>552764347</v>
      </c>
      <c r="E110" s="435">
        <f t="shared" si="2"/>
        <v>0</v>
      </c>
    </row>
    <row r="111" spans="1:5" ht="13.5">
      <c r="A111" s="428">
        <v>510322</v>
      </c>
      <c r="B111" s="429" t="s">
        <v>436</v>
      </c>
      <c r="C111" s="427">
        <v>170488274</v>
      </c>
      <c r="D111" s="430">
        <f>+VLOOKUP(A111,Clasificación!C:I,7,FALSE)</f>
        <v>170488274</v>
      </c>
      <c r="E111" s="435">
        <f t="shared" si="2"/>
        <v>0</v>
      </c>
    </row>
    <row r="112" spans="1:5" ht="13.5">
      <c r="A112" s="428">
        <v>510323</v>
      </c>
      <c r="B112" s="429" t="s">
        <v>382</v>
      </c>
      <c r="C112" s="427">
        <v>11411902</v>
      </c>
      <c r="D112" s="430">
        <f>+VLOOKUP(A112,Clasificación!C:I,7,FALSE)</f>
        <v>11411902</v>
      </c>
      <c r="E112" s="435">
        <f t="shared" si="2"/>
        <v>0</v>
      </c>
    </row>
    <row r="113" spans="1:5" ht="13.5">
      <c r="A113" s="428">
        <v>510325</v>
      </c>
      <c r="B113" s="429" t="s">
        <v>486</v>
      </c>
      <c r="C113" s="427">
        <v>7235870</v>
      </c>
      <c r="D113" s="430">
        <f>+VLOOKUP(A113,Clasificación!C:I,7,FALSE)</f>
        <v>7235870</v>
      </c>
      <c r="E113" s="435">
        <f t="shared" si="2"/>
        <v>0</v>
      </c>
    </row>
    <row r="114" spans="1:5" ht="13.5">
      <c r="A114" s="428">
        <v>510326</v>
      </c>
      <c r="B114" s="429" t="s">
        <v>546</v>
      </c>
      <c r="C114" s="427">
        <v>1127976</v>
      </c>
      <c r="D114" s="430">
        <f>+VLOOKUP(A114,Clasificación!C:I,7,FALSE)</f>
        <v>1127976</v>
      </c>
      <c r="E114" s="435">
        <f t="shared" si="2"/>
        <v>0</v>
      </c>
    </row>
    <row r="115" spans="1:5" ht="13.5">
      <c r="A115" s="428">
        <v>510327</v>
      </c>
      <c r="B115" s="429" t="s">
        <v>671</v>
      </c>
      <c r="C115" s="427">
        <v>9286120</v>
      </c>
      <c r="D115" s="430">
        <f>+VLOOKUP(A115,Clasificación!C:I,7,FALSE)</f>
        <v>9286120</v>
      </c>
      <c r="E115" s="435">
        <f t="shared" si="2"/>
        <v>0</v>
      </c>
    </row>
    <row r="116" spans="1:5" ht="13.5">
      <c r="A116" s="428">
        <v>510328</v>
      </c>
      <c r="B116" s="429" t="s">
        <v>672</v>
      </c>
      <c r="C116" s="427">
        <v>8118873</v>
      </c>
      <c r="D116" s="430">
        <f>+VLOOKUP(A116,Clasificación!C:I,7,FALSE)</f>
        <v>8118873</v>
      </c>
      <c r="E116" s="435">
        <f t="shared" si="2"/>
        <v>0</v>
      </c>
    </row>
    <row r="117" spans="1:5" ht="13.5">
      <c r="A117" s="428">
        <v>510329</v>
      </c>
      <c r="B117" s="429" t="s">
        <v>383</v>
      </c>
      <c r="C117" s="427">
        <v>376225</v>
      </c>
      <c r="D117" s="430">
        <f>+VLOOKUP(A117,Clasificación!C:I,7,FALSE)</f>
        <v>376225</v>
      </c>
      <c r="E117" s="435">
        <f t="shared" si="2"/>
        <v>0</v>
      </c>
    </row>
    <row r="118" spans="1:5" ht="13.5">
      <c r="A118" s="428">
        <v>510330</v>
      </c>
      <c r="B118" s="429" t="s">
        <v>547</v>
      </c>
      <c r="C118" s="427">
        <v>4845044</v>
      </c>
      <c r="D118" s="430">
        <f>+VLOOKUP(A118,Clasificación!C:I,7,FALSE)</f>
        <v>4845044</v>
      </c>
      <c r="E118" s="435">
        <f t="shared" si="2"/>
        <v>0</v>
      </c>
    </row>
    <row r="119" spans="1:5" ht="13.5">
      <c r="A119" s="428">
        <v>510331</v>
      </c>
      <c r="B119" s="429" t="s">
        <v>548</v>
      </c>
      <c r="C119" s="427">
        <v>2400000</v>
      </c>
      <c r="D119" s="430">
        <f>+VLOOKUP(A119,Clasificación!C:I,7,FALSE)</f>
        <v>2400000</v>
      </c>
      <c r="E119" s="435">
        <f t="shared" si="2"/>
        <v>0</v>
      </c>
    </row>
    <row r="120" spans="1:5" ht="13.5">
      <c r="A120" s="428">
        <v>510332</v>
      </c>
      <c r="B120" s="429" t="s">
        <v>337</v>
      </c>
      <c r="C120" s="427">
        <v>1463810</v>
      </c>
      <c r="D120" s="430">
        <f>+VLOOKUP(A120,Clasificación!C:I,7,FALSE)</f>
        <v>1463810</v>
      </c>
      <c r="E120" s="435">
        <f t="shared" si="2"/>
        <v>0</v>
      </c>
    </row>
    <row r="121" spans="1:5" ht="13.5">
      <c r="A121" s="428">
        <v>510333</v>
      </c>
      <c r="B121" s="429" t="s">
        <v>549</v>
      </c>
      <c r="C121" s="427">
        <v>4445063</v>
      </c>
      <c r="D121" s="430">
        <f>+VLOOKUP(A121,Clasificación!C:I,7,FALSE)</f>
        <v>4445063</v>
      </c>
      <c r="E121" s="435">
        <f t="shared" si="2"/>
        <v>0</v>
      </c>
    </row>
    <row r="122" spans="1:5" ht="13.5">
      <c r="A122" s="428">
        <v>510334</v>
      </c>
      <c r="B122" s="429" t="s">
        <v>585</v>
      </c>
      <c r="C122" s="427">
        <v>42655</v>
      </c>
      <c r="D122" s="430">
        <f>+VLOOKUP(A122,Clasificación!C:I,7,FALSE)</f>
        <v>42655</v>
      </c>
      <c r="E122" s="435">
        <f t="shared" si="2"/>
        <v>0</v>
      </c>
    </row>
    <row r="123" spans="1:5" ht="13.5">
      <c r="A123" s="428">
        <v>510335</v>
      </c>
      <c r="B123" s="429" t="s">
        <v>378</v>
      </c>
      <c r="C123" s="427">
        <v>7381819</v>
      </c>
      <c r="D123" s="430">
        <f>+VLOOKUP(A123,Clasificación!C:I,7,FALSE)</f>
        <v>7381819</v>
      </c>
      <c r="E123" s="435">
        <f t="shared" si="2"/>
        <v>0</v>
      </c>
    </row>
    <row r="124" spans="1:5" ht="13.5">
      <c r="A124" s="428">
        <v>510336</v>
      </c>
      <c r="B124" s="429" t="s">
        <v>666</v>
      </c>
      <c r="C124" s="427">
        <v>17842500</v>
      </c>
      <c r="D124" s="430">
        <f>+VLOOKUP(A124,Clasificación!C:I,7,FALSE)</f>
        <v>17842500</v>
      </c>
      <c r="E124" s="435">
        <f t="shared" si="2"/>
        <v>0</v>
      </c>
    </row>
    <row r="125" spans="1:5" ht="13.5">
      <c r="A125" s="428">
        <v>510402</v>
      </c>
      <c r="B125" s="429" t="s">
        <v>396</v>
      </c>
      <c r="C125" s="427">
        <v>86281096</v>
      </c>
      <c r="D125" s="430">
        <f>+VLOOKUP(A125,Clasificación!C:I,7,FALSE)</f>
        <v>86281096</v>
      </c>
      <c r="E125" s="435">
        <f t="shared" si="2"/>
        <v>0</v>
      </c>
    </row>
    <row r="126" spans="1:5" ht="13.5">
      <c r="A126" s="428">
        <v>510403</v>
      </c>
      <c r="B126" s="429" t="s">
        <v>89</v>
      </c>
      <c r="C126" s="427">
        <v>5719315</v>
      </c>
      <c r="D126" s="430">
        <f>+VLOOKUP(A126,Clasificación!C:I,7,FALSE)</f>
        <v>5719315</v>
      </c>
      <c r="E126" s="435">
        <f t="shared" si="2"/>
        <v>0</v>
      </c>
    </row>
    <row r="127" spans="1:5" ht="13.5">
      <c r="A127" s="431">
        <v>510405</v>
      </c>
      <c r="B127" s="432" t="s">
        <v>397</v>
      </c>
      <c r="C127" s="433">
        <v>1311241179</v>
      </c>
      <c r="D127" s="430">
        <f>+VLOOKUP(A127,Clasificación!C:I,7,FALSE)</f>
        <v>1311241179</v>
      </c>
      <c r="E127" s="436">
        <f t="shared" si="2"/>
        <v>0</v>
      </c>
    </row>
    <row r="128" spans="1:5" ht="13.5">
      <c r="A128" s="431">
        <v>520101</v>
      </c>
      <c r="B128" s="432" t="s">
        <v>88</v>
      </c>
      <c r="C128" s="433">
        <v>96802558</v>
      </c>
      <c r="D128" s="430">
        <f>+VLOOKUP(A128,Clasificación!C:I,7,FALSE)</f>
        <v>96802558</v>
      </c>
      <c r="E128" s="436">
        <f t="shared" si="2"/>
        <v>0</v>
      </c>
    </row>
    <row r="129" spans="1:5" ht="13.5">
      <c r="A129" s="428">
        <v>520102</v>
      </c>
      <c r="B129" s="429" t="s">
        <v>225</v>
      </c>
      <c r="C129" s="427">
        <v>212435</v>
      </c>
      <c r="D129" s="430">
        <f>+VLOOKUP(A129,Clasificación!C:I,7,FALSE)</f>
        <v>212435</v>
      </c>
      <c r="E129" s="435">
        <f t="shared" ref="E129:E131" si="3">+C129-D129</f>
        <v>0</v>
      </c>
    </row>
    <row r="130" spans="1:5" ht="13.5">
      <c r="A130" s="428">
        <v>520103</v>
      </c>
      <c r="B130" s="429" t="s">
        <v>552</v>
      </c>
      <c r="C130" s="427">
        <v>177453124</v>
      </c>
      <c r="D130" s="430">
        <f>+VLOOKUP(A130,Clasificación!C:I,7,FALSE)</f>
        <v>177453124</v>
      </c>
      <c r="E130" s="435">
        <f t="shared" si="3"/>
        <v>0</v>
      </c>
    </row>
    <row r="131" spans="1:5" ht="13.5">
      <c r="A131" s="428">
        <v>520136</v>
      </c>
      <c r="B131" s="429" t="s">
        <v>403</v>
      </c>
      <c r="C131" s="427">
        <v>41695204</v>
      </c>
      <c r="D131" s="430">
        <f>+VLOOKUP(A131,Clasificación!C:I,7,FALSE)</f>
        <v>41695204</v>
      </c>
      <c r="E131" s="435">
        <f t="shared" si="3"/>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168"/>
  <sheetViews>
    <sheetView showGridLines="0" zoomScale="70" zoomScaleNormal="70" workbookViewId="0">
      <selection activeCell="D57" sqref="D57"/>
    </sheetView>
  </sheetViews>
  <sheetFormatPr defaultColWidth="11.5703125" defaultRowHeight="12.75"/>
  <cols>
    <col min="1" max="1" width="1" style="221" customWidth="1"/>
    <col min="2" max="2" width="17.28515625" style="221" customWidth="1"/>
    <col min="3" max="3" width="67.28515625" style="221" customWidth="1"/>
    <col min="4" max="4" width="25.42578125" style="221" customWidth="1"/>
    <col min="5" max="5" width="20.7109375" style="222" customWidth="1"/>
    <col min="6" max="6" width="11.5703125" style="221"/>
    <col min="7" max="7" width="13.28515625" style="271" customWidth="1"/>
    <col min="8" max="16384" width="11.5703125" style="221"/>
  </cols>
  <sheetData>
    <row r="1" spans="1:8" ht="19.5" customHeight="1">
      <c r="B1" s="222"/>
      <c r="C1" s="230" t="s">
        <v>418</v>
      </c>
      <c r="D1" s="223" t="s">
        <v>690</v>
      </c>
      <c r="E1" s="223"/>
    </row>
    <row r="2" spans="1:8" ht="20.65" customHeight="1">
      <c r="B2" s="226"/>
      <c r="C2" s="240" t="s">
        <v>505</v>
      </c>
      <c r="D2" s="222"/>
    </row>
    <row r="3" spans="1:8" ht="15" customHeight="1">
      <c r="B3" s="226" t="s">
        <v>506</v>
      </c>
      <c r="C3" s="227" t="s">
        <v>507</v>
      </c>
      <c r="D3" s="222"/>
    </row>
    <row r="4" spans="1:8" ht="15.75" customHeight="1">
      <c r="B4" s="226"/>
      <c r="C4" s="226" t="s">
        <v>691</v>
      </c>
      <c r="D4" s="222"/>
    </row>
    <row r="5" spans="1:8" s="224" customFormat="1" ht="14.25" customHeight="1">
      <c r="A5" s="229"/>
      <c r="B5" s="228" t="s">
        <v>1</v>
      </c>
      <c r="C5" s="228" t="s">
        <v>81</v>
      </c>
      <c r="D5" s="225" t="s">
        <v>709</v>
      </c>
      <c r="E5" s="225" t="s">
        <v>710</v>
      </c>
      <c r="G5" s="225" t="s">
        <v>711</v>
      </c>
    </row>
    <row r="6" spans="1:8" s="231" customFormat="1" ht="16.5" customHeight="1">
      <c r="B6" s="232">
        <v>1</v>
      </c>
      <c r="C6" s="233" t="s">
        <v>3</v>
      </c>
      <c r="D6" s="234">
        <v>8746371048</v>
      </c>
      <c r="E6" s="235">
        <v>1362609.8199999928</v>
      </c>
      <c r="G6" s="272">
        <f>+VLOOKUP(B6,Clasificación!C:C,1,FALSE)</f>
        <v>1</v>
      </c>
    </row>
    <row r="7" spans="1:8" s="231" customFormat="1" ht="16.5" customHeight="1">
      <c r="B7" s="232">
        <v>11</v>
      </c>
      <c r="C7" s="233" t="s">
        <v>4</v>
      </c>
      <c r="D7" s="234">
        <v>7176616531</v>
      </c>
      <c r="E7" s="235">
        <v>1113978.1799999774</v>
      </c>
      <c r="G7" s="272">
        <f>+VLOOKUP(B7,Clasificación!C:C,1,FALSE)</f>
        <v>11</v>
      </c>
    </row>
    <row r="8" spans="1:8" s="231" customFormat="1" ht="16.5" customHeight="1">
      <c r="B8" s="232">
        <v>111</v>
      </c>
      <c r="C8" s="233" t="s">
        <v>5</v>
      </c>
      <c r="D8" s="234">
        <v>506113244</v>
      </c>
      <c r="E8" s="235">
        <v>78560.590000003576</v>
      </c>
      <c r="G8" s="272">
        <f>+VLOOKUP(B8,Clasificación!C:C,1,FALSE)</f>
        <v>111</v>
      </c>
    </row>
    <row r="9" spans="1:8" s="231" customFormat="1" ht="16.5" customHeight="1">
      <c r="B9" s="232">
        <v>111105</v>
      </c>
      <c r="C9" s="233" t="s">
        <v>163</v>
      </c>
      <c r="D9" s="234">
        <v>3549560066</v>
      </c>
      <c r="E9" s="235">
        <v>550974.58000000194</v>
      </c>
      <c r="G9" s="272">
        <f>+VLOOKUP(B9,Clasificación!C:C,1,FALSE)</f>
        <v>111105</v>
      </c>
    </row>
    <row r="10" spans="1:8" s="266" customFormat="1" ht="16.5" customHeight="1">
      <c r="B10" s="267" t="s">
        <v>737</v>
      </c>
      <c r="C10" s="268" t="s">
        <v>168</v>
      </c>
      <c r="D10" s="269">
        <v>-4632486299</v>
      </c>
      <c r="E10" s="270">
        <v>-719070.01</v>
      </c>
      <c r="G10" s="273" t="str">
        <f>+VLOOKUP(B10,Clasificación!C:C,1,FALSE)</f>
        <v>111106.1</v>
      </c>
      <c r="H10" s="266" t="s">
        <v>723</v>
      </c>
    </row>
    <row r="11" spans="1:8" s="266" customFormat="1" ht="16.5" customHeight="1">
      <c r="B11" s="267" t="s">
        <v>738</v>
      </c>
      <c r="C11" s="268" t="s">
        <v>168</v>
      </c>
      <c r="D11" s="269">
        <v>1589039477</v>
      </c>
      <c r="E11" s="270">
        <v>246656.02</v>
      </c>
      <c r="G11" s="273" t="str">
        <f>+VLOOKUP(B11,Clasificación!C:C,1,FALSE)</f>
        <v>111106.2</v>
      </c>
    </row>
    <row r="12" spans="1:8" s="231" customFormat="1" ht="16.5" customHeight="1">
      <c r="B12" s="232">
        <v>112</v>
      </c>
      <c r="C12" s="233" t="s">
        <v>169</v>
      </c>
      <c r="D12" s="234">
        <v>6482174776</v>
      </c>
      <c r="E12" s="235">
        <v>1006184.8299999982</v>
      </c>
      <c r="G12" s="272">
        <f>+VLOOKUP(B12,Clasificación!C:C,1,FALSE)</f>
        <v>112</v>
      </c>
    </row>
    <row r="13" spans="1:8" s="231" customFormat="1" ht="16.5" customHeight="1">
      <c r="B13" s="232">
        <v>11201</v>
      </c>
      <c r="C13" s="233" t="s">
        <v>508</v>
      </c>
      <c r="D13" s="234">
        <v>4933821300</v>
      </c>
      <c r="E13" s="235">
        <v>765844.22999999672</v>
      </c>
      <c r="G13" s="272">
        <f>+VLOOKUP(B13,Clasificación!C:C,1,FALSE)</f>
        <v>11201</v>
      </c>
    </row>
    <row r="14" spans="1:8" s="231" customFormat="1" ht="16.5" customHeight="1">
      <c r="B14" s="232">
        <v>1120102</v>
      </c>
      <c r="C14" s="233" t="s">
        <v>509</v>
      </c>
      <c r="D14" s="234">
        <v>2998066370</v>
      </c>
      <c r="E14" s="235">
        <v>465369.88000000268</v>
      </c>
      <c r="G14" s="272">
        <f>+VLOOKUP(B14,Clasificación!C:C,1,FALSE)</f>
        <v>1120102</v>
      </c>
    </row>
    <row r="15" spans="1:8" s="231" customFormat="1" ht="16.5" customHeight="1">
      <c r="B15" s="232">
        <v>112010208</v>
      </c>
      <c r="C15" s="233" t="s">
        <v>560</v>
      </c>
      <c r="D15" s="234">
        <v>1153177070</v>
      </c>
      <c r="E15" s="235">
        <v>179000</v>
      </c>
      <c r="G15" s="272">
        <f>+VLOOKUP(B15,Clasificación!C:C,1,FALSE)</f>
        <v>112010208</v>
      </c>
    </row>
    <row r="16" spans="1:8" s="231" customFormat="1" ht="16.5" customHeight="1">
      <c r="B16" s="232">
        <v>112010211</v>
      </c>
      <c r="C16" s="233" t="s">
        <v>512</v>
      </c>
      <c r="D16" s="234">
        <v>492000000</v>
      </c>
      <c r="E16" s="235">
        <v>76369.879999999888</v>
      </c>
      <c r="G16" s="272">
        <f>+VLOOKUP(B16,Clasificación!C:C,1,FALSE)</f>
        <v>112010211</v>
      </c>
    </row>
    <row r="17" spans="2:7" s="231" customFormat="1" ht="16.5" customHeight="1">
      <c r="B17" s="232">
        <v>112010212</v>
      </c>
      <c r="C17" s="233" t="s">
        <v>178</v>
      </c>
      <c r="D17" s="234">
        <v>1352889300</v>
      </c>
      <c r="E17" s="235">
        <v>210000</v>
      </c>
      <c r="G17" s="272">
        <f>+VLOOKUP(B17,Clasificación!C:C,1,FALSE)</f>
        <v>112010212</v>
      </c>
    </row>
    <row r="18" spans="2:7" s="231" customFormat="1" ht="16.5" customHeight="1">
      <c r="B18" s="232">
        <v>1120103</v>
      </c>
      <c r="C18" s="233" t="s">
        <v>513</v>
      </c>
      <c r="D18" s="234">
        <v>1935754930</v>
      </c>
      <c r="E18" s="235">
        <v>300474.35000000003</v>
      </c>
      <c r="G18" s="272">
        <f>+VLOOKUP(B18,Clasificación!C:C,1,FALSE)</f>
        <v>1120103</v>
      </c>
    </row>
    <row r="19" spans="2:7" s="231" customFormat="1" ht="16.5" customHeight="1">
      <c r="B19" s="232">
        <v>112010304</v>
      </c>
      <c r="C19" s="233" t="s">
        <v>514</v>
      </c>
      <c r="D19" s="234">
        <v>512000000</v>
      </c>
      <c r="E19" s="235">
        <v>79474.349999999627</v>
      </c>
      <c r="G19" s="272">
        <f>+VLOOKUP(B19,Clasificación!C:C,1,FALSE)</f>
        <v>112010304</v>
      </c>
    </row>
    <row r="20" spans="2:7" s="231" customFormat="1" ht="16.5" customHeight="1">
      <c r="B20" s="232">
        <v>112010305</v>
      </c>
      <c r="C20" s="233" t="s">
        <v>692</v>
      </c>
      <c r="D20" s="234">
        <v>1423754930</v>
      </c>
      <c r="E20" s="235">
        <v>221000</v>
      </c>
      <c r="G20" s="272">
        <f>+VLOOKUP(B20,Clasificación!C:C,1,FALSE)</f>
        <v>112010305</v>
      </c>
    </row>
    <row r="21" spans="2:7" s="231" customFormat="1" ht="16.5" customHeight="1">
      <c r="B21" s="232">
        <v>11205</v>
      </c>
      <c r="C21" s="233" t="s">
        <v>662</v>
      </c>
      <c r="D21" s="234">
        <v>364774922</v>
      </c>
      <c r="E21" s="235">
        <v>56621.581999999937</v>
      </c>
      <c r="G21" s="272">
        <f>+VLOOKUP(B21,Clasificación!C:C,1,FALSE)</f>
        <v>11205</v>
      </c>
    </row>
    <row r="22" spans="2:7" s="231" customFormat="1" ht="16.5" customHeight="1">
      <c r="B22" s="232">
        <v>11206</v>
      </c>
      <c r="C22" s="233" t="s">
        <v>663</v>
      </c>
      <c r="D22" s="234">
        <v>1183578554</v>
      </c>
      <c r="E22" s="235">
        <v>183719.01800000016</v>
      </c>
      <c r="G22" s="272">
        <f>+VLOOKUP(B22,Clasificación!C:C,1,FALSE)</f>
        <v>11206</v>
      </c>
    </row>
    <row r="23" spans="2:7" s="231" customFormat="1" ht="16.5" customHeight="1">
      <c r="B23" s="232">
        <v>113</v>
      </c>
      <c r="C23" s="233" t="s">
        <v>188</v>
      </c>
      <c r="D23" s="234">
        <v>48547845</v>
      </c>
      <c r="E23" s="235">
        <v>7535.7600000000093</v>
      </c>
      <c r="G23" s="272">
        <f>+VLOOKUP(B23,Clasificación!C:C,1,FALSE)</f>
        <v>113</v>
      </c>
    </row>
    <row r="24" spans="2:7" s="231" customFormat="1" ht="16.5" customHeight="1">
      <c r="B24" s="232">
        <v>11302</v>
      </c>
      <c r="C24" s="233" t="s">
        <v>516</v>
      </c>
      <c r="D24" s="234">
        <v>28598469</v>
      </c>
      <c r="E24" s="235">
        <v>4439.1500000000087</v>
      </c>
      <c r="G24" s="272">
        <f>+VLOOKUP(B24,Clasificación!C:C,1,FALSE)</f>
        <v>11302</v>
      </c>
    </row>
    <row r="25" spans="2:7" s="231" customFormat="1" ht="16.5" customHeight="1">
      <c r="B25" s="232">
        <v>11313</v>
      </c>
      <c r="C25" s="233" t="s">
        <v>693</v>
      </c>
      <c r="D25" s="234">
        <v>675342</v>
      </c>
      <c r="E25" s="235">
        <v>104.83</v>
      </c>
      <c r="G25" s="272">
        <f>+VLOOKUP(B25,Clasificación!C:C,1,FALSE)</f>
        <v>11313</v>
      </c>
    </row>
    <row r="26" spans="2:7" s="231" customFormat="1" ht="16.5" customHeight="1">
      <c r="B26" s="232">
        <v>11314</v>
      </c>
      <c r="C26" s="233" t="s">
        <v>694</v>
      </c>
      <c r="D26" s="234">
        <v>19274034</v>
      </c>
      <c r="E26" s="235">
        <v>2991.78</v>
      </c>
      <c r="G26" s="272">
        <f>+VLOOKUP(B26,Clasificación!C:C,1,FALSE)</f>
        <v>11314</v>
      </c>
    </row>
    <row r="27" spans="2:7" s="231" customFormat="1" ht="16.5" customHeight="1">
      <c r="B27" s="232">
        <v>114</v>
      </c>
      <c r="C27" s="233" t="s">
        <v>218</v>
      </c>
      <c r="D27" s="234">
        <v>139780666</v>
      </c>
      <c r="E27" s="235">
        <v>21697.000000000007</v>
      </c>
      <c r="G27" s="272">
        <f>+VLOOKUP(B27,Clasificación!C:C,1,FALSE)</f>
        <v>114</v>
      </c>
    </row>
    <row r="28" spans="2:7" s="231" customFormat="1" ht="16.5" customHeight="1">
      <c r="B28" s="232">
        <v>114101</v>
      </c>
      <c r="C28" s="233" t="s">
        <v>228</v>
      </c>
      <c r="D28" s="234">
        <v>109907896</v>
      </c>
      <c r="E28" s="235">
        <v>17060.27</v>
      </c>
      <c r="G28" s="272">
        <f>+VLOOKUP(B28,Clasificación!C:C,1,FALSE)</f>
        <v>114101</v>
      </c>
    </row>
    <row r="29" spans="2:7" s="231" customFormat="1" ht="16.5" customHeight="1">
      <c r="B29" s="232">
        <v>114102</v>
      </c>
      <c r="C29" s="233" t="s">
        <v>230</v>
      </c>
      <c r="D29" s="234">
        <v>11288580</v>
      </c>
      <c r="E29" s="235">
        <v>1752.25</v>
      </c>
      <c r="G29" s="272">
        <f>+VLOOKUP(B29,Clasificación!C:C,1,FALSE)</f>
        <v>114102</v>
      </c>
    </row>
    <row r="30" spans="2:7" s="231" customFormat="1" ht="16.5" customHeight="1">
      <c r="B30" s="232">
        <v>114103</v>
      </c>
      <c r="C30" s="233" t="s">
        <v>664</v>
      </c>
      <c r="D30" s="234">
        <v>17653690</v>
      </c>
      <c r="E30" s="235">
        <v>2740.2599999999998</v>
      </c>
      <c r="G30" s="272">
        <f>+VLOOKUP(B30,Clasificación!C:C,1,FALSE)</f>
        <v>114103</v>
      </c>
    </row>
    <row r="31" spans="2:7" s="231" customFormat="1" ht="16.5" customHeight="1">
      <c r="B31" s="232">
        <v>114106</v>
      </c>
      <c r="C31" s="233" t="s">
        <v>229</v>
      </c>
      <c r="D31" s="234">
        <v>680500</v>
      </c>
      <c r="E31" s="235">
        <v>105.63</v>
      </c>
      <c r="G31" s="272">
        <f>+VLOOKUP(B31,Clasificación!C:C,1,FALSE)</f>
        <v>114106</v>
      </c>
    </row>
    <row r="32" spans="2:7" s="231" customFormat="1" ht="16.5" customHeight="1">
      <c r="B32" s="232">
        <v>114107</v>
      </c>
      <c r="C32" s="233" t="s">
        <v>695</v>
      </c>
      <c r="D32" s="234">
        <v>250000</v>
      </c>
      <c r="E32" s="235">
        <v>38.590000000000146</v>
      </c>
      <c r="G32" s="272">
        <f>+VLOOKUP(B32,Clasificación!C:C,1,FALSE)</f>
        <v>114107</v>
      </c>
    </row>
    <row r="33" spans="2:7" s="231" customFormat="1" ht="16.5" customHeight="1">
      <c r="B33" s="232">
        <v>12</v>
      </c>
      <c r="C33" s="233" t="s">
        <v>7</v>
      </c>
      <c r="D33" s="234">
        <v>1569754517</v>
      </c>
      <c r="E33" s="235">
        <v>248631.64</v>
      </c>
      <c r="G33" s="272">
        <f>+VLOOKUP(B33,Clasificación!C:C,1,FALSE)</f>
        <v>12</v>
      </c>
    </row>
    <row r="34" spans="2:7" s="231" customFormat="1" ht="16.5" customHeight="1">
      <c r="B34" s="232">
        <v>130</v>
      </c>
      <c r="C34" s="233" t="s">
        <v>240</v>
      </c>
      <c r="D34" s="234">
        <v>750000000</v>
      </c>
      <c r="E34" s="235">
        <v>116417.51000000001</v>
      </c>
      <c r="G34" s="272">
        <f>+VLOOKUP(B34,Clasificación!C:C,1,FALSE)</f>
        <v>130</v>
      </c>
    </row>
    <row r="35" spans="2:7" s="231" customFormat="1" ht="16.5" customHeight="1">
      <c r="B35" s="232">
        <v>130102</v>
      </c>
      <c r="C35" s="233" t="s">
        <v>170</v>
      </c>
      <c r="D35" s="234">
        <v>750000000</v>
      </c>
      <c r="E35" s="235">
        <v>116417.51000000001</v>
      </c>
      <c r="G35" s="272">
        <f>+VLOOKUP(B35,Clasificación!C:C,1,FALSE)</f>
        <v>130102</v>
      </c>
    </row>
    <row r="36" spans="2:7" s="231" customFormat="1" ht="16.5" customHeight="1">
      <c r="B36" s="232">
        <v>13010202</v>
      </c>
      <c r="C36" s="233" t="s">
        <v>241</v>
      </c>
      <c r="D36" s="234">
        <v>750000000</v>
      </c>
      <c r="E36" s="235">
        <v>116417.51000000001</v>
      </c>
      <c r="G36" s="272">
        <f>+VLOOKUP(B36,Clasificación!C:C,1,FALSE)</f>
        <v>13010202</v>
      </c>
    </row>
    <row r="37" spans="2:7" s="231" customFormat="1" ht="16.5" customHeight="1">
      <c r="B37" s="232">
        <v>1301020202</v>
      </c>
      <c r="C37" s="233" t="s">
        <v>242</v>
      </c>
      <c r="D37" s="234">
        <v>750000000</v>
      </c>
      <c r="E37" s="235">
        <v>116417.51000000001</v>
      </c>
      <c r="G37" s="272">
        <f>+VLOOKUP(B37,Clasificación!C:C,1,FALSE)</f>
        <v>1301020202</v>
      </c>
    </row>
    <row r="38" spans="2:7" s="231" customFormat="1" ht="16.5" customHeight="1">
      <c r="B38" s="232">
        <v>132</v>
      </c>
      <c r="C38" s="233" t="s">
        <v>572</v>
      </c>
      <c r="D38" s="234">
        <v>15775540</v>
      </c>
      <c r="E38" s="235">
        <v>2438.1799999999998</v>
      </c>
      <c r="G38" s="272">
        <f>+VLOOKUP(B38,Clasificación!C:C,1,FALSE)</f>
        <v>132</v>
      </c>
    </row>
    <row r="39" spans="2:7" s="231" customFormat="1" ht="16.5" customHeight="1">
      <c r="B39" s="232">
        <v>132128</v>
      </c>
      <c r="C39" s="233" t="s">
        <v>257</v>
      </c>
      <c r="D39" s="234">
        <v>15775540</v>
      </c>
      <c r="E39" s="235">
        <v>2438.1799999999998</v>
      </c>
      <c r="G39" s="272">
        <f>+VLOOKUP(B39,Clasificación!C:C,1,FALSE)</f>
        <v>132128</v>
      </c>
    </row>
    <row r="40" spans="2:7" s="231" customFormat="1" ht="16.5" customHeight="1">
      <c r="B40" s="232">
        <v>13212801</v>
      </c>
      <c r="C40" s="233" t="s">
        <v>257</v>
      </c>
      <c r="D40" s="234">
        <v>15775540</v>
      </c>
      <c r="E40" s="235">
        <v>2438.1799999999998</v>
      </c>
      <c r="G40" s="272">
        <f>+VLOOKUP(B40,Clasificación!C:C,1,FALSE)</f>
        <v>13212801</v>
      </c>
    </row>
    <row r="41" spans="2:7" s="231" customFormat="1" ht="16.5" customHeight="1">
      <c r="B41" s="232">
        <v>133</v>
      </c>
      <c r="C41" s="233" t="s">
        <v>518</v>
      </c>
      <c r="D41" s="234">
        <v>644088416</v>
      </c>
      <c r="E41" s="235">
        <v>104685.73</v>
      </c>
      <c r="G41" s="272">
        <f>+VLOOKUP(B41,Clasificación!C:C,1,FALSE)</f>
        <v>133</v>
      </c>
    </row>
    <row r="42" spans="2:7" s="231" customFormat="1" ht="16.5" customHeight="1">
      <c r="B42" s="232">
        <v>133101</v>
      </c>
      <c r="C42" s="233" t="s">
        <v>264</v>
      </c>
      <c r="D42" s="234">
        <v>4974714</v>
      </c>
      <c r="E42" s="235">
        <v>808.82</v>
      </c>
      <c r="G42" s="272">
        <f>+VLOOKUP(B42,Clasificación!C:C,1,FALSE)</f>
        <v>133101</v>
      </c>
    </row>
    <row r="43" spans="2:7" s="231" customFormat="1" ht="16.5" customHeight="1">
      <c r="B43" s="232">
        <v>13310102</v>
      </c>
      <c r="C43" s="233" t="s">
        <v>83</v>
      </c>
      <c r="D43" s="234">
        <v>4974714</v>
      </c>
      <c r="E43" s="235">
        <v>808.82</v>
      </c>
      <c r="G43" s="272">
        <f>+VLOOKUP(B43,Clasificación!C:C,1,FALSE)</f>
        <v>13310102</v>
      </c>
    </row>
    <row r="44" spans="2:7" s="231" customFormat="1" ht="16.5" customHeight="1">
      <c r="B44" s="232">
        <v>133113</v>
      </c>
      <c r="C44" s="233" t="s">
        <v>519</v>
      </c>
      <c r="D44" s="234">
        <v>622033558</v>
      </c>
      <c r="E44" s="235">
        <v>101125</v>
      </c>
      <c r="G44" s="272">
        <f>+VLOOKUP(B44,Clasificación!C:C,1,FALSE)</f>
        <v>133113</v>
      </c>
    </row>
    <row r="45" spans="2:7" s="231" customFormat="1" ht="16.5" customHeight="1">
      <c r="B45" s="232">
        <v>133114</v>
      </c>
      <c r="C45" s="233" t="s">
        <v>520</v>
      </c>
      <c r="D45" s="234">
        <v>9080144</v>
      </c>
      <c r="E45" s="235">
        <v>1463.64</v>
      </c>
      <c r="G45" s="272">
        <f>+VLOOKUP(B45,Clasificación!C:C,1,FALSE)</f>
        <v>133114</v>
      </c>
    </row>
    <row r="46" spans="2:7" s="231" customFormat="1" ht="16.5" customHeight="1">
      <c r="B46" s="232">
        <v>133116</v>
      </c>
      <c r="C46" s="233" t="s">
        <v>108</v>
      </c>
      <c r="D46" s="234">
        <v>8000000</v>
      </c>
      <c r="E46" s="235">
        <v>1288.27</v>
      </c>
      <c r="G46" s="272">
        <f>+VLOOKUP(B46,Clasificación!C:C,1,FALSE)</f>
        <v>133116</v>
      </c>
    </row>
    <row r="47" spans="2:7" s="231" customFormat="1" ht="16.5" customHeight="1">
      <c r="B47" s="232">
        <v>137</v>
      </c>
      <c r="C47" s="233" t="s">
        <v>274</v>
      </c>
      <c r="D47" s="234">
        <v>159890561</v>
      </c>
      <c r="E47" s="235">
        <v>25090.22</v>
      </c>
      <c r="G47" s="272">
        <f>+VLOOKUP(B47,Clasificación!C:C,1,FALSE)</f>
        <v>137</v>
      </c>
    </row>
    <row r="48" spans="2:7" s="231" customFormat="1" ht="16.5" customHeight="1">
      <c r="B48" s="232">
        <v>13701</v>
      </c>
      <c r="C48" s="233" t="s">
        <v>275</v>
      </c>
      <c r="D48" s="234">
        <v>57764419</v>
      </c>
      <c r="E48" s="235">
        <v>9621.5800000000017</v>
      </c>
      <c r="G48" s="272">
        <f>+VLOOKUP(B48,Clasificación!C:C,1,FALSE)</f>
        <v>13701</v>
      </c>
    </row>
    <row r="49" spans="2:7" s="231" customFormat="1" ht="16.5" customHeight="1">
      <c r="B49" s="232">
        <v>13702</v>
      </c>
      <c r="C49" s="233" t="s">
        <v>276</v>
      </c>
      <c r="D49" s="234">
        <v>-28821008</v>
      </c>
      <c r="E49" s="235">
        <v>-4821.58</v>
      </c>
      <c r="G49" s="272">
        <f>+VLOOKUP(B49,Clasificación!C:C,1,FALSE)</f>
        <v>13702</v>
      </c>
    </row>
    <row r="50" spans="2:7" s="231" customFormat="1" ht="16.5" customHeight="1">
      <c r="B50" s="232">
        <v>13705</v>
      </c>
      <c r="C50" s="233" t="s">
        <v>673</v>
      </c>
      <c r="D50" s="234">
        <v>130947150</v>
      </c>
      <c r="E50" s="235">
        <v>20290.22</v>
      </c>
      <c r="G50" s="272">
        <f>+VLOOKUP(B50,Clasificación!C:C,1,FALSE)</f>
        <v>13705</v>
      </c>
    </row>
    <row r="51" spans="2:7" s="231" customFormat="1" ht="16.5" customHeight="1">
      <c r="B51" s="232">
        <v>2</v>
      </c>
      <c r="C51" s="233" t="s">
        <v>8</v>
      </c>
      <c r="D51" s="234">
        <v>3094571965</v>
      </c>
      <c r="E51" s="235">
        <v>478743.17139999568</v>
      </c>
      <c r="G51" s="272">
        <f>+VLOOKUP(B51,Clasificación!C:C,1,FALSE)</f>
        <v>2</v>
      </c>
    </row>
    <row r="52" spans="2:7" s="231" customFormat="1" ht="16.5" customHeight="1">
      <c r="B52" s="232">
        <v>21</v>
      </c>
      <c r="C52" s="233" t="s">
        <v>9</v>
      </c>
      <c r="D52" s="234">
        <v>3094571965</v>
      </c>
      <c r="E52" s="235">
        <v>478743.17139999568</v>
      </c>
      <c r="G52" s="272">
        <f>+VLOOKUP(B52,Clasificación!C:C,1,FALSE)</f>
        <v>21</v>
      </c>
    </row>
    <row r="53" spans="2:7" s="231" customFormat="1" ht="16.5" customHeight="1">
      <c r="B53" s="232">
        <v>211</v>
      </c>
      <c r="C53" s="233" t="s">
        <v>521</v>
      </c>
      <c r="D53" s="234">
        <v>2819345766</v>
      </c>
      <c r="E53" s="235">
        <v>436164.53140000254</v>
      </c>
      <c r="G53" s="272">
        <f>+VLOOKUP(B53,Clasificación!C:C,1,FALSE)</f>
        <v>211</v>
      </c>
    </row>
    <row r="54" spans="2:7" s="231" customFormat="1" ht="16.5" customHeight="1">
      <c r="B54" s="232">
        <v>21101</v>
      </c>
      <c r="C54" s="233" t="s">
        <v>277</v>
      </c>
      <c r="D54" s="234">
        <v>1285078328</v>
      </c>
      <c r="E54" s="235">
        <v>198806.96999999881</v>
      </c>
      <c r="G54" s="272">
        <f>+VLOOKUP(B54,Clasificación!C:C,1,FALSE)</f>
        <v>21101</v>
      </c>
    </row>
    <row r="55" spans="2:7" s="231" customFormat="1" ht="16.5" customHeight="1">
      <c r="B55" s="232">
        <v>2110101</v>
      </c>
      <c r="C55" s="233" t="s">
        <v>278</v>
      </c>
      <c r="D55" s="234">
        <v>315485828</v>
      </c>
      <c r="E55" s="235">
        <v>48806.969999999739</v>
      </c>
      <c r="G55" s="272">
        <f>+VLOOKUP(B55,Clasificación!C:C,1,FALSE)</f>
        <v>2110101</v>
      </c>
    </row>
    <row r="56" spans="2:7" s="231" customFormat="1" ht="16.5" customHeight="1">
      <c r="B56" s="232">
        <v>2110102</v>
      </c>
      <c r="C56" s="233" t="s">
        <v>279</v>
      </c>
      <c r="D56" s="234">
        <v>969592500</v>
      </c>
      <c r="E56" s="235">
        <v>150000</v>
      </c>
      <c r="G56" s="272">
        <f>+VLOOKUP(B56,Clasificación!C:C,1,FALSE)</f>
        <v>2110102</v>
      </c>
    </row>
    <row r="57" spans="2:7" s="231" customFormat="1" ht="16.5" customHeight="1">
      <c r="B57" s="232">
        <v>21103</v>
      </c>
      <c r="C57" s="233" t="s">
        <v>574</v>
      </c>
      <c r="D57" s="234">
        <v>1209516</v>
      </c>
      <c r="E57" s="235">
        <v>187.11</v>
      </c>
      <c r="G57" s="272">
        <f>+VLOOKUP(B57,Clasificación!C:C,1,FALSE)</f>
        <v>21103</v>
      </c>
    </row>
    <row r="58" spans="2:7" s="231" customFormat="1" ht="16.5" customHeight="1">
      <c r="B58" s="232">
        <v>21106</v>
      </c>
      <c r="C58" s="233" t="s">
        <v>667</v>
      </c>
      <c r="D58" s="234">
        <v>350205228</v>
      </c>
      <c r="E58" s="235">
        <v>54178.211999999825</v>
      </c>
      <c r="G58" s="272">
        <f>+VLOOKUP(B58,Clasificación!C:C,1,FALSE)</f>
        <v>21106</v>
      </c>
    </row>
    <row r="59" spans="2:7" s="231" customFormat="1" ht="16.5" customHeight="1">
      <c r="B59" s="232">
        <v>21107</v>
      </c>
      <c r="C59" s="233" t="s">
        <v>696</v>
      </c>
      <c r="D59" s="234">
        <v>1126542</v>
      </c>
      <c r="E59" s="235">
        <v>174.28000000002794</v>
      </c>
      <c r="G59" s="272">
        <f>+VLOOKUP(B59,Clasificación!C:C,1,FALSE)</f>
        <v>21107</v>
      </c>
    </row>
    <row r="60" spans="2:7" s="231" customFormat="1" ht="16.5" customHeight="1">
      <c r="B60" s="232">
        <v>21108</v>
      </c>
      <c r="C60" s="233" t="s">
        <v>697</v>
      </c>
      <c r="D60" s="234">
        <v>9740203</v>
      </c>
      <c r="E60" s="235">
        <v>1506.8499999999767</v>
      </c>
      <c r="G60" s="272">
        <f>+VLOOKUP(B60,Clasificación!C:C,1,FALSE)</f>
        <v>21108</v>
      </c>
    </row>
    <row r="61" spans="2:7" s="231" customFormat="1" ht="16.5" customHeight="1">
      <c r="B61" s="232">
        <v>21109</v>
      </c>
      <c r="C61" s="233" t="s">
        <v>668</v>
      </c>
      <c r="D61" s="234">
        <v>1171985949</v>
      </c>
      <c r="E61" s="235">
        <v>181311.10939999949</v>
      </c>
      <c r="G61" s="272">
        <f>+VLOOKUP(B61,Clasificación!C:C,1,FALSE)</f>
        <v>21109</v>
      </c>
    </row>
    <row r="62" spans="2:7" s="231" customFormat="1" ht="16.5" customHeight="1">
      <c r="B62" s="232">
        <v>212</v>
      </c>
      <c r="C62" s="233" t="s">
        <v>522</v>
      </c>
      <c r="D62" s="234">
        <v>63772142</v>
      </c>
      <c r="E62" s="235">
        <v>9865.8099999999977</v>
      </c>
      <c r="G62" s="272">
        <f>+VLOOKUP(B62,Clasificación!C:C,1,FALSE)</f>
        <v>212</v>
      </c>
    </row>
    <row r="63" spans="2:7" s="231" customFormat="1" ht="16.5" customHeight="1">
      <c r="B63" s="232">
        <v>212101</v>
      </c>
      <c r="C63" s="233" t="s">
        <v>283</v>
      </c>
      <c r="D63" s="234">
        <v>52872214</v>
      </c>
      <c r="E63" s="235">
        <v>8179.5499999999884</v>
      </c>
      <c r="G63" s="272">
        <f>+VLOOKUP(B63,Clasificación!C:C,1,FALSE)</f>
        <v>212101</v>
      </c>
    </row>
    <row r="64" spans="2:7" s="231" customFormat="1" ht="16.5" customHeight="1">
      <c r="B64" s="232">
        <v>212201</v>
      </c>
      <c r="C64" s="233" t="s">
        <v>284</v>
      </c>
      <c r="D64" s="234">
        <v>10404503</v>
      </c>
      <c r="E64" s="235">
        <v>1609.6199999999951</v>
      </c>
      <c r="G64" s="272">
        <f>+VLOOKUP(B64,Clasificación!C:C,1,FALSE)</f>
        <v>212201</v>
      </c>
    </row>
    <row r="65" spans="2:7" s="231" customFormat="1" ht="16.5" customHeight="1">
      <c r="B65" s="232">
        <v>212204</v>
      </c>
      <c r="C65" s="233" t="s">
        <v>698</v>
      </c>
      <c r="D65" s="234">
        <v>495425</v>
      </c>
      <c r="E65" s="235">
        <v>76.64</v>
      </c>
      <c r="G65" s="272">
        <f>+VLOOKUP(B65,Clasificación!C:C,1,FALSE)</f>
        <v>212204</v>
      </c>
    </row>
    <row r="66" spans="2:7" s="231" customFormat="1" ht="16.5" customHeight="1">
      <c r="B66" s="232">
        <v>214</v>
      </c>
      <c r="C66" s="233" t="s">
        <v>10</v>
      </c>
      <c r="D66" s="234">
        <v>193167421</v>
      </c>
      <c r="E66" s="235">
        <v>29883.81</v>
      </c>
      <c r="G66" s="272">
        <f>+VLOOKUP(B66,Clasificación!C:C,1,FALSE)</f>
        <v>214</v>
      </c>
    </row>
    <row r="67" spans="2:7" s="231" customFormat="1" ht="16.5" customHeight="1">
      <c r="B67" s="232">
        <v>21401</v>
      </c>
      <c r="C67" s="233" t="s">
        <v>96</v>
      </c>
      <c r="D67" s="234">
        <v>98754847</v>
      </c>
      <c r="E67" s="235">
        <v>15277.79</v>
      </c>
      <c r="G67" s="272">
        <f>+VLOOKUP(B67,Clasificación!C:C,1,FALSE)</f>
        <v>21401</v>
      </c>
    </row>
    <row r="68" spans="2:7" s="231" customFormat="1" ht="16.5" customHeight="1">
      <c r="B68" s="232">
        <v>21403</v>
      </c>
      <c r="C68" s="233" t="s">
        <v>291</v>
      </c>
      <c r="D68" s="234">
        <v>61633203</v>
      </c>
      <c r="E68" s="235">
        <v>9534.9099999999962</v>
      </c>
      <c r="G68" s="272">
        <f>+VLOOKUP(B68,Clasificación!C:C,1,FALSE)</f>
        <v>21403</v>
      </c>
    </row>
    <row r="69" spans="2:7" s="231" customFormat="1" ht="16.5" customHeight="1">
      <c r="B69" s="232">
        <v>21407</v>
      </c>
      <c r="C69" s="233" t="s">
        <v>295</v>
      </c>
      <c r="D69" s="234">
        <v>32779371</v>
      </c>
      <c r="E69" s="235">
        <v>5071.1100000000006</v>
      </c>
      <c r="G69" s="272">
        <f>+VLOOKUP(B69,Clasificación!C:C,1,FALSE)</f>
        <v>21407</v>
      </c>
    </row>
    <row r="70" spans="2:7" s="231" customFormat="1" ht="16.5" customHeight="1">
      <c r="B70" s="232">
        <v>215</v>
      </c>
      <c r="C70" s="233" t="s">
        <v>523</v>
      </c>
      <c r="D70" s="234">
        <v>18286636</v>
      </c>
      <c r="E70" s="235">
        <v>2829.0200000000186</v>
      </c>
      <c r="G70" s="272">
        <f>+VLOOKUP(B70,Clasificación!C:C,1,FALSE)</f>
        <v>215</v>
      </c>
    </row>
    <row r="71" spans="2:7" s="231" customFormat="1" ht="16.5" customHeight="1">
      <c r="B71" s="232">
        <v>21504</v>
      </c>
      <c r="C71" s="233" t="s">
        <v>305</v>
      </c>
      <c r="D71" s="234">
        <v>18286636</v>
      </c>
      <c r="E71" s="235">
        <v>2829.0200000000004</v>
      </c>
      <c r="G71" s="272">
        <f>+VLOOKUP(B71,Clasificación!C:C,1,FALSE)</f>
        <v>21504</v>
      </c>
    </row>
    <row r="72" spans="2:7" s="231" customFormat="1" ht="16.5" customHeight="1">
      <c r="B72" s="232">
        <v>6</v>
      </c>
      <c r="C72" s="233" t="s">
        <v>587</v>
      </c>
      <c r="D72" s="234">
        <v>461841567960</v>
      </c>
      <c r="E72" s="235">
        <v>72661100.419999987</v>
      </c>
      <c r="G72" s="272">
        <f>+VLOOKUP(B72,Clasificación!C:C,1,FALSE)</f>
        <v>6</v>
      </c>
    </row>
    <row r="73" spans="2:7" s="231" customFormat="1" ht="16.5" customHeight="1">
      <c r="B73" s="232">
        <v>621</v>
      </c>
      <c r="C73" s="233" t="s">
        <v>699</v>
      </c>
      <c r="D73" s="234">
        <v>788252516</v>
      </c>
      <c r="E73" s="235">
        <v>122355.42</v>
      </c>
      <c r="G73" s="272">
        <f>+VLOOKUP(B73,Clasificación!C:C,1,FALSE)</f>
        <v>621</v>
      </c>
    </row>
    <row r="74" spans="2:7" s="231" customFormat="1" ht="16.5" customHeight="1">
      <c r="B74" s="232">
        <v>622</v>
      </c>
      <c r="C74" s="233" t="s">
        <v>700</v>
      </c>
      <c r="D74" s="234">
        <v>18136461199</v>
      </c>
      <c r="E74" s="235">
        <v>2815202.14</v>
      </c>
      <c r="G74" s="272">
        <f>+VLOOKUP(B74,Clasificación!C:C,1,FALSE)</f>
        <v>622</v>
      </c>
    </row>
    <row r="75" spans="2:7" s="231" customFormat="1" ht="16.5" customHeight="1">
      <c r="B75" s="232">
        <v>651</v>
      </c>
      <c r="C75" s="233" t="s">
        <v>409</v>
      </c>
      <c r="D75" s="234">
        <v>442916854245</v>
      </c>
      <c r="E75" s="235">
        <v>69723542.859999999</v>
      </c>
      <c r="G75" s="272">
        <f>+VLOOKUP(B75,Clasificación!C:C,1,FALSE)</f>
        <v>651</v>
      </c>
    </row>
    <row r="76" spans="2:7" s="231" customFormat="1" ht="16.5" customHeight="1">
      <c r="B76" s="232">
        <v>7</v>
      </c>
      <c r="C76" s="233" t="s">
        <v>588</v>
      </c>
      <c r="D76" s="234">
        <v>461841567960</v>
      </c>
      <c r="E76" s="235">
        <v>72661100.419999987</v>
      </c>
      <c r="G76" s="272">
        <f>+VLOOKUP(B76,Clasificación!C:C,1,FALSE)</f>
        <v>7</v>
      </c>
    </row>
    <row r="77" spans="2:7" s="231" customFormat="1" ht="16.5" customHeight="1">
      <c r="B77" s="232">
        <v>721</v>
      </c>
      <c r="C77" s="233" t="s">
        <v>701</v>
      </c>
      <c r="D77" s="234">
        <v>18136461199</v>
      </c>
      <c r="E77" s="235">
        <v>2815202.14</v>
      </c>
      <c r="G77" s="272">
        <f>+VLOOKUP(B77,Clasificación!C:C,1,FALSE)</f>
        <v>721</v>
      </c>
    </row>
    <row r="78" spans="2:7" s="231" customFormat="1" ht="16.5" customHeight="1">
      <c r="B78" s="232">
        <v>722</v>
      </c>
      <c r="C78" s="233" t="s">
        <v>702</v>
      </c>
      <c r="D78" s="234">
        <v>788252516</v>
      </c>
      <c r="E78" s="235">
        <v>122355.42</v>
      </c>
      <c r="G78" s="272">
        <f>+VLOOKUP(B78,Clasificación!C:C,1,FALSE)</f>
        <v>722</v>
      </c>
    </row>
    <row r="79" spans="2:7" s="231" customFormat="1" ht="16.5" customHeight="1">
      <c r="B79" s="232">
        <v>751</v>
      </c>
      <c r="C79" s="233" t="s">
        <v>415</v>
      </c>
      <c r="D79" s="234">
        <v>442916854245</v>
      </c>
      <c r="E79" s="235">
        <v>69723542.859999999</v>
      </c>
      <c r="G79" s="272">
        <f>+VLOOKUP(B79,Clasificación!C:C,1,FALSE)</f>
        <v>751</v>
      </c>
    </row>
    <row r="80" spans="2:7" s="231" customFormat="1" ht="16.5" customHeight="1">
      <c r="B80" s="236"/>
      <c r="C80" s="237" t="s">
        <v>703</v>
      </c>
      <c r="D80" s="236"/>
      <c r="E80" s="236"/>
      <c r="G80" s="272"/>
    </row>
    <row r="81" spans="2:7" s="231" customFormat="1" ht="16.5" customHeight="1">
      <c r="B81" s="232">
        <v>3</v>
      </c>
      <c r="C81" s="233" t="s">
        <v>25</v>
      </c>
      <c r="D81" s="234">
        <v>5651799083</v>
      </c>
      <c r="E81" s="235">
        <v>883866.67200000002</v>
      </c>
      <c r="G81" s="272">
        <f>+VLOOKUP(B81,Clasificación!C:C,1,FALSE)</f>
        <v>3</v>
      </c>
    </row>
    <row r="82" spans="2:7" s="231" customFormat="1" ht="16.5" customHeight="1">
      <c r="B82" s="232">
        <v>310</v>
      </c>
      <c r="C82" s="233" t="s">
        <v>332</v>
      </c>
      <c r="D82" s="234">
        <v>5000000000</v>
      </c>
      <c r="E82" s="235">
        <v>838793.88</v>
      </c>
      <c r="G82" s="272">
        <f>+VLOOKUP(B82,Clasificación!C:C,1,FALSE)</f>
        <v>310</v>
      </c>
    </row>
    <row r="83" spans="2:7" s="231" customFormat="1" ht="16.5" customHeight="1">
      <c r="B83" s="232">
        <v>310102</v>
      </c>
      <c r="C83" s="233" t="s">
        <v>334</v>
      </c>
      <c r="D83" s="234">
        <v>5000000000</v>
      </c>
      <c r="E83" s="235">
        <v>838793.88</v>
      </c>
      <c r="G83" s="272">
        <f>+VLOOKUP(B83,Clasificación!C:C,1,FALSE)</f>
        <v>310102</v>
      </c>
    </row>
    <row r="84" spans="2:7" s="231" customFormat="1" ht="16.5" customHeight="1">
      <c r="B84" s="232">
        <v>316</v>
      </c>
      <c r="C84" s="233" t="s">
        <v>142</v>
      </c>
      <c r="D84" s="234">
        <v>651799083</v>
      </c>
      <c r="E84" s="235">
        <v>45072.792000000001</v>
      </c>
      <c r="G84" s="272">
        <f>+VLOOKUP(B84,Clasificación!C:C,1,FALSE)</f>
        <v>316</v>
      </c>
    </row>
    <row r="85" spans="2:7" s="231" customFormat="1" ht="16.5" customHeight="1">
      <c r="B85" s="232">
        <v>31601</v>
      </c>
      <c r="C85" s="233" t="s">
        <v>345</v>
      </c>
      <c r="D85" s="234">
        <v>-16169966</v>
      </c>
      <c r="E85" s="235">
        <v>-3133.22</v>
      </c>
      <c r="G85" s="272">
        <f>+VLOOKUP(B85,Clasificación!C:C,1,FALSE)</f>
        <v>31601</v>
      </c>
    </row>
    <row r="86" spans="2:7" s="231" customFormat="1" ht="16.5" customHeight="1">
      <c r="B86" s="232">
        <v>31602</v>
      </c>
      <c r="C86" s="233" t="s">
        <v>346</v>
      </c>
      <c r="D86" s="234">
        <v>667969049</v>
      </c>
      <c r="E86" s="235">
        <v>48206.012000000002</v>
      </c>
      <c r="G86" s="272">
        <f>+VLOOKUP(B86,Clasificación!C:C,1,FALSE)</f>
        <v>31602</v>
      </c>
    </row>
    <row r="87" spans="2:7" s="231" customFormat="1" ht="16.5" customHeight="1">
      <c r="B87" s="232">
        <v>4</v>
      </c>
      <c r="C87" s="233" t="s">
        <v>347</v>
      </c>
      <c r="D87" s="234">
        <v>6033967544</v>
      </c>
      <c r="E87" s="235">
        <v>800690.83770000003</v>
      </c>
      <c r="G87" s="272">
        <f>+VLOOKUP(B87,Clasificación!C:C,1,FALSE)</f>
        <v>4</v>
      </c>
    </row>
    <row r="88" spans="2:7" s="231" customFormat="1" ht="16.5" customHeight="1">
      <c r="B88" s="232">
        <v>41</v>
      </c>
      <c r="C88" s="233" t="s">
        <v>14</v>
      </c>
      <c r="D88" s="234">
        <v>4692114860</v>
      </c>
      <c r="E88" s="235">
        <v>749878.66999999993</v>
      </c>
      <c r="G88" s="272">
        <f>+VLOOKUP(B88,Clasificación!C:C,1,FALSE)</f>
        <v>41</v>
      </c>
    </row>
    <row r="89" spans="2:7" s="231" customFormat="1" ht="16.5" customHeight="1">
      <c r="B89" s="232">
        <v>410101</v>
      </c>
      <c r="C89" s="233" t="s">
        <v>704</v>
      </c>
      <c r="D89" s="234">
        <v>593181188</v>
      </c>
      <c r="E89" s="235">
        <v>94378.79</v>
      </c>
      <c r="G89" s="272">
        <f>+VLOOKUP(B89,Clasificación!C:C,1,FALSE)</f>
        <v>410101</v>
      </c>
    </row>
    <row r="90" spans="2:7" s="231" customFormat="1" ht="16.5" customHeight="1">
      <c r="B90" s="232">
        <v>410102</v>
      </c>
      <c r="C90" s="233" t="s">
        <v>351</v>
      </c>
      <c r="D90" s="234">
        <v>98384058</v>
      </c>
      <c r="E90" s="235">
        <v>15721.97</v>
      </c>
      <c r="G90" s="272">
        <f>+VLOOKUP(B90,Clasificación!C:C,1,FALSE)</f>
        <v>410102</v>
      </c>
    </row>
    <row r="91" spans="2:7" s="231" customFormat="1" ht="16.5" customHeight="1">
      <c r="B91" s="232">
        <v>410103</v>
      </c>
      <c r="C91" s="233" t="s">
        <v>524</v>
      </c>
      <c r="D91" s="234">
        <v>67705134</v>
      </c>
      <c r="E91" s="235">
        <v>11051.54</v>
      </c>
      <c r="G91" s="272">
        <f>+VLOOKUP(B91,Clasificación!C:C,1,FALSE)</f>
        <v>410103</v>
      </c>
    </row>
    <row r="92" spans="2:7" s="231" customFormat="1" ht="16.5" customHeight="1">
      <c r="B92" s="232">
        <v>410104</v>
      </c>
      <c r="C92" s="233" t="s">
        <v>525</v>
      </c>
      <c r="D92" s="234">
        <v>21999797</v>
      </c>
      <c r="E92" s="235">
        <v>3509.49</v>
      </c>
      <c r="G92" s="272">
        <f>+VLOOKUP(B92,Clasificación!C:C,1,FALSE)</f>
        <v>410104</v>
      </c>
    </row>
    <row r="93" spans="2:7" s="231" customFormat="1" ht="16.5" customHeight="1">
      <c r="B93" s="232">
        <v>410106</v>
      </c>
      <c r="C93" s="233" t="s">
        <v>705</v>
      </c>
      <c r="D93" s="234">
        <v>11446787</v>
      </c>
      <c r="E93" s="235">
        <v>1848.55</v>
      </c>
      <c r="G93" s="272">
        <f>+VLOOKUP(B93,Clasificación!C:C,1,FALSE)</f>
        <v>410106</v>
      </c>
    </row>
    <row r="94" spans="2:7" s="231" customFormat="1" ht="16.5" customHeight="1">
      <c r="B94" s="232">
        <v>410107</v>
      </c>
      <c r="C94" s="233" t="s">
        <v>527</v>
      </c>
      <c r="D94" s="234">
        <v>449784421</v>
      </c>
      <c r="E94" s="235">
        <v>70875.759999999995</v>
      </c>
      <c r="G94" s="272">
        <f>+VLOOKUP(B94,Clasificación!C:C,1,FALSE)</f>
        <v>410107</v>
      </c>
    </row>
    <row r="95" spans="2:7" s="231" customFormat="1" ht="16.5" customHeight="1">
      <c r="B95" s="232">
        <v>410108</v>
      </c>
      <c r="C95" s="233" t="s">
        <v>528</v>
      </c>
      <c r="D95" s="234">
        <v>470098</v>
      </c>
      <c r="E95" s="235">
        <v>77.040000000000006</v>
      </c>
      <c r="G95" s="272">
        <f>+VLOOKUP(B95,Clasificación!C:C,1,FALSE)</f>
        <v>410108</v>
      </c>
    </row>
    <row r="96" spans="2:7" s="231" customFormat="1" ht="16.5" customHeight="1">
      <c r="B96" s="232">
        <v>410109</v>
      </c>
      <c r="C96" s="233" t="s">
        <v>348</v>
      </c>
      <c r="D96" s="234">
        <v>304943307</v>
      </c>
      <c r="E96" s="235">
        <v>48559.65</v>
      </c>
      <c r="G96" s="272">
        <f>+VLOOKUP(B96,Clasificación!C:C,1,FALSE)</f>
        <v>410109</v>
      </c>
    </row>
    <row r="97" spans="2:7" s="231" customFormat="1" ht="16.5" customHeight="1">
      <c r="B97" s="232">
        <v>410111</v>
      </c>
      <c r="C97" s="233" t="s">
        <v>350</v>
      </c>
      <c r="D97" s="234">
        <v>136364</v>
      </c>
      <c r="E97" s="235">
        <v>21.15</v>
      </c>
      <c r="G97" s="272">
        <f>+VLOOKUP(B97,Clasificación!C:C,1,FALSE)</f>
        <v>410111</v>
      </c>
    </row>
    <row r="98" spans="2:7" s="231" customFormat="1" ht="16.5" customHeight="1">
      <c r="B98" s="232">
        <v>410112</v>
      </c>
      <c r="C98" s="233" t="s">
        <v>353</v>
      </c>
      <c r="D98" s="234">
        <v>1646866686</v>
      </c>
      <c r="E98" s="235">
        <v>262744.76</v>
      </c>
      <c r="G98" s="272">
        <f>+VLOOKUP(B98,Clasificación!C:C,1,FALSE)</f>
        <v>410112</v>
      </c>
    </row>
    <row r="99" spans="2:7" s="231" customFormat="1" ht="16.5" customHeight="1">
      <c r="B99" s="232">
        <v>410115</v>
      </c>
      <c r="C99" s="233" t="s">
        <v>354</v>
      </c>
      <c r="D99" s="234">
        <v>557500</v>
      </c>
      <c r="E99" s="235">
        <v>88.13</v>
      </c>
      <c r="G99" s="272">
        <f>+VLOOKUP(B99,Clasificación!C:C,1,FALSE)</f>
        <v>410115</v>
      </c>
    </row>
    <row r="100" spans="2:7" s="231" customFormat="1" ht="16.5" customHeight="1">
      <c r="B100" s="232">
        <v>410116</v>
      </c>
      <c r="C100" s="233" t="s">
        <v>669</v>
      </c>
      <c r="D100" s="234">
        <v>1415054381</v>
      </c>
      <c r="E100" s="235">
        <v>227590.68</v>
      </c>
      <c r="G100" s="272">
        <f>+VLOOKUP(B100,Clasificación!C:C,1,FALSE)</f>
        <v>410116</v>
      </c>
    </row>
    <row r="101" spans="2:7" s="231" customFormat="1" ht="16.5" customHeight="1">
      <c r="B101" s="232">
        <v>410117</v>
      </c>
      <c r="C101" s="233" t="s">
        <v>670</v>
      </c>
      <c r="D101" s="234">
        <v>60000000</v>
      </c>
      <c r="E101" s="235">
        <v>9789.59</v>
      </c>
      <c r="G101" s="272">
        <f>+VLOOKUP(B101,Clasificación!C:C,1,FALSE)</f>
        <v>410117</v>
      </c>
    </row>
    <row r="102" spans="2:7" s="231" customFormat="1" ht="16.5" customHeight="1">
      <c r="B102" s="232">
        <v>410118</v>
      </c>
      <c r="C102" s="233" t="s">
        <v>706</v>
      </c>
      <c r="D102" s="234">
        <v>21585139</v>
      </c>
      <c r="E102" s="235">
        <v>3621.58</v>
      </c>
      <c r="G102" s="272">
        <f>+VLOOKUP(B102,Clasificación!C:C,1,FALSE)</f>
        <v>410118</v>
      </c>
    </row>
    <row r="103" spans="2:7" s="231" customFormat="1" ht="16.5" customHeight="1">
      <c r="B103" s="232">
        <v>42</v>
      </c>
      <c r="C103" s="233" t="s">
        <v>529</v>
      </c>
      <c r="D103" s="234">
        <v>1340800672</v>
      </c>
      <c r="E103" s="235">
        <v>50643.557699999998</v>
      </c>
      <c r="G103" s="272">
        <f>+VLOOKUP(B103,Clasificación!C:C,1,FALSE)</f>
        <v>42</v>
      </c>
    </row>
    <row r="104" spans="2:7" s="231" customFormat="1" ht="16.5" customHeight="1">
      <c r="B104" s="232">
        <v>42103</v>
      </c>
      <c r="C104" s="233" t="s">
        <v>356</v>
      </c>
      <c r="D104" s="234">
        <v>1338720594</v>
      </c>
      <c r="E104" s="235">
        <v>50310.687700000002</v>
      </c>
      <c r="G104" s="272">
        <f>+VLOOKUP(B104,Clasificación!C:C,1,FALSE)</f>
        <v>42103</v>
      </c>
    </row>
    <row r="105" spans="2:7" s="231" customFormat="1" ht="16.5" customHeight="1">
      <c r="B105" s="232">
        <v>42205</v>
      </c>
      <c r="C105" s="233" t="s">
        <v>530</v>
      </c>
      <c r="D105" s="234">
        <v>2080078</v>
      </c>
      <c r="E105" s="235">
        <v>332.87</v>
      </c>
      <c r="G105" s="272">
        <f>+VLOOKUP(B105,Clasificación!C:C,1,FALSE)</f>
        <v>42205</v>
      </c>
    </row>
    <row r="106" spans="2:7" s="231" customFormat="1" ht="16.5" customHeight="1">
      <c r="B106" s="232">
        <v>43</v>
      </c>
      <c r="C106" s="233" t="s">
        <v>531</v>
      </c>
      <c r="D106" s="234">
        <v>1052012</v>
      </c>
      <c r="E106" s="235">
        <v>168.61</v>
      </c>
      <c r="G106" s="272">
        <f>+VLOOKUP(B106,Clasificación!C:C,1,FALSE)</f>
        <v>43</v>
      </c>
    </row>
    <row r="107" spans="2:7" s="231" customFormat="1" ht="16.5" customHeight="1">
      <c r="B107" s="232">
        <v>4305</v>
      </c>
      <c r="C107" s="233" t="s">
        <v>362</v>
      </c>
      <c r="D107" s="234">
        <v>1052012</v>
      </c>
      <c r="E107" s="235">
        <v>168.61</v>
      </c>
      <c r="G107" s="272">
        <f>+VLOOKUP(B107,Clasificación!C:C,1,FALSE)</f>
        <v>4305</v>
      </c>
    </row>
    <row r="108" spans="2:7" s="231" customFormat="1" ht="16.5" customHeight="1">
      <c r="B108" s="232">
        <v>5</v>
      </c>
      <c r="C108" s="233" t="s">
        <v>363</v>
      </c>
      <c r="D108" s="234">
        <v>5365998495</v>
      </c>
      <c r="E108" s="235">
        <v>752484.82569999993</v>
      </c>
      <c r="G108" s="272">
        <f>+VLOOKUP(B108,Clasificación!C:C,1,FALSE)</f>
        <v>5</v>
      </c>
    </row>
    <row r="109" spans="2:7" s="231" customFormat="1" ht="16.5" customHeight="1">
      <c r="B109" s="232">
        <v>51</v>
      </c>
      <c r="C109" s="233" t="s">
        <v>364</v>
      </c>
      <c r="D109" s="234">
        <v>5047882885</v>
      </c>
      <c r="E109" s="235">
        <v>702048.0456999999</v>
      </c>
      <c r="G109" s="272">
        <f>+VLOOKUP(B109,Clasificación!C:C,1,FALSE)</f>
        <v>51</v>
      </c>
    </row>
    <row r="110" spans="2:7" s="231" customFormat="1" ht="16.5" customHeight="1">
      <c r="B110" s="232">
        <v>5101</v>
      </c>
      <c r="C110" s="233" t="s">
        <v>532</v>
      </c>
      <c r="D110" s="234">
        <v>753899543</v>
      </c>
      <c r="E110" s="235">
        <v>119898.1</v>
      </c>
      <c r="G110" s="272">
        <f>+VLOOKUP(B110,Clasificación!C:C,1,FALSE)</f>
        <v>5101</v>
      </c>
    </row>
    <row r="111" spans="2:7" s="231" customFormat="1" ht="16.5" customHeight="1">
      <c r="B111" s="232">
        <v>510101</v>
      </c>
      <c r="C111" s="233" t="s">
        <v>533</v>
      </c>
      <c r="D111" s="234">
        <v>391097390</v>
      </c>
      <c r="E111" s="235">
        <v>62555</v>
      </c>
      <c r="G111" s="272">
        <f>+VLOOKUP(B111,Clasificación!C:C,1,FALSE)</f>
        <v>510101</v>
      </c>
    </row>
    <row r="112" spans="2:7" s="231" customFormat="1" ht="16.5" customHeight="1">
      <c r="B112" s="232">
        <v>510102</v>
      </c>
      <c r="C112" s="233" t="s">
        <v>392</v>
      </c>
      <c r="D112" s="234">
        <v>185063845</v>
      </c>
      <c r="E112" s="235">
        <v>29254.139999999992</v>
      </c>
      <c r="G112" s="272">
        <f>+VLOOKUP(B112,Clasificación!C:C,1,FALSE)</f>
        <v>510102</v>
      </c>
    </row>
    <row r="113" spans="2:7" s="231" customFormat="1" ht="16.5" customHeight="1">
      <c r="B113" s="232">
        <v>510103</v>
      </c>
      <c r="C113" s="233" t="s">
        <v>534</v>
      </c>
      <c r="D113" s="234">
        <v>32959171</v>
      </c>
      <c r="E113" s="235">
        <v>5247.12</v>
      </c>
      <c r="G113" s="272">
        <f>+VLOOKUP(B113,Clasificación!C:C,1,FALSE)</f>
        <v>510103</v>
      </c>
    </row>
    <row r="114" spans="2:7" s="231" customFormat="1" ht="16.5" customHeight="1">
      <c r="B114" s="232">
        <v>510104</v>
      </c>
      <c r="C114" s="233" t="s">
        <v>535</v>
      </c>
      <c r="D114" s="234">
        <v>129597133</v>
      </c>
      <c r="E114" s="235">
        <v>20403.45</v>
      </c>
      <c r="G114" s="272">
        <f>+VLOOKUP(B114,Clasificación!C:C,1,FALSE)</f>
        <v>510104</v>
      </c>
    </row>
    <row r="115" spans="2:7" s="231" customFormat="1" ht="16.5" customHeight="1">
      <c r="B115" s="232">
        <v>510105</v>
      </c>
      <c r="C115" s="233" t="s">
        <v>393</v>
      </c>
      <c r="D115" s="234">
        <v>12744444</v>
      </c>
      <c r="E115" s="235">
        <v>2040</v>
      </c>
      <c r="G115" s="272">
        <f>+VLOOKUP(B115,Clasificación!C:C,1,FALSE)</f>
        <v>510105</v>
      </c>
    </row>
    <row r="116" spans="2:7" s="231" customFormat="1" ht="16.5" customHeight="1">
      <c r="B116" s="232">
        <v>510106</v>
      </c>
      <c r="C116" s="233" t="s">
        <v>536</v>
      </c>
      <c r="D116" s="234">
        <v>2437560</v>
      </c>
      <c r="E116" s="235">
        <v>398.39</v>
      </c>
      <c r="G116" s="272">
        <f>+VLOOKUP(B116,Clasificación!C:C,1,FALSE)</f>
        <v>510106</v>
      </c>
    </row>
    <row r="117" spans="2:7" s="231" customFormat="1" ht="16.5" customHeight="1">
      <c r="B117" s="232">
        <v>5102</v>
      </c>
      <c r="C117" s="233" t="s">
        <v>537</v>
      </c>
      <c r="D117" s="234">
        <v>196714808</v>
      </c>
      <c r="E117" s="235">
        <v>31564.02</v>
      </c>
      <c r="G117" s="272">
        <f>+VLOOKUP(B117,Clasificación!C:C,1,FALSE)</f>
        <v>5102</v>
      </c>
    </row>
    <row r="118" spans="2:7" s="231" customFormat="1" ht="16.5" customHeight="1">
      <c r="B118" s="232">
        <v>510201</v>
      </c>
      <c r="C118" s="233" t="s">
        <v>373</v>
      </c>
      <c r="D118" s="234">
        <v>51697314</v>
      </c>
      <c r="E118" s="235">
        <v>8654.6</v>
      </c>
      <c r="G118" s="272">
        <f>+VLOOKUP(B118,Clasificación!C:C,1,FALSE)</f>
        <v>510201</v>
      </c>
    </row>
    <row r="119" spans="2:7" s="231" customFormat="1" ht="16.5" customHeight="1">
      <c r="B119" s="232">
        <v>510203</v>
      </c>
      <c r="C119" s="233" t="s">
        <v>538</v>
      </c>
      <c r="D119" s="234">
        <v>13833789</v>
      </c>
      <c r="E119" s="235">
        <v>2192.96</v>
      </c>
      <c r="G119" s="272">
        <f>+VLOOKUP(B119,Clasificación!C:C,1,FALSE)</f>
        <v>510203</v>
      </c>
    </row>
    <row r="120" spans="2:7" s="231" customFormat="1" ht="16.5" customHeight="1">
      <c r="B120" s="232">
        <v>510204</v>
      </c>
      <c r="C120" s="233" t="s">
        <v>539</v>
      </c>
      <c r="D120" s="234">
        <v>17445164</v>
      </c>
      <c r="E120" s="235">
        <v>2717.59</v>
      </c>
      <c r="G120" s="272">
        <f>+VLOOKUP(B120,Clasificación!C:C,1,FALSE)</f>
        <v>510204</v>
      </c>
    </row>
    <row r="121" spans="2:7" s="231" customFormat="1" ht="16.5" customHeight="1">
      <c r="B121" s="232">
        <v>510206</v>
      </c>
      <c r="C121" s="233" t="s">
        <v>540</v>
      </c>
      <c r="D121" s="234">
        <v>113738541</v>
      </c>
      <c r="E121" s="235">
        <v>17998.87</v>
      </c>
      <c r="G121" s="272">
        <f>+VLOOKUP(B121,Clasificación!C:C,1,FALSE)</f>
        <v>510206</v>
      </c>
    </row>
    <row r="122" spans="2:7" s="231" customFormat="1" ht="16.5" customHeight="1">
      <c r="B122" s="232">
        <v>5103</v>
      </c>
      <c r="C122" s="233" t="s">
        <v>15</v>
      </c>
      <c r="D122" s="234">
        <v>2700996407</v>
      </c>
      <c r="E122" s="235">
        <v>429144.27</v>
      </c>
      <c r="G122" s="272">
        <f>+VLOOKUP(B122,Clasificación!C:C,1,FALSE)</f>
        <v>5103</v>
      </c>
    </row>
    <row r="123" spans="2:7" s="231" customFormat="1" ht="16.5" customHeight="1">
      <c r="B123" s="232">
        <v>510301</v>
      </c>
      <c r="C123" s="233" t="s">
        <v>541</v>
      </c>
      <c r="D123" s="234">
        <v>1022789790</v>
      </c>
      <c r="E123" s="235">
        <v>161777.35999999999</v>
      </c>
      <c r="G123" s="272">
        <f>+VLOOKUP(B123,Clasificación!C:C,1,FALSE)</f>
        <v>510301</v>
      </c>
    </row>
    <row r="124" spans="2:7" s="231" customFormat="1" ht="16.5" customHeight="1">
      <c r="B124" s="232">
        <v>51030101</v>
      </c>
      <c r="C124" s="233" t="s">
        <v>365</v>
      </c>
      <c r="D124" s="234">
        <v>794726666</v>
      </c>
      <c r="E124" s="235">
        <v>126440.31</v>
      </c>
      <c r="G124" s="272">
        <f>+VLOOKUP(B124,Clasificación!C:C,1,FALSE)</f>
        <v>51030101</v>
      </c>
    </row>
    <row r="125" spans="2:7" s="231" customFormat="1" ht="16.5" customHeight="1">
      <c r="B125" s="232">
        <v>51030103</v>
      </c>
      <c r="C125" s="233" t="s">
        <v>366</v>
      </c>
      <c r="D125" s="234">
        <v>149386987</v>
      </c>
      <c r="E125" s="235">
        <v>23860.81</v>
      </c>
      <c r="G125" s="272">
        <f>+VLOOKUP(B125,Clasificación!C:C,1,FALSE)</f>
        <v>51030103</v>
      </c>
    </row>
    <row r="126" spans="2:7" s="231" customFormat="1" ht="16.5" customHeight="1">
      <c r="B126" s="232">
        <v>51030104</v>
      </c>
      <c r="C126" s="233" t="s">
        <v>367</v>
      </c>
      <c r="D126" s="234">
        <v>78676137</v>
      </c>
      <c r="E126" s="235">
        <v>11476.24</v>
      </c>
      <c r="G126" s="272">
        <f>+VLOOKUP(B126,Clasificación!C:C,1,FALSE)</f>
        <v>51030104</v>
      </c>
    </row>
    <row r="127" spans="2:7" s="231" customFormat="1" ht="16.5" customHeight="1">
      <c r="B127" s="232">
        <v>510302</v>
      </c>
      <c r="C127" s="233" t="s">
        <v>707</v>
      </c>
      <c r="D127" s="234">
        <v>309689477</v>
      </c>
      <c r="E127" s="235">
        <v>49182.71</v>
      </c>
      <c r="G127" s="272">
        <f>+VLOOKUP(B127,Clasificación!C:C,1,FALSE)</f>
        <v>510302</v>
      </c>
    </row>
    <row r="128" spans="2:7" s="231" customFormat="1" ht="16.5" customHeight="1">
      <c r="B128" s="232">
        <v>510303</v>
      </c>
      <c r="C128" s="233" t="s">
        <v>370</v>
      </c>
      <c r="D128" s="234">
        <v>155778752</v>
      </c>
      <c r="E128" s="235">
        <v>24806.44</v>
      </c>
      <c r="G128" s="272">
        <f>+VLOOKUP(B128,Clasificación!C:C,1,FALSE)</f>
        <v>510303</v>
      </c>
    </row>
    <row r="129" spans="2:7" s="231" customFormat="1" ht="16.5" customHeight="1">
      <c r="B129" s="232">
        <v>510304</v>
      </c>
      <c r="C129" s="233" t="s">
        <v>371</v>
      </c>
      <c r="D129" s="234">
        <v>2274162</v>
      </c>
      <c r="E129" s="235">
        <v>361.39</v>
      </c>
      <c r="G129" s="272">
        <f>+VLOOKUP(B129,Clasificación!C:C,1,FALSE)</f>
        <v>510304</v>
      </c>
    </row>
    <row r="130" spans="2:7" s="231" customFormat="1" ht="16.5" customHeight="1">
      <c r="B130" s="232">
        <v>510305</v>
      </c>
      <c r="C130" s="233" t="s">
        <v>372</v>
      </c>
      <c r="D130" s="234">
        <v>2073233</v>
      </c>
      <c r="E130" s="235">
        <v>405.99000000000024</v>
      </c>
      <c r="G130" s="272">
        <f>+VLOOKUP(B130,Clasificación!C:C,1,FALSE)</f>
        <v>510305</v>
      </c>
    </row>
    <row r="131" spans="2:7" s="231" customFormat="1" ht="16.5" customHeight="1">
      <c r="B131" s="232">
        <v>510306</v>
      </c>
      <c r="C131" s="233" t="s">
        <v>374</v>
      </c>
      <c r="D131" s="234">
        <v>9166365</v>
      </c>
      <c r="E131" s="235">
        <v>1484.86</v>
      </c>
      <c r="G131" s="272">
        <f>+VLOOKUP(B131,Clasificación!C:C,1,FALSE)</f>
        <v>510306</v>
      </c>
    </row>
    <row r="132" spans="2:7" s="231" customFormat="1" ht="16.5" customHeight="1">
      <c r="B132" s="232">
        <v>510307</v>
      </c>
      <c r="C132" s="233" t="s">
        <v>376</v>
      </c>
      <c r="D132" s="234">
        <v>59909170</v>
      </c>
      <c r="E132" s="235">
        <v>9602.48</v>
      </c>
      <c r="G132" s="272">
        <f>+VLOOKUP(B132,Clasificación!C:C,1,FALSE)</f>
        <v>510307</v>
      </c>
    </row>
    <row r="133" spans="2:7" s="231" customFormat="1" ht="16.5" customHeight="1">
      <c r="B133" s="232">
        <v>510310</v>
      </c>
      <c r="C133" s="233" t="s">
        <v>379</v>
      </c>
      <c r="D133" s="234">
        <v>40277037</v>
      </c>
      <c r="E133" s="235">
        <v>6341.37</v>
      </c>
      <c r="G133" s="272">
        <f>+VLOOKUP(B133,Clasificación!C:C,1,FALSE)</f>
        <v>510310</v>
      </c>
    </row>
    <row r="134" spans="2:7" s="231" customFormat="1" ht="16.5" customHeight="1">
      <c r="B134" s="232">
        <v>510311</v>
      </c>
      <c r="C134" s="233" t="s">
        <v>380</v>
      </c>
      <c r="D134" s="234">
        <v>13569193</v>
      </c>
      <c r="E134" s="235">
        <v>2141.67</v>
      </c>
      <c r="G134" s="272">
        <f>+VLOOKUP(B134,Clasificación!C:C,1,FALSE)</f>
        <v>510311</v>
      </c>
    </row>
    <row r="135" spans="2:7" s="231" customFormat="1" ht="16.5" customHeight="1">
      <c r="B135" s="232">
        <v>510312</v>
      </c>
      <c r="C135" s="233" t="s">
        <v>384</v>
      </c>
      <c r="D135" s="234">
        <v>82500000</v>
      </c>
      <c r="E135" s="235">
        <v>13226.8</v>
      </c>
      <c r="G135" s="272">
        <f>+VLOOKUP(B135,Clasificación!C:C,1,FALSE)</f>
        <v>510312</v>
      </c>
    </row>
    <row r="136" spans="2:7" s="231" customFormat="1" ht="16.5" customHeight="1">
      <c r="B136" s="232">
        <v>510313</v>
      </c>
      <c r="C136" s="233" t="s">
        <v>543</v>
      </c>
      <c r="D136" s="234">
        <v>71183057</v>
      </c>
      <c r="E136" s="235">
        <v>11400</v>
      </c>
      <c r="G136" s="272">
        <f>+VLOOKUP(B136,Clasificación!C:C,1,FALSE)</f>
        <v>510313</v>
      </c>
    </row>
    <row r="137" spans="2:7" s="231" customFormat="1" ht="16.5" customHeight="1">
      <c r="B137" s="232">
        <v>510314</v>
      </c>
      <c r="C137" s="233" t="s">
        <v>385</v>
      </c>
      <c r="D137" s="234">
        <v>18675000</v>
      </c>
      <c r="E137" s="235">
        <v>2999.39</v>
      </c>
      <c r="G137" s="272">
        <f>+VLOOKUP(B137,Clasificación!C:C,1,FALSE)</f>
        <v>510314</v>
      </c>
    </row>
    <row r="138" spans="2:7" s="231" customFormat="1" ht="16.5" customHeight="1">
      <c r="B138" s="232">
        <v>510315</v>
      </c>
      <c r="C138" s="233" t="s">
        <v>544</v>
      </c>
      <c r="D138" s="234">
        <v>9388602</v>
      </c>
      <c r="E138" s="235">
        <v>1484.89</v>
      </c>
      <c r="G138" s="272">
        <f>+VLOOKUP(B138,Clasificación!C:C,1,FALSE)</f>
        <v>510315</v>
      </c>
    </row>
    <row r="139" spans="2:7" s="231" customFormat="1" ht="16.5" customHeight="1">
      <c r="B139" s="232">
        <v>510318</v>
      </c>
      <c r="C139" s="233" t="s">
        <v>545</v>
      </c>
      <c r="D139" s="234">
        <v>83398788</v>
      </c>
      <c r="E139" s="235">
        <v>13323.530000000002</v>
      </c>
      <c r="G139" s="272">
        <f>+VLOOKUP(B139,Clasificación!C:C,1,FALSE)</f>
        <v>510318</v>
      </c>
    </row>
    <row r="140" spans="2:7" s="231" customFormat="1" ht="16.5" customHeight="1">
      <c r="B140" s="232">
        <v>510319</v>
      </c>
      <c r="C140" s="233" t="s">
        <v>387</v>
      </c>
      <c r="D140" s="234">
        <v>3245563</v>
      </c>
      <c r="E140" s="235">
        <v>537.20000000000005</v>
      </c>
      <c r="G140" s="272">
        <f>+VLOOKUP(B140,Clasificación!C:C,1,FALSE)</f>
        <v>510319</v>
      </c>
    </row>
    <row r="141" spans="2:7" s="231" customFormat="1" ht="16.5" customHeight="1">
      <c r="B141" s="232">
        <v>510320</v>
      </c>
      <c r="C141" s="233" t="s">
        <v>388</v>
      </c>
      <c r="D141" s="234">
        <v>17847740</v>
      </c>
      <c r="E141" s="235">
        <v>2828.61</v>
      </c>
      <c r="G141" s="272">
        <f>+VLOOKUP(B141,Clasificación!C:C,1,FALSE)</f>
        <v>510320</v>
      </c>
    </row>
    <row r="142" spans="2:7" s="231" customFormat="1" ht="16.5" customHeight="1">
      <c r="B142" s="232">
        <v>510321</v>
      </c>
      <c r="C142" s="233" t="s">
        <v>389</v>
      </c>
      <c r="D142" s="234">
        <v>552764347</v>
      </c>
      <c r="E142" s="235">
        <v>87986.29</v>
      </c>
      <c r="G142" s="272">
        <f>+VLOOKUP(B142,Clasificación!C:C,1,FALSE)</f>
        <v>510321</v>
      </c>
    </row>
    <row r="143" spans="2:7" s="231" customFormat="1" ht="16.5" customHeight="1">
      <c r="B143" s="232">
        <v>510322</v>
      </c>
      <c r="C143" s="233" t="s">
        <v>436</v>
      </c>
      <c r="D143" s="234">
        <v>170488274</v>
      </c>
      <c r="E143" s="235">
        <v>27058.46</v>
      </c>
      <c r="G143" s="272">
        <f>+VLOOKUP(B143,Clasificación!C:C,1,FALSE)</f>
        <v>510322</v>
      </c>
    </row>
    <row r="144" spans="2:7" s="231" customFormat="1" ht="16.5" customHeight="1">
      <c r="B144" s="232">
        <v>510323</v>
      </c>
      <c r="C144" s="233" t="s">
        <v>382</v>
      </c>
      <c r="D144" s="234">
        <v>11411902</v>
      </c>
      <c r="E144" s="235">
        <v>1809.49</v>
      </c>
      <c r="G144" s="272">
        <f>+VLOOKUP(B144,Clasificación!C:C,1,FALSE)</f>
        <v>510323</v>
      </c>
    </row>
    <row r="145" spans="2:7" s="231" customFormat="1" ht="16.5" customHeight="1">
      <c r="B145" s="232">
        <v>510325</v>
      </c>
      <c r="C145" s="233" t="s">
        <v>486</v>
      </c>
      <c r="D145" s="234">
        <v>7235870</v>
      </c>
      <c r="E145" s="235">
        <v>1199.9999999999982</v>
      </c>
      <c r="G145" s="272">
        <f>+VLOOKUP(B145,Clasificación!C:C,1,FALSE)</f>
        <v>510325</v>
      </c>
    </row>
    <row r="146" spans="2:7" s="231" customFormat="1" ht="16.5" customHeight="1">
      <c r="B146" s="232">
        <v>510326</v>
      </c>
      <c r="C146" s="233" t="s">
        <v>546</v>
      </c>
      <c r="D146" s="234">
        <v>1127976</v>
      </c>
      <c r="E146" s="235">
        <v>181.82</v>
      </c>
      <c r="G146" s="272">
        <f>+VLOOKUP(B146,Clasificación!C:C,1,FALSE)</f>
        <v>510326</v>
      </c>
    </row>
    <row r="147" spans="2:7" s="231" customFormat="1" ht="16.5" customHeight="1">
      <c r="B147" s="232">
        <v>510327</v>
      </c>
      <c r="C147" s="233" t="s">
        <v>671</v>
      </c>
      <c r="D147" s="234">
        <v>9286120</v>
      </c>
      <c r="E147" s="235">
        <v>1494.89</v>
      </c>
      <c r="G147" s="272">
        <f>+VLOOKUP(B147,Clasificación!C:C,1,FALSE)</f>
        <v>510327</v>
      </c>
    </row>
    <row r="148" spans="2:7" s="231" customFormat="1" ht="16.5" customHeight="1">
      <c r="B148" s="232">
        <v>510328</v>
      </c>
      <c r="C148" s="233" t="s">
        <v>672</v>
      </c>
      <c r="D148" s="234">
        <v>8118873</v>
      </c>
      <c r="E148" s="235">
        <v>1293.45</v>
      </c>
      <c r="G148" s="272">
        <f>+VLOOKUP(B148,Clasificación!C:C,1,FALSE)</f>
        <v>510328</v>
      </c>
    </row>
    <row r="149" spans="2:7" s="231" customFormat="1" ht="16.5" customHeight="1">
      <c r="B149" s="232">
        <v>510329</v>
      </c>
      <c r="C149" s="233" t="s">
        <v>383</v>
      </c>
      <c r="D149" s="234">
        <v>376225</v>
      </c>
      <c r="E149" s="235">
        <v>62.31</v>
      </c>
      <c r="G149" s="272">
        <f>+VLOOKUP(B149,Clasificación!C:C,1,FALSE)</f>
        <v>510329</v>
      </c>
    </row>
    <row r="150" spans="2:7" s="231" customFormat="1" ht="16.5" customHeight="1">
      <c r="B150" s="232">
        <v>510330</v>
      </c>
      <c r="C150" s="233" t="s">
        <v>547</v>
      </c>
      <c r="D150" s="234">
        <v>4845044</v>
      </c>
      <c r="E150" s="235">
        <v>759.93</v>
      </c>
      <c r="G150" s="272">
        <f>+VLOOKUP(B150,Clasificación!C:C,1,FALSE)</f>
        <v>510330</v>
      </c>
    </row>
    <row r="151" spans="2:7" s="231" customFormat="1" ht="16.5" customHeight="1">
      <c r="B151" s="232">
        <v>510331</v>
      </c>
      <c r="C151" s="233" t="s">
        <v>548</v>
      </c>
      <c r="D151" s="234">
        <v>2400000</v>
      </c>
      <c r="E151" s="235">
        <v>374.99</v>
      </c>
      <c r="G151" s="272">
        <f>+VLOOKUP(B151,Clasificación!C:C,1,FALSE)</f>
        <v>510331</v>
      </c>
    </row>
    <row r="152" spans="2:7" s="231" customFormat="1" ht="16.5" customHeight="1">
      <c r="B152" s="232">
        <v>510332</v>
      </c>
      <c r="C152" s="233" t="s">
        <v>337</v>
      </c>
      <c r="D152" s="234">
        <v>1463810</v>
      </c>
      <c r="E152" s="235">
        <v>236.46</v>
      </c>
      <c r="G152" s="272">
        <f>+VLOOKUP(B152,Clasificación!C:C,1,FALSE)</f>
        <v>510332</v>
      </c>
    </row>
    <row r="153" spans="2:7" s="231" customFormat="1" ht="16.5" customHeight="1">
      <c r="B153" s="232">
        <v>510333</v>
      </c>
      <c r="C153" s="233" t="s">
        <v>549</v>
      </c>
      <c r="D153" s="234">
        <v>4445063</v>
      </c>
      <c r="E153" s="235">
        <v>716.38</v>
      </c>
      <c r="G153" s="272">
        <f>+VLOOKUP(B153,Clasificación!C:C,1,FALSE)</f>
        <v>510333</v>
      </c>
    </row>
    <row r="154" spans="2:7" s="231" customFormat="1" ht="16.5" customHeight="1">
      <c r="B154" s="232">
        <v>510334</v>
      </c>
      <c r="C154" s="233" t="s">
        <v>585</v>
      </c>
      <c r="D154" s="234">
        <v>42655</v>
      </c>
      <c r="E154" s="235">
        <v>6.88</v>
      </c>
      <c r="G154" s="272">
        <f>+VLOOKUP(B154,Clasificación!C:C,1,FALSE)</f>
        <v>510334</v>
      </c>
    </row>
    <row r="155" spans="2:7" s="231" customFormat="1" ht="16.5" customHeight="1">
      <c r="B155" s="232">
        <v>510335</v>
      </c>
      <c r="C155" s="233" t="s">
        <v>378</v>
      </c>
      <c r="D155" s="234">
        <v>7381819</v>
      </c>
      <c r="E155" s="235">
        <v>1146.8499999999999</v>
      </c>
      <c r="G155" s="272">
        <f>+VLOOKUP(B155,Clasificación!C:C,1,FALSE)</f>
        <v>510335</v>
      </c>
    </row>
    <row r="156" spans="2:7" s="231" customFormat="1" ht="16.5" customHeight="1">
      <c r="B156" s="232">
        <v>510336</v>
      </c>
      <c r="C156" s="233" t="s">
        <v>666</v>
      </c>
      <c r="D156" s="234">
        <v>17842500</v>
      </c>
      <c r="E156" s="235">
        <v>2911.38</v>
      </c>
      <c r="G156" s="272">
        <f>+VLOOKUP(B156,Clasificación!C:C,1,FALSE)</f>
        <v>510336</v>
      </c>
    </row>
    <row r="157" spans="2:7" s="231" customFormat="1" ht="16.5" customHeight="1">
      <c r="B157" s="232">
        <v>5104</v>
      </c>
      <c r="C157" s="233" t="s">
        <v>398</v>
      </c>
      <c r="D157" s="234">
        <v>1396272127</v>
      </c>
      <c r="E157" s="235">
        <v>121441.65569999999</v>
      </c>
      <c r="G157" s="272">
        <f>+VLOOKUP(B157,Clasificación!C:C,1,FALSE)</f>
        <v>5104</v>
      </c>
    </row>
    <row r="158" spans="2:7" s="231" customFormat="1" ht="16.5" customHeight="1">
      <c r="B158" s="232">
        <v>510402</v>
      </c>
      <c r="C158" s="233" t="s">
        <v>396</v>
      </c>
      <c r="D158" s="234">
        <v>86281096</v>
      </c>
      <c r="E158" s="235">
        <v>13619.5669</v>
      </c>
      <c r="G158" s="272">
        <f>+VLOOKUP(B158,Clasificación!C:C,1,FALSE)</f>
        <v>510402</v>
      </c>
    </row>
    <row r="159" spans="2:7" s="231" customFormat="1" ht="16.5" customHeight="1">
      <c r="B159" s="232">
        <v>510403</v>
      </c>
      <c r="C159" s="233" t="s">
        <v>89</v>
      </c>
      <c r="D159" s="234">
        <v>5719315</v>
      </c>
      <c r="E159" s="235">
        <v>900.06020000000001</v>
      </c>
      <c r="G159" s="272">
        <f>+VLOOKUP(B159,Clasificación!C:C,1,FALSE)</f>
        <v>510403</v>
      </c>
    </row>
    <row r="160" spans="2:7" s="231" customFormat="1" ht="16.5" customHeight="1">
      <c r="B160" s="232">
        <v>510405</v>
      </c>
      <c r="C160" s="233" t="s">
        <v>397</v>
      </c>
      <c r="D160" s="234">
        <v>1304271716</v>
      </c>
      <c r="E160" s="235">
        <v>106922.02860000001</v>
      </c>
      <c r="G160" s="272">
        <f>+VLOOKUP(B160,Clasificación!C:C,1,FALSE)</f>
        <v>510405</v>
      </c>
    </row>
    <row r="161" spans="2:7" s="231" customFormat="1" ht="16.5" customHeight="1">
      <c r="B161" s="232">
        <v>52</v>
      </c>
      <c r="C161" s="233" t="s">
        <v>550</v>
      </c>
      <c r="D161" s="234">
        <v>318115610</v>
      </c>
      <c r="E161" s="235">
        <v>50436.78</v>
      </c>
      <c r="G161" s="272">
        <f>+VLOOKUP(B161,Clasificación!C:C,1,FALSE)</f>
        <v>52</v>
      </c>
    </row>
    <row r="162" spans="2:7" s="231" customFormat="1" ht="16.5" customHeight="1">
      <c r="B162" s="232">
        <v>5201</v>
      </c>
      <c r="C162" s="233" t="s">
        <v>551</v>
      </c>
      <c r="D162" s="234">
        <v>318115610</v>
      </c>
      <c r="E162" s="235">
        <v>50436.78</v>
      </c>
      <c r="G162" s="272">
        <f>+VLOOKUP(B162,Clasificación!C:C,1,FALSE)</f>
        <v>5201</v>
      </c>
    </row>
    <row r="163" spans="2:7" s="231" customFormat="1" ht="16.5" customHeight="1">
      <c r="B163" s="232">
        <v>520101</v>
      </c>
      <c r="C163" s="233" t="s">
        <v>88</v>
      </c>
      <c r="D163" s="234">
        <v>98754847</v>
      </c>
      <c r="E163" s="235">
        <v>15408.89</v>
      </c>
      <c r="G163" s="272">
        <f>+VLOOKUP(B163,Clasificación!C:C,1,FALSE)</f>
        <v>520101</v>
      </c>
    </row>
    <row r="164" spans="2:7" s="231" customFormat="1" ht="16.5" customHeight="1">
      <c r="B164" s="232">
        <v>520102</v>
      </c>
      <c r="C164" s="233" t="s">
        <v>225</v>
      </c>
      <c r="D164" s="234">
        <v>212435</v>
      </c>
      <c r="E164" s="235">
        <v>33.99</v>
      </c>
      <c r="G164" s="272">
        <f>+VLOOKUP(B164,Clasificación!C:C,1,FALSE)</f>
        <v>520102</v>
      </c>
    </row>
    <row r="165" spans="2:7" s="231" customFormat="1" ht="16.5" customHeight="1">
      <c r="B165" s="232">
        <v>520103</v>
      </c>
      <c r="C165" s="233" t="s">
        <v>552</v>
      </c>
      <c r="D165" s="234">
        <v>177453124</v>
      </c>
      <c r="E165" s="235">
        <v>28344.69</v>
      </c>
      <c r="G165" s="272">
        <f>+VLOOKUP(B165,Clasificación!C:C,1,FALSE)</f>
        <v>520103</v>
      </c>
    </row>
    <row r="166" spans="2:7" s="231" customFormat="1" ht="16.5" customHeight="1">
      <c r="B166" s="232">
        <v>520136</v>
      </c>
      <c r="C166" s="233" t="s">
        <v>403</v>
      </c>
      <c r="D166" s="234">
        <v>41695204</v>
      </c>
      <c r="E166" s="235">
        <v>6649.2100000000009</v>
      </c>
      <c r="G166" s="272">
        <f>+VLOOKUP(B166,Clasificación!C:C,1,FALSE)</f>
        <v>520136</v>
      </c>
    </row>
    <row r="167" spans="2:7" s="231" customFormat="1" ht="16.5" customHeight="1">
      <c r="B167" s="236"/>
      <c r="C167" s="237" t="s">
        <v>708</v>
      </c>
      <c r="D167" s="238">
        <v>667969049</v>
      </c>
      <c r="E167" s="239">
        <v>48206.01</v>
      </c>
      <c r="G167" s="272"/>
    </row>
    <row r="168" spans="2:7" s="231" customFormat="1" ht="16.5" customHeight="1">
      <c r="E168" s="236"/>
      <c r="G168" s="272"/>
    </row>
  </sheetData>
  <customSheetViews>
    <customSheetView guid="{970CBB53-F4B3-462F-AEFE-2BC403F5F0AD}" scale="90" showGridLines="0">
      <pane ySplit="5" topLeftCell="A66" activePane="bottomLeft" state="frozen"/>
      <selection pane="bottomLeft" activeCell="D12" sqref="D12"/>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L89"/>
  <sheetViews>
    <sheetView showGridLines="0" tabSelected="1" view="pageBreakPreview" topLeftCell="A67" zoomScale="60" zoomScaleNormal="70" zoomScalePageLayoutView="85" workbookViewId="0">
      <selection activeCell="F77" sqref="F77"/>
    </sheetView>
  </sheetViews>
  <sheetFormatPr defaultColWidth="11.42578125" defaultRowHeight="15.75"/>
  <cols>
    <col min="1" max="1" width="4.7109375" style="2" customWidth="1"/>
    <col min="2" max="2" width="49.140625" style="2" customWidth="1"/>
    <col min="3" max="3" width="25.140625" style="2" bestFit="1" customWidth="1"/>
    <col min="4" max="4" width="23.42578125" style="2" bestFit="1" customWidth="1"/>
    <col min="5" max="5" width="55" style="2" customWidth="1"/>
    <col min="6" max="6" width="25.140625" style="2" bestFit="1" customWidth="1"/>
    <col min="7" max="7" width="24" style="2" bestFit="1" customWidth="1"/>
    <col min="8" max="8" width="2.5703125" style="2" customWidth="1"/>
    <col min="9" max="9" width="19.28515625" style="2" customWidth="1"/>
    <col min="10" max="10" width="16.7109375" style="1" customWidth="1"/>
    <col min="11" max="11" width="18.7109375" style="1" bestFit="1" customWidth="1"/>
    <col min="12" max="12" width="13.5703125" style="2" bestFit="1" customWidth="1"/>
    <col min="13" max="16384" width="11.42578125" style="2"/>
  </cols>
  <sheetData>
    <row r="2" spans="2:11" ht="15.75" customHeight="1">
      <c r="B2" s="713" t="s">
        <v>147</v>
      </c>
      <c r="C2" s="713"/>
      <c r="D2" s="713"/>
      <c r="E2" s="713"/>
      <c r="F2" s="713"/>
      <c r="G2" s="713"/>
    </row>
    <row r="3" spans="2:11">
      <c r="B3" s="714" t="s">
        <v>1228</v>
      </c>
      <c r="C3" s="714"/>
      <c r="D3" s="714"/>
      <c r="E3" s="714"/>
      <c r="F3" s="714"/>
      <c r="G3" s="714"/>
    </row>
    <row r="4" spans="2:11">
      <c r="B4" s="715" t="s">
        <v>676</v>
      </c>
      <c r="C4" s="715"/>
      <c r="D4" s="715"/>
      <c r="E4" s="715"/>
      <c r="F4" s="715"/>
      <c r="G4" s="715"/>
    </row>
    <row r="5" spans="2:11" ht="7.5" customHeight="1" thickBot="1"/>
    <row r="6" spans="2:11" ht="24" customHeight="1" thickBot="1">
      <c r="B6" s="300" t="s">
        <v>3</v>
      </c>
      <c r="C6" s="301">
        <v>43830</v>
      </c>
      <c r="D6" s="301">
        <v>43465</v>
      </c>
      <c r="E6" s="300" t="s">
        <v>8</v>
      </c>
      <c r="F6" s="301">
        <v>43830</v>
      </c>
      <c r="G6" s="301">
        <v>43465</v>
      </c>
    </row>
    <row r="7" spans="2:11">
      <c r="B7" s="274" t="s">
        <v>4</v>
      </c>
      <c r="C7" s="405"/>
      <c r="D7" s="405"/>
      <c r="E7" s="276" t="s">
        <v>9</v>
      </c>
      <c r="F7" s="405"/>
      <c r="G7" s="405"/>
    </row>
    <row r="8" spans="2:11">
      <c r="B8" s="274" t="s">
        <v>17</v>
      </c>
      <c r="C8" s="406">
        <f>+C9+C11</f>
        <v>5138599543</v>
      </c>
      <c r="D8" s="406">
        <f>+D9+D11</f>
        <v>1344228771</v>
      </c>
      <c r="E8" s="276" t="s">
        <v>91</v>
      </c>
      <c r="F8" s="406">
        <f>+SUM(F9:F13)</f>
        <v>1350059986</v>
      </c>
      <c r="G8" s="406">
        <f>+SUM(G9:G13)</f>
        <v>0</v>
      </c>
    </row>
    <row r="9" spans="2:11">
      <c r="B9" s="277" t="s">
        <v>18</v>
      </c>
      <c r="C9" s="407">
        <f>SUMIF(Clasificación!B:B,'Balance General'!B9,Clasificación!I:I)</f>
        <v>0</v>
      </c>
      <c r="D9" s="407">
        <f>SUMIF(Clasificación!B:B,'Balance General'!B9,Clasificación!M:M)</f>
        <v>0</v>
      </c>
      <c r="E9" s="278" t="s">
        <v>949</v>
      </c>
      <c r="F9" s="405">
        <f>-SUMIF(Clasificación!B:B,'Balance General'!E9,Clasificación!I:I)</f>
        <v>1286287844</v>
      </c>
      <c r="G9" s="405">
        <f>-SUMIF(Clasificación!B:B,'Balance General'!E9,Clasificación!O:O)</f>
        <v>0</v>
      </c>
      <c r="J9" s="48"/>
      <c r="K9" s="48"/>
    </row>
    <row r="10" spans="2:11">
      <c r="B10" s="277" t="s">
        <v>794</v>
      </c>
      <c r="C10" s="407">
        <f>SUMIF(Clasificación!B:B,'Balance General'!B10,Clasificación!I:I)</f>
        <v>0</v>
      </c>
      <c r="D10" s="407">
        <f>SUMIF(Clasificación!B:B,'Balance General'!B10,Clasificación!M:M)</f>
        <v>0</v>
      </c>
      <c r="E10" s="278" t="s">
        <v>724</v>
      </c>
      <c r="F10" s="405">
        <f>-SUMIF(Clasificación!B:B,'Balance General'!E10,Clasificación!I:I)</f>
        <v>63772142</v>
      </c>
      <c r="G10" s="405">
        <f>-SUMIF(Clasificación!B:B,'Balance General'!E10,Clasificación!O:O)</f>
        <v>0</v>
      </c>
      <c r="J10" s="48"/>
      <c r="K10" s="48"/>
    </row>
    <row r="11" spans="2:11">
      <c r="B11" s="277" t="s">
        <v>19</v>
      </c>
      <c r="C11" s="407">
        <f>SUMIF(Clasificación!B:B,'Balance General'!B11,Clasificación!I:I)</f>
        <v>5138599543</v>
      </c>
      <c r="D11" s="407">
        <f>SUMIF(Clasificación!B:B,'Balance General'!B11,Clasificación!O:O)</f>
        <v>1344228771</v>
      </c>
      <c r="E11" s="278" t="s">
        <v>28</v>
      </c>
      <c r="F11" s="405">
        <f>-SUMIF(Clasificación!B:B,'Balance General'!E11,Clasificación!I:I)</f>
        <v>0</v>
      </c>
      <c r="G11" s="405">
        <f>-SUMIF(Clasificación!B:B,'Balance General'!E11,Clasificación!O:O)</f>
        <v>0</v>
      </c>
      <c r="J11" s="48"/>
      <c r="K11" s="48"/>
    </row>
    <row r="12" spans="2:11">
      <c r="B12" s="277"/>
      <c r="C12" s="405"/>
      <c r="D12" s="405"/>
      <c r="E12" s="278" t="s">
        <v>803</v>
      </c>
      <c r="F12" s="405">
        <f>-SUMIF(Clasificación!B:B,'Balance General'!E12,Clasificación!I:I)</f>
        <v>0</v>
      </c>
      <c r="G12" s="405">
        <f>-SUMIF(Clasificación!B:B,'Balance General'!E12,Clasificación!O:O)</f>
        <v>0</v>
      </c>
      <c r="K12" s="48"/>
    </row>
    <row r="13" spans="2:11">
      <c r="B13" s="274" t="s">
        <v>494</v>
      </c>
      <c r="C13" s="406">
        <f>+SUM(C14:C18)</f>
        <v>9195859634</v>
      </c>
      <c r="D13" s="406">
        <f>+SUM(D14:D18)</f>
        <v>2911324383</v>
      </c>
      <c r="E13" s="278" t="s">
        <v>804</v>
      </c>
      <c r="F13" s="405">
        <f>-SUMIF(Clasificación!B:B,'Balance General'!E13,Clasificación!I:I)</f>
        <v>0</v>
      </c>
      <c r="G13" s="405">
        <f>-SUMIF(Clasificación!B:B,'Balance General'!E13,Clasificación!O:O)</f>
        <v>0</v>
      </c>
      <c r="K13" s="48"/>
    </row>
    <row r="14" spans="2:11">
      <c r="B14" s="277" t="s">
        <v>792</v>
      </c>
      <c r="C14" s="407">
        <f>SUMIF(Clasificación!B:B,'Balance General'!B14,Clasificación!I:I)</f>
        <v>0</v>
      </c>
      <c r="D14" s="407">
        <f>SUMIF(Clasificación!B:B,'Balance General'!B14,Clasificación!M:M)</f>
        <v>0</v>
      </c>
      <c r="E14" s="278"/>
      <c r="F14" s="405"/>
      <c r="G14" s="405"/>
    </row>
    <row r="15" spans="2:11">
      <c r="B15" s="277" t="s">
        <v>793</v>
      </c>
      <c r="C15" s="407">
        <f>SUMIF(Clasificación!B:B,'Balance General'!B15,Clasificación!I:I)</f>
        <v>4933821300</v>
      </c>
      <c r="D15" s="407">
        <f>SUMIF(Clasificación!B:B,'Balance General'!B15,Clasificación!O:O)</f>
        <v>2900000000</v>
      </c>
      <c r="E15" s="276" t="s">
        <v>952</v>
      </c>
      <c r="F15" s="406">
        <f>+SUM(F16:F18)</f>
        <v>4632486299</v>
      </c>
      <c r="G15" s="406">
        <f>+SUM(G16:G18)</f>
        <v>0</v>
      </c>
      <c r="J15" s="48"/>
      <c r="K15" s="48"/>
    </row>
    <row r="16" spans="2:11">
      <c r="B16" s="277" t="s">
        <v>935</v>
      </c>
      <c r="C16" s="407">
        <f>SUMIF(Clasificación!B:B,'Balance General'!B16,Clasificación!I:I)</f>
        <v>4235876035</v>
      </c>
      <c r="D16" s="407"/>
      <c r="E16" s="278" t="s">
        <v>951</v>
      </c>
      <c r="F16" s="405">
        <f>-SUMIF(Clasificación!B:B,'Balance General'!E16,Clasificación!I:I)</f>
        <v>4632486299</v>
      </c>
      <c r="G16" s="405">
        <f>-SUMIF(Clasificación!B:B,'Balance General'!E16,Clasificación!O:O)</f>
        <v>0</v>
      </c>
      <c r="J16" s="48"/>
      <c r="K16" s="48"/>
    </row>
    <row r="17" spans="2:12">
      <c r="B17" s="277" t="s">
        <v>771</v>
      </c>
      <c r="C17" s="407">
        <f>SUMIF(Clasificación!B:B,'Balance General'!B17,Clasificación!I:I)</f>
        <v>26162299</v>
      </c>
      <c r="D17" s="407">
        <f>SUMIF(Clasificación!B:B,'Balance General'!B17,Clasificación!O:O)</f>
        <v>11324383</v>
      </c>
      <c r="E17" s="278" t="s">
        <v>814</v>
      </c>
      <c r="F17" s="405">
        <f>-SUMIF(Clasificación!B:B,'Balance General'!E17,Clasificación!I:I)</f>
        <v>0</v>
      </c>
      <c r="G17" s="405">
        <f>-SUMIF(Clasificación!B:B,'Balance General'!E17,Clasificación!O:O)</f>
        <v>0</v>
      </c>
      <c r="J17" s="48"/>
      <c r="K17" s="48"/>
    </row>
    <row r="18" spans="2:12">
      <c r="B18" s="277" t="s">
        <v>93</v>
      </c>
      <c r="C18" s="407">
        <f>SUMIF(Clasificación!B:B,'Balance General'!B18,Clasificación!I:I)</f>
        <v>0</v>
      </c>
      <c r="D18" s="407">
        <f>SUMIF(Clasificación!B:B,'Balance General'!B18,Clasificación!M:M)</f>
        <v>0</v>
      </c>
      <c r="E18" s="278" t="s">
        <v>857</v>
      </c>
      <c r="F18" s="405">
        <f>-SUMIF(Clasificación!B:B,'Balance General'!E18,Clasificación!I:I)</f>
        <v>0</v>
      </c>
      <c r="G18" s="405">
        <f>-SUMIF(Clasificación!B:B,'Balance General'!E18,Clasificación!O:O)</f>
        <v>0</v>
      </c>
    </row>
    <row r="19" spans="2:12">
      <c r="B19" s="277"/>
      <c r="C19" s="405"/>
      <c r="D19" s="405"/>
      <c r="E19" s="278"/>
      <c r="F19" s="405"/>
      <c r="G19" s="405"/>
    </row>
    <row r="20" spans="2:12">
      <c r="B20" s="274" t="s">
        <v>495</v>
      </c>
      <c r="C20" s="406">
        <f>SUM(C21:C28)</f>
        <v>180175495</v>
      </c>
      <c r="D20" s="406">
        <f>SUM(D21:D28)</f>
        <v>0</v>
      </c>
      <c r="E20" s="278"/>
      <c r="F20" s="405"/>
      <c r="G20" s="405"/>
    </row>
    <row r="21" spans="2:12">
      <c r="B21" s="277" t="s">
        <v>20</v>
      </c>
      <c r="C21" s="407">
        <f>SUMIF(Clasificación!B:B,'Balance General'!B21,Clasificación!I:I)</f>
        <v>28598469</v>
      </c>
      <c r="D21" s="407">
        <f>SUMIF(Clasificación!B:B,'Balance General'!B21,Clasificación!O:O)</f>
        <v>0</v>
      </c>
      <c r="E21" s="276" t="s">
        <v>953</v>
      </c>
      <c r="F21" s="406">
        <f>+SUM(F22:F25)</f>
        <v>191215132</v>
      </c>
      <c r="G21" s="406">
        <f>+SUM(G22:G25)</f>
        <v>345579</v>
      </c>
    </row>
    <row r="22" spans="2:12">
      <c r="B22" s="282" t="s">
        <v>806</v>
      </c>
      <c r="C22" s="407">
        <f>SUMIF(Clasificación!B:B,'Balance General'!B22,Clasificación!I:I)</f>
        <v>0</v>
      </c>
      <c r="D22" s="407">
        <f>SUMIF(Clasificación!B:B,'Balance General'!B22,Clasificación!O:O)</f>
        <v>0</v>
      </c>
      <c r="E22" s="278" t="s">
        <v>954</v>
      </c>
      <c r="F22" s="405">
        <f>-SUMIF(Clasificación!B:B,'Balance General'!E22,Clasificación!I:I)</f>
        <v>96802558</v>
      </c>
      <c r="G22" s="405">
        <f>-SUMIF(Clasificación!B:B,'Balance General'!E22,Clasificación!O:O)</f>
        <v>0</v>
      </c>
      <c r="J22" s="48"/>
      <c r="K22" s="48"/>
    </row>
    <row r="23" spans="2:12">
      <c r="B23" s="282" t="s">
        <v>808</v>
      </c>
      <c r="C23" s="407">
        <f>SUMIF(Clasificación!B:B,'Balance General'!B23,Clasificación!I:I)</f>
        <v>19949376</v>
      </c>
      <c r="D23" s="407">
        <f>SUMIF(Clasificación!B:B,'Balance General'!B23,Clasificación!O:O)</f>
        <v>0</v>
      </c>
      <c r="E23" s="278" t="s">
        <v>811</v>
      </c>
      <c r="F23" s="405">
        <f>-SUMIF(Clasificación!B:B,'Balance General'!E23,Clasificación!I:I)</f>
        <v>0</v>
      </c>
      <c r="G23" s="405">
        <f>-SUMIF(Clasificación!B:B,'Balance General'!E23,Clasificación!O:O)</f>
        <v>0</v>
      </c>
      <c r="J23" s="48"/>
      <c r="K23" s="48"/>
    </row>
    <row r="24" spans="2:12">
      <c r="B24" s="277" t="s">
        <v>471</v>
      </c>
      <c r="C24" s="407">
        <f>SUMIF(Clasificación!B:B,'Balance General'!B24,Clasificación!I:I)</f>
        <v>0</v>
      </c>
      <c r="D24" s="407">
        <f>SUMIF(Clasificación!B:B,'Balance General'!B24,Clasificación!O:O)</f>
        <v>0</v>
      </c>
      <c r="E24" s="278" t="s">
        <v>812</v>
      </c>
      <c r="F24" s="405">
        <f>-SUMIF(Clasificación!B:B,'Balance General'!E24,Clasificación!I:I)</f>
        <v>61633203</v>
      </c>
      <c r="G24" s="405">
        <f>-SUMIF(Clasificación!B:B,'Balance General'!E24,Clasificación!O:O)</f>
        <v>0</v>
      </c>
      <c r="J24" s="48"/>
      <c r="K24" s="48"/>
    </row>
    <row r="25" spans="2:12">
      <c r="B25" s="277" t="s">
        <v>807</v>
      </c>
      <c r="C25" s="407">
        <f>SUMIF(Clasificación!B:B,'Balance General'!B25,Clasificación!I:I)</f>
        <v>131627650</v>
      </c>
      <c r="D25" s="407">
        <f>SUMIF(Clasificación!B:B,'Balance General'!B25,Clasificación!O:O)</f>
        <v>0</v>
      </c>
      <c r="E25" s="278" t="s">
        <v>813</v>
      </c>
      <c r="F25" s="405">
        <f>-SUMIF(Clasificación!B:B,'Balance General'!E25,Clasificación!I:I)</f>
        <v>32779371</v>
      </c>
      <c r="G25" s="405">
        <f>-SUMIF(Clasificación!B:B,'Balance General'!E25,Clasificación!O:O)</f>
        <v>345579</v>
      </c>
      <c r="J25" s="73"/>
      <c r="K25" s="48"/>
    </row>
    <row r="26" spans="2:12">
      <c r="B26" s="277" t="s">
        <v>100</v>
      </c>
      <c r="C26" s="407">
        <f>SUMIF(Clasificación!B:B,'Balance General'!B26,Clasificación!I:I)</f>
        <v>0</v>
      </c>
      <c r="D26" s="407">
        <f>SUMIF(Clasificación!B:B,'Balance General'!B26,Clasificación!O:O)</f>
        <v>0</v>
      </c>
      <c r="E26" s="279"/>
      <c r="F26" s="405"/>
      <c r="G26" s="405"/>
      <c r="J26" s="73"/>
    </row>
    <row r="27" spans="2:12">
      <c r="B27" s="277" t="s">
        <v>472</v>
      </c>
      <c r="C27" s="407">
        <f>SUMIF(Clasificación!B:B,'Balance General'!B27,Clasificación!I:I)</f>
        <v>0</v>
      </c>
      <c r="D27" s="407">
        <f>SUMIF(Clasificación!B:B,'Balance General'!B27,Clasificación!O:O)</f>
        <v>0</v>
      </c>
      <c r="E27" s="279"/>
      <c r="F27" s="405"/>
      <c r="G27" s="405"/>
      <c r="J27" s="73"/>
    </row>
    <row r="28" spans="2:12">
      <c r="B28" s="277" t="s">
        <v>101</v>
      </c>
      <c r="C28" s="407">
        <f>SUMIF(Clasificación!B:B,'Balance General'!B28,Clasificación!I:I)</f>
        <v>0</v>
      </c>
      <c r="D28" s="407">
        <f>SUMIF(Clasificación!B:B,'Balance General'!B28,Clasificación!O:O)</f>
        <v>0</v>
      </c>
      <c r="E28" s="279"/>
      <c r="F28" s="405"/>
      <c r="G28" s="405"/>
      <c r="J28" s="73"/>
    </row>
    <row r="29" spans="2:12">
      <c r="B29" s="277"/>
      <c r="C29" s="405"/>
      <c r="D29" s="407"/>
      <c r="E29" s="276" t="s">
        <v>815</v>
      </c>
      <c r="F29" s="406">
        <f>+SUM(F30:F33)</f>
        <v>4284552309</v>
      </c>
      <c r="G29" s="406">
        <f>+SUM(G30:G33)</f>
        <v>0</v>
      </c>
      <c r="J29" s="73"/>
    </row>
    <row r="30" spans="2:12">
      <c r="B30" s="274" t="s">
        <v>855</v>
      </c>
      <c r="C30" s="406">
        <f>SUM(C31:C32)</f>
        <v>139100166</v>
      </c>
      <c r="D30" s="406">
        <f>SUM(D31:D32)</f>
        <v>207597</v>
      </c>
      <c r="E30" s="278" t="s">
        <v>103</v>
      </c>
      <c r="F30" s="405">
        <f>-SUMIF(Clasificación!B:B,'Balance General'!E30,Clasificación!I:I)</f>
        <v>0</v>
      </c>
      <c r="G30" s="405">
        <f>-SUMIF(Clasificación!B:B,'Balance General'!E30,Clasificación!O:O)</f>
        <v>0</v>
      </c>
      <c r="J30" s="73"/>
    </row>
    <row r="31" spans="2:12">
      <c r="B31" s="277" t="s">
        <v>856</v>
      </c>
      <c r="C31" s="407">
        <f>SUMIF(Clasificación!B:B,'Balance General'!B31,Clasificación!I:I)</f>
        <v>139100166</v>
      </c>
      <c r="D31" s="407">
        <f>SUMIF(Clasificación!B:B,'Balance General'!B31,Clasificación!O:O)</f>
        <v>207597</v>
      </c>
      <c r="E31" s="278" t="s">
        <v>859</v>
      </c>
      <c r="F31" s="405">
        <f>-SUMIF(Clasificación!B:B,'Balance General'!E31,Clasificación!I:I)</f>
        <v>0</v>
      </c>
      <c r="G31" s="405">
        <f>-SUMIF(Clasificación!B:B,'Balance General'!E31,Clasificación!O:O)</f>
        <v>0</v>
      </c>
      <c r="J31" s="73"/>
    </row>
    <row r="32" spans="2:12">
      <c r="B32" s="277"/>
      <c r="C32" s="405"/>
      <c r="D32" s="407"/>
      <c r="E32" s="278" t="s">
        <v>809</v>
      </c>
      <c r="F32" s="405">
        <f>-SUMIF(Clasificación!B:B,'Balance General'!E32,Clasificación!I:I)</f>
        <v>42084069</v>
      </c>
      <c r="G32" s="405">
        <f>-SUMIF(Clasificación!B:B,'Balance General'!E32,Clasificación!O:O)</f>
        <v>0</v>
      </c>
      <c r="J32" s="73"/>
      <c r="K32" s="48"/>
      <c r="L32" s="7"/>
    </row>
    <row r="33" spans="2:12">
      <c r="B33" s="277"/>
      <c r="C33" s="405"/>
      <c r="D33" s="407"/>
      <c r="E33" s="278" t="s">
        <v>955</v>
      </c>
      <c r="F33" s="405">
        <f>-SUMIF(Clasificación!B:B,'Balance General'!E33,Clasificación!I:I)</f>
        <v>4242468240</v>
      </c>
      <c r="G33" s="405">
        <f>-SUMIF(Clasificación!B:B,'Balance General'!E33,Clasificación!O:O)</f>
        <v>0</v>
      </c>
      <c r="J33" s="73"/>
      <c r="K33" s="48"/>
      <c r="L33" s="7"/>
    </row>
    <row r="34" spans="2:12">
      <c r="B34" s="274" t="s">
        <v>22</v>
      </c>
      <c r="C34" s="406">
        <f>+C8+C13+C20+C30</f>
        <v>14653734838</v>
      </c>
      <c r="D34" s="406">
        <f>+D8+D13+D20+D30</f>
        <v>4255760751</v>
      </c>
      <c r="E34" s="276" t="s">
        <v>30</v>
      </c>
      <c r="F34" s="406">
        <f>+F8+F15+F21+F29</f>
        <v>10458313726</v>
      </c>
      <c r="G34" s="406">
        <f>+G8+G15+G21+G29</f>
        <v>345579</v>
      </c>
      <c r="J34" s="48"/>
      <c r="K34" s="48"/>
    </row>
    <row r="35" spans="2:12">
      <c r="B35" s="277"/>
      <c r="C35" s="405"/>
      <c r="D35" s="405"/>
      <c r="E35" s="278"/>
      <c r="F35" s="405"/>
      <c r="G35" s="405"/>
    </row>
    <row r="36" spans="2:12">
      <c r="B36" s="274" t="s">
        <v>7</v>
      </c>
      <c r="C36" s="405"/>
      <c r="D36" s="405"/>
      <c r="E36" s="274" t="s">
        <v>111</v>
      </c>
      <c r="F36" s="405"/>
      <c r="G36" s="405"/>
    </row>
    <row r="37" spans="2:12">
      <c r="B37" s="274" t="s">
        <v>846</v>
      </c>
      <c r="C37" s="406">
        <f>+SUM(C38:C41)</f>
        <v>750000000</v>
      </c>
      <c r="D37" s="406">
        <f>+SUM(D38:D41)</f>
        <v>728414862.45000005</v>
      </c>
      <c r="E37" s="280" t="s">
        <v>112</v>
      </c>
      <c r="F37" s="406">
        <f>+SUM(F38:F42)</f>
        <v>0</v>
      </c>
      <c r="G37" s="405">
        <f>-SUMIF(Clasificación!B:B,'Balance General'!E37,Clasificación!M:M)</f>
        <v>0</v>
      </c>
    </row>
    <row r="38" spans="2:12">
      <c r="B38" s="277" t="s">
        <v>792</v>
      </c>
      <c r="C38" s="407">
        <f>SUMIF(Clasificación!B:B,'Balance General'!B38,Clasificación!I:I)</f>
        <v>0</v>
      </c>
      <c r="D38" s="407">
        <f>SUMIF(Clasificación!B:B,'Balance General'!B38,Clasificación!O:O)</f>
        <v>0</v>
      </c>
      <c r="E38" s="281" t="s">
        <v>803</v>
      </c>
      <c r="F38" s="405">
        <f>-SUMIF(Clasificación!B:B,'Balance General'!E38,Clasificación!I:I)</f>
        <v>0</v>
      </c>
      <c r="G38" s="405">
        <f>-SUMIF(Clasificación!B:B,'Balance General'!E38,Clasificación!O:O)</f>
        <v>0</v>
      </c>
      <c r="J38" s="48"/>
    </row>
    <row r="39" spans="2:12">
      <c r="B39" s="277" t="s">
        <v>847</v>
      </c>
      <c r="C39" s="407">
        <f>SUMIF(Clasificación!B:B,'Balance General'!B39,Clasificación!I:I)</f>
        <v>0</v>
      </c>
      <c r="D39" s="407">
        <f>SUMIF(Clasificación!B:B,'Balance General'!B39,Clasificación!O:O)</f>
        <v>0</v>
      </c>
      <c r="E39" s="281" t="s">
        <v>949</v>
      </c>
      <c r="F39" s="405">
        <v>0</v>
      </c>
      <c r="G39" s="405">
        <f>-SUMIF(Clasificación!B:B,'Balance General'!E39,Clasificación!O:O)</f>
        <v>0</v>
      </c>
      <c r="J39" s="48"/>
    </row>
    <row r="40" spans="2:12">
      <c r="B40" s="277" t="s">
        <v>78</v>
      </c>
      <c r="C40" s="407">
        <f>SUMIF(Clasificación!B:B,'Balance General'!B40,Clasificación!I:I)</f>
        <v>750000000</v>
      </c>
      <c r="D40" s="407">
        <f>SUMIF(Clasificación!B:B,'Balance General'!B40,Clasificación!O:O)</f>
        <v>728414862.45000005</v>
      </c>
      <c r="E40" s="281" t="s">
        <v>891</v>
      </c>
      <c r="F40" s="405">
        <f>-SUMIF(Clasificación!B:B,'Balance General'!E40,Clasificación!I:I)</f>
        <v>0</v>
      </c>
      <c r="G40" s="405">
        <f>-SUMIF(Clasificación!B:B,'Balance General'!E40,Clasificación!O:O)</f>
        <v>0</v>
      </c>
      <c r="J40" s="48"/>
    </row>
    <row r="41" spans="2:12">
      <c r="B41" s="277" t="s">
        <v>93</v>
      </c>
      <c r="C41" s="407">
        <f>SUMIF(Clasificación!B:B,'Balance General'!B41,Clasificación!I:I)</f>
        <v>0</v>
      </c>
      <c r="D41" s="407">
        <f>SUMIF(Clasificación!B:B,'Balance General'!B41,Clasificación!O:O)</f>
        <v>0</v>
      </c>
      <c r="E41" s="281" t="s">
        <v>892</v>
      </c>
      <c r="F41" s="405">
        <f>-SUMIF(Clasificación!B:B,'Balance General'!E41,Clasificación!I:I)</f>
        <v>0</v>
      </c>
      <c r="G41" s="405">
        <f>-SUMIF(Clasificación!B:B,'Balance General'!E41,Clasificación!O:O)</f>
        <v>0</v>
      </c>
      <c r="J41" s="48"/>
    </row>
    <row r="42" spans="2:12">
      <c r="B42" s="277"/>
      <c r="C42" s="405"/>
      <c r="D42" s="405"/>
      <c r="E42" s="281" t="s">
        <v>113</v>
      </c>
      <c r="F42" s="405">
        <f>-SUMIF(Clasificación!B:B,'Balance General'!E42,Clasificación!I:I)</f>
        <v>0</v>
      </c>
      <c r="G42" s="405">
        <f>-SUMIF(Clasificación!B:B,'Balance General'!E42,Clasificación!M:M)</f>
        <v>0</v>
      </c>
    </row>
    <row r="43" spans="2:12">
      <c r="B43" s="274" t="s">
        <v>496</v>
      </c>
      <c r="C43" s="406">
        <f>+SUM(C44:C51)</f>
        <v>0</v>
      </c>
      <c r="D43" s="406">
        <v>0</v>
      </c>
      <c r="E43" s="281"/>
      <c r="F43" s="405"/>
      <c r="G43" s="405"/>
    </row>
    <row r="44" spans="2:12">
      <c r="B44" s="277" t="s">
        <v>104</v>
      </c>
      <c r="C44" s="407">
        <f>SUMIF(Clasificación!B:B,'Balance General'!B44,Clasificación!I:I)</f>
        <v>0</v>
      </c>
      <c r="D44" s="407">
        <f>SUMIF(Clasificación!B:B,'Balance General'!B44,Clasificación!M:M)</f>
        <v>0</v>
      </c>
      <c r="E44" s="276" t="s">
        <v>952</v>
      </c>
      <c r="F44" s="406">
        <f>+SUM(F45:F46)</f>
        <v>0</v>
      </c>
      <c r="G44" s="406">
        <v>0</v>
      </c>
    </row>
    <row r="45" spans="2:12">
      <c r="B45" s="277" t="s">
        <v>438</v>
      </c>
      <c r="C45" s="407">
        <f>SUMIF(Clasificación!B:B,'Balance General'!B45,Clasificación!I:I)</f>
        <v>0</v>
      </c>
      <c r="D45" s="407">
        <f>SUMIF(Clasificación!B:B,'Balance General'!B45,Clasificación!M:M)</f>
        <v>0</v>
      </c>
      <c r="E45" s="281" t="s">
        <v>890</v>
      </c>
      <c r="F45" s="405">
        <f>-SUMIF(Clasificación!B:B,'Balance General'!E45,Clasificación!I:I)</f>
        <v>0</v>
      </c>
      <c r="G45" s="405">
        <f>-SUMIF(Clasificación!B:B,'Balance General'!E45,Clasificación!M:M)</f>
        <v>0</v>
      </c>
    </row>
    <row r="46" spans="2:12">
      <c r="B46" s="277" t="s">
        <v>105</v>
      </c>
      <c r="C46" s="407">
        <f>SUMIF(Clasificación!B:B,'Balance General'!B46,Clasificación!I:I)</f>
        <v>0</v>
      </c>
      <c r="D46" s="407">
        <f>SUMIF(Clasificación!B:B,'Balance General'!B46,Clasificación!M:M)</f>
        <v>0</v>
      </c>
      <c r="E46" s="281" t="s">
        <v>857</v>
      </c>
      <c r="F46" s="405">
        <f>-SUMIF(Clasificación!B:B,'Balance General'!E46,Clasificación!I:I)</f>
        <v>0</v>
      </c>
      <c r="G46" s="405">
        <f>-SUMIF(Clasificación!B:B,'Balance General'!E46,Clasificación!M:M)</f>
        <v>0</v>
      </c>
    </row>
    <row r="47" spans="2:12">
      <c r="B47" s="277" t="s">
        <v>473</v>
      </c>
      <c r="C47" s="407">
        <f>SUMIF(Clasificación!B:B,'Balance General'!B47,Clasificación!I:I)</f>
        <v>0</v>
      </c>
      <c r="D47" s="407">
        <f>SUMIF(Clasificación!B:B,'Balance General'!B47,Clasificación!M:M)</f>
        <v>0</v>
      </c>
      <c r="E47" s="281"/>
      <c r="F47" s="405"/>
      <c r="G47" s="405"/>
    </row>
    <row r="48" spans="2:12">
      <c r="B48" s="277" t="s">
        <v>730</v>
      </c>
      <c r="C48" s="407">
        <f>SUMIF(Clasificación!B:B,'Balance General'!B48,Clasificación!I:I)</f>
        <v>0</v>
      </c>
      <c r="D48" s="407">
        <f>SUMIF(Clasificación!B:B,'Balance General'!B48,Clasificación!M:M)</f>
        <v>0</v>
      </c>
      <c r="E48" s="280" t="s">
        <v>497</v>
      </c>
      <c r="F48" s="406">
        <f>+SUM(F49:F51)</f>
        <v>0</v>
      </c>
      <c r="G48" s="406">
        <v>0</v>
      </c>
    </row>
    <row r="49" spans="2:10">
      <c r="B49" s="277" t="s">
        <v>100</v>
      </c>
      <c r="C49" s="407">
        <f>SUMIF(Clasificación!B:B,'Balance General'!B49,Clasificación!I:I)</f>
        <v>0</v>
      </c>
      <c r="D49" s="407">
        <f>SUMIF(Clasificación!B:B,'Balance General'!B49,Clasificación!M:M)</f>
        <v>0</v>
      </c>
      <c r="E49" s="281" t="s">
        <v>114</v>
      </c>
      <c r="F49" s="405">
        <f>-SUMIF(Clasificación!B:B,'Balance General'!E49,Clasificación!I:I)</f>
        <v>0</v>
      </c>
      <c r="G49" s="405">
        <f>-SUMIF(Clasificación!B:B,'Balance General'!E49,Clasificación!M:M)</f>
        <v>0</v>
      </c>
    </row>
    <row r="50" spans="2:10">
      <c r="B50" s="277" t="s">
        <v>474</v>
      </c>
      <c r="C50" s="407">
        <f>SUMIF(Clasificación!B:B,'Balance General'!B50,Clasificación!I:I)</f>
        <v>0</v>
      </c>
      <c r="D50" s="407">
        <f>SUMIF(Clasificación!B:B,'Balance General'!B50,Clasificación!M:M)</f>
        <v>0</v>
      </c>
      <c r="E50" s="281" t="s">
        <v>889</v>
      </c>
      <c r="F50" s="405">
        <f>-SUMIF(Clasificación!B:B,'Balance General'!E50,Clasificación!I:I)</f>
        <v>0</v>
      </c>
      <c r="G50" s="405">
        <f>-SUMIF(Clasificación!B:B,'Balance General'!E50,Clasificación!M:M)</f>
        <v>0</v>
      </c>
    </row>
    <row r="51" spans="2:10">
      <c r="B51" s="277" t="s">
        <v>101</v>
      </c>
      <c r="C51" s="407">
        <f>SUMIF(Clasificación!B:B,'Balance General'!B51,Clasificación!I:I)</f>
        <v>0</v>
      </c>
      <c r="D51" s="407">
        <f>SUMIF(Clasificación!B:B,'Balance General'!B51,Clasificación!M:M)</f>
        <v>0</v>
      </c>
      <c r="E51" s="281" t="s">
        <v>888</v>
      </c>
      <c r="F51" s="405">
        <f>-SUMIF(Clasificación!B:B,'Balance General'!E51,Clasificación!I:I)</f>
        <v>0</v>
      </c>
      <c r="G51" s="405">
        <f>-SUMIF(Clasificación!B:B,'Balance General'!E51,Clasificación!M:M)</f>
        <v>0</v>
      </c>
    </row>
    <row r="52" spans="2:10">
      <c r="B52" s="277"/>
      <c r="C52" s="405"/>
      <c r="D52" s="405"/>
      <c r="E52" s="276" t="s">
        <v>115</v>
      </c>
      <c r="F52" s="406">
        <v>0</v>
      </c>
      <c r="G52" s="405">
        <f>-SUMIF(Clasificación!B:B,'Balance General'!E52,Clasificación!M:M)</f>
        <v>0</v>
      </c>
    </row>
    <row r="53" spans="2:10">
      <c r="B53" s="274" t="s">
        <v>852</v>
      </c>
      <c r="C53" s="438">
        <f>SUMIF(Clasificación!B:B,'Balance General'!B53,Clasificación!I:I)</f>
        <v>15775540</v>
      </c>
      <c r="D53" s="407">
        <f>SUMIF(Clasificación!B:B,'Balance General'!B53,Clasificación!M:M)</f>
        <v>0</v>
      </c>
      <c r="E53" s="276" t="s">
        <v>31</v>
      </c>
      <c r="F53" s="406">
        <f>+F52+F34</f>
        <v>10458313726</v>
      </c>
      <c r="G53" s="406">
        <f>+G52+G34</f>
        <v>345579</v>
      </c>
    </row>
    <row r="54" spans="2:10">
      <c r="B54" s="277" t="s">
        <v>106</v>
      </c>
      <c r="C54" s="407">
        <f>SUMIF(Clasificación!B:B,'Balance General'!B54,Clasificación!I:I)</f>
        <v>0</v>
      </c>
      <c r="D54" s="407">
        <f>SUMIF(Clasificación!B:B,'Balance General'!B54,Clasificación!M:M)</f>
        <v>0</v>
      </c>
      <c r="E54" s="282"/>
      <c r="F54" s="405"/>
      <c r="G54" s="405"/>
      <c r="J54" s="48"/>
    </row>
    <row r="55" spans="2:10">
      <c r="B55" s="277"/>
      <c r="C55" s="405"/>
      <c r="D55" s="405"/>
      <c r="E55" s="276" t="s">
        <v>25</v>
      </c>
      <c r="F55" s="405"/>
      <c r="G55" s="405"/>
    </row>
    <row r="56" spans="2:10" ht="31.5">
      <c r="B56" s="274" t="s">
        <v>795</v>
      </c>
      <c r="C56" s="406">
        <f>SUM(C57:C62)</f>
        <v>673031827</v>
      </c>
      <c r="D56" s="406">
        <f>SUM(D57:D62)</f>
        <v>0</v>
      </c>
      <c r="E56" s="283" t="s">
        <v>887</v>
      </c>
      <c r="F56" s="406">
        <f>+'Patrimonio Neto'!J12</f>
        <v>5634228479</v>
      </c>
      <c r="G56" s="406">
        <f>+'Patrimonio Neto'!K13</f>
        <v>4983830034</v>
      </c>
    </row>
    <row r="57" spans="2:10">
      <c r="B57" s="277" t="s">
        <v>107</v>
      </c>
      <c r="C57" s="407">
        <f>SUMIF(Clasificación!B:B,'Balance General'!B57,Clasificación!I:I)</f>
        <v>4974714</v>
      </c>
      <c r="D57" s="407">
        <f>SUMIF(Clasificación!B:B,'Balance General'!B57,Clasificación!O:O)</f>
        <v>0</v>
      </c>
      <c r="E57" s="277"/>
      <c r="F57" s="405"/>
      <c r="G57" s="405"/>
    </row>
    <row r="58" spans="2:10">
      <c r="B58" s="277" t="s">
        <v>108</v>
      </c>
      <c r="C58" s="407">
        <f>SUMIF(Clasificación!B:B,'Balance General'!B58,Clasificación!I:I)</f>
        <v>8000000</v>
      </c>
      <c r="D58" s="407">
        <f>SUMIF(Clasificación!B:B,'Balance General'!B58,Clasificación!O:O)</f>
        <v>0</v>
      </c>
      <c r="E58" s="282"/>
      <c r="F58" s="405"/>
      <c r="G58" s="405"/>
    </row>
    <row r="59" spans="2:10">
      <c r="B59" s="277" t="s">
        <v>109</v>
      </c>
      <c r="C59" s="407">
        <f>SUMIF(Clasificación!B:B,'Balance General'!B59,Clasificación!I:I)</f>
        <v>0</v>
      </c>
      <c r="D59" s="407">
        <f>SUMIF(Clasificación!B:B,'Balance General'!B59,Clasificación!O:O)</f>
        <v>0</v>
      </c>
      <c r="E59" s="276"/>
      <c r="F59" s="405"/>
      <c r="G59" s="405"/>
    </row>
    <row r="60" spans="2:10">
      <c r="B60" s="277" t="s">
        <v>519</v>
      </c>
      <c r="C60" s="407">
        <f>SUMIF(Clasificación!B:B,'Balance General'!B60,Clasificación!I:I)</f>
        <v>631113702</v>
      </c>
      <c r="D60" s="407">
        <f>SUMIF(Clasificación!B:B,'Balance General'!B60,Clasificación!O:O)</f>
        <v>0</v>
      </c>
      <c r="E60" s="284"/>
      <c r="F60" s="405"/>
      <c r="G60" s="405"/>
    </row>
    <row r="61" spans="2:10">
      <c r="B61" s="277" t="s">
        <v>796</v>
      </c>
      <c r="C61" s="407">
        <f>SUMIF(Clasificación!B:B,'Balance General'!B61,Clasificación!I:I)</f>
        <v>57764419</v>
      </c>
      <c r="D61" s="407">
        <f>SUMIF(Clasificación!B:B,'Balance General'!B61,Clasificación!O:O)</f>
        <v>0</v>
      </c>
      <c r="E61" s="285"/>
      <c r="F61" s="405"/>
      <c r="G61" s="405"/>
    </row>
    <row r="62" spans="2:10">
      <c r="B62" s="277" t="s">
        <v>110</v>
      </c>
      <c r="C62" s="407">
        <f>SUMIF(Clasificación!B:B,'Balance General'!B62,Clasificación!I:I)</f>
        <v>-28821008</v>
      </c>
      <c r="D62" s="407">
        <f>SUMIF(Clasificación!B:B,'Balance General'!B62,Clasificación!O:O)</f>
        <v>0</v>
      </c>
      <c r="E62" s="286"/>
      <c r="F62" s="405"/>
      <c r="G62" s="405"/>
    </row>
    <row r="63" spans="2:10">
      <c r="B63" s="277"/>
      <c r="C63" s="405"/>
      <c r="D63" s="407"/>
      <c r="E63" s="286"/>
      <c r="F63" s="405"/>
      <c r="G63" s="405"/>
    </row>
    <row r="64" spans="2:10">
      <c r="B64" s="274" t="s">
        <v>886</v>
      </c>
      <c r="C64" s="406">
        <f>+SUM(C65)</f>
        <v>0</v>
      </c>
      <c r="D64" s="406">
        <f>+SUM(D65)</f>
        <v>0</v>
      </c>
      <c r="F64" s="405"/>
      <c r="G64" s="405"/>
      <c r="H64" s="79"/>
      <c r="I64" s="79"/>
      <c r="J64" s="80"/>
    </row>
    <row r="65" spans="2:11">
      <c r="B65" s="277" t="s">
        <v>854</v>
      </c>
      <c r="C65" s="407">
        <f>SUMIF(Clasificación!B:B,'Balance General'!B65,Clasificación!I:I)</f>
        <v>0</v>
      </c>
      <c r="D65" s="407">
        <f>SUMIF(Clasificación!B:B,'Balance General'!B65,Clasificación!O:O)</f>
        <v>0</v>
      </c>
      <c r="E65" s="286"/>
      <c r="F65" s="405"/>
      <c r="G65" s="405"/>
      <c r="H65" s="79"/>
      <c r="I65" s="79"/>
      <c r="J65" s="80"/>
    </row>
    <row r="66" spans="2:11">
      <c r="B66" s="277"/>
      <c r="C66" s="405"/>
      <c r="D66" s="405"/>
      <c r="E66" s="286"/>
      <c r="F66" s="405"/>
      <c r="G66" s="405"/>
      <c r="H66" s="79"/>
      <c r="I66" s="79"/>
      <c r="J66" s="80"/>
    </row>
    <row r="67" spans="2:11">
      <c r="B67" s="274" t="s">
        <v>26</v>
      </c>
      <c r="C67" s="406">
        <f>+C37+C53+C56</f>
        <v>1438807367</v>
      </c>
      <c r="D67" s="406">
        <f>+D37+D53+D56</f>
        <v>728414862.45000005</v>
      </c>
      <c r="E67" s="275"/>
      <c r="F67" s="405"/>
      <c r="G67" s="405"/>
      <c r="H67" s="79"/>
      <c r="I67" s="79"/>
      <c r="J67" s="80"/>
    </row>
    <row r="68" spans="2:11" ht="16.5" thickBot="1">
      <c r="B68" s="287" t="s">
        <v>27</v>
      </c>
      <c r="C68" s="408">
        <f>+C67+C34</f>
        <v>16092542205</v>
      </c>
      <c r="D68" s="408">
        <f>+D67+D34</f>
        <v>4984175613.4499998</v>
      </c>
      <c r="E68" s="288" t="s">
        <v>32</v>
      </c>
      <c r="F68" s="408">
        <f>+F53+F56</f>
        <v>16092542205</v>
      </c>
      <c r="G68" s="408">
        <f>+G53+G56</f>
        <v>4984175613</v>
      </c>
      <c r="H68" s="79"/>
      <c r="I68" s="79"/>
      <c r="J68" s="80"/>
    </row>
    <row r="69" spans="2:11" ht="10.15" customHeight="1">
      <c r="H69" s="79"/>
      <c r="I69" s="440"/>
      <c r="J69" s="441"/>
    </row>
    <row r="70" spans="2:11">
      <c r="B70" s="712" t="s">
        <v>1031</v>
      </c>
      <c r="C70" s="712"/>
      <c r="D70" s="712"/>
      <c r="E70" s="712"/>
      <c r="F70" s="712"/>
      <c r="G70" s="712"/>
      <c r="H70" s="79"/>
      <c r="I70" s="79"/>
      <c r="J70" s="80"/>
    </row>
    <row r="71" spans="2:11" ht="10.15" customHeight="1" thickBot="1">
      <c r="H71" s="79"/>
      <c r="I71" s="79"/>
      <c r="J71" s="80"/>
    </row>
    <row r="72" spans="2:11" ht="27" customHeight="1" thickBot="1">
      <c r="B72" s="300" t="s">
        <v>3</v>
      </c>
      <c r="C72" s="301">
        <v>43830</v>
      </c>
      <c r="D72" s="301">
        <v>43465</v>
      </c>
      <c r="E72" s="300" t="s">
        <v>8</v>
      </c>
      <c r="F72" s="301">
        <v>43830</v>
      </c>
      <c r="G72" s="301">
        <v>43465</v>
      </c>
      <c r="H72" s="79"/>
      <c r="I72" s="79"/>
      <c r="J72" s="80"/>
    </row>
    <row r="73" spans="2:11">
      <c r="B73" s="290" t="s">
        <v>116</v>
      </c>
      <c r="C73" s="393">
        <f>SUMIF(Clasificación!B:B,'Balance General'!B73,Clasificación!I:I)</f>
        <v>466073873960</v>
      </c>
      <c r="D73" s="394">
        <v>0</v>
      </c>
      <c r="E73" s="290" t="s">
        <v>118</v>
      </c>
      <c r="F73" s="393">
        <f>SUMIF(Clasificación!B:B,'Balance General'!E73,Clasificación!I:I)</f>
        <v>466073873960</v>
      </c>
      <c r="G73" s="394">
        <v>0</v>
      </c>
      <c r="H73" s="79"/>
      <c r="I73" s="439">
        <f>+C73-F73</f>
        <v>0</v>
      </c>
      <c r="J73" s="80"/>
    </row>
    <row r="74" spans="2:11" ht="16.5" thickBot="1">
      <c r="B74" s="289" t="s">
        <v>117</v>
      </c>
      <c r="C74" s="395">
        <v>0</v>
      </c>
      <c r="D74" s="395">
        <v>0</v>
      </c>
      <c r="E74" s="289" t="s">
        <v>119</v>
      </c>
      <c r="F74" s="395">
        <v>0</v>
      </c>
      <c r="G74" s="395">
        <v>0</v>
      </c>
      <c r="H74" s="79"/>
      <c r="I74" s="79"/>
      <c r="J74" s="80"/>
    </row>
    <row r="75" spans="2:11">
      <c r="H75" s="79"/>
      <c r="I75" s="79"/>
      <c r="J75" s="80"/>
    </row>
    <row r="76" spans="2:11" ht="36" customHeight="1">
      <c r="B76" s="220"/>
      <c r="C76" s="220"/>
      <c r="D76" s="220"/>
      <c r="E76" s="220"/>
      <c r="F76" s="220"/>
      <c r="G76" s="220"/>
    </row>
    <row r="77" spans="2:11" s="295" customFormat="1">
      <c r="B77" s="294" t="s">
        <v>681</v>
      </c>
      <c r="C77" s="710" t="s">
        <v>680</v>
      </c>
      <c r="D77" s="710"/>
      <c r="E77" s="294" t="s">
        <v>493</v>
      </c>
      <c r="F77" s="294" t="s">
        <v>677</v>
      </c>
      <c r="G77" s="294"/>
      <c r="J77" s="322"/>
      <c r="K77" s="322"/>
    </row>
    <row r="78" spans="2:11" s="321" customFormat="1">
      <c r="B78" s="293" t="s">
        <v>120</v>
      </c>
      <c r="C78" s="711" t="s">
        <v>679</v>
      </c>
      <c r="D78" s="711"/>
      <c r="E78" s="293" t="s">
        <v>58</v>
      </c>
      <c r="F78" s="293" t="s">
        <v>678</v>
      </c>
      <c r="G78" s="293"/>
      <c r="J78" s="323"/>
      <c r="K78" s="323"/>
    </row>
    <row r="79" spans="2:11" s="687" customFormat="1" ht="43.5" customHeight="1">
      <c r="B79" s="116" t="s">
        <v>1235</v>
      </c>
      <c r="C79" s="685"/>
      <c r="D79" s="685"/>
      <c r="E79" s="685"/>
      <c r="F79" s="685"/>
      <c r="G79" s="685"/>
      <c r="J79" s="322"/>
      <c r="K79" s="322"/>
    </row>
    <row r="80" spans="2:11" s="687" customFormat="1" ht="63.75" customHeight="1">
      <c r="B80" s="688" t="s">
        <v>1234</v>
      </c>
      <c r="C80" s="685"/>
      <c r="D80" s="685"/>
      <c r="E80" s="685"/>
      <c r="F80" s="685"/>
      <c r="G80" s="685"/>
      <c r="J80" s="322"/>
      <c r="K80" s="322"/>
    </row>
    <row r="81" spans="2:6" ht="43.9" customHeight="1"/>
    <row r="82" spans="2:6" ht="43.9" customHeight="1">
      <c r="B82" s="3"/>
    </row>
    <row r="83" spans="2:6">
      <c r="B83" s="3"/>
    </row>
    <row r="84" spans="2:6">
      <c r="B84" s="3"/>
    </row>
    <row r="85" spans="2:6">
      <c r="D85" s="4"/>
    </row>
    <row r="87" spans="2:6">
      <c r="D87" s="6"/>
      <c r="E87" s="6"/>
    </row>
    <row r="88" spans="2:6">
      <c r="D88" s="6"/>
      <c r="E88" s="6"/>
    </row>
    <row r="89" spans="2:6">
      <c r="F89" s="7"/>
    </row>
  </sheetData>
  <customSheetViews>
    <customSheetView guid="{970CBB53-F4B3-462F-AEFE-2BC403F5F0AD}" scale="80" showPageBreaks="1" showGridLines="0" printArea="1" view="pageBreakPreview">
      <selection activeCell="B40" sqref="B40"/>
      <colBreaks count="1" manualBreakCount="1">
        <brk id="7" max="1048575" man="1"/>
      </colBreaks>
      <pageMargins left="0.7" right="0.7" top="0.75" bottom="0.75" header="0.3" footer="0.3"/>
      <pageSetup paperSize="9" scale="44" orientation="portrait" r:id="rId1"/>
    </customSheetView>
  </customSheetViews>
  <mergeCells count="6">
    <mergeCell ref="C77:D77"/>
    <mergeCell ref="C78:D78"/>
    <mergeCell ref="B70:G70"/>
    <mergeCell ref="B2:G2"/>
    <mergeCell ref="B3:G3"/>
    <mergeCell ref="B4:G4"/>
  </mergeCells>
  <pageMargins left="0.7" right="0.7" top="0.75" bottom="0.75" header="0.3" footer="0.3"/>
  <pageSetup paperSize="9" scale="42" orientation="portrait" r:id="rId2"/>
  <colBreaks count="1" manualBreakCount="1">
    <brk id="7" max="1048575" man="1"/>
  </col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0"/>
  <sheetViews>
    <sheetView showGridLines="0" view="pageBreakPreview" topLeftCell="A61" zoomScale="50" zoomScaleNormal="60" zoomScaleSheetLayoutView="50" workbookViewId="0">
      <selection activeCell="B89" sqref="B89"/>
    </sheetView>
  </sheetViews>
  <sheetFormatPr defaultColWidth="11.42578125" defaultRowHeight="15.75"/>
  <cols>
    <col min="1" max="1" width="2.28515625" style="2" customWidth="1"/>
    <col min="2" max="2" width="60.42578125" style="2" customWidth="1"/>
    <col min="3" max="3" width="11.28515625" style="2" customWidth="1"/>
    <col min="4" max="4" width="5.28515625" style="2" customWidth="1"/>
    <col min="5" max="5" width="5.28515625" style="5" customWidth="1"/>
    <col min="6" max="6" width="24.42578125" style="2" bestFit="1" customWidth="1"/>
    <col min="7" max="7" width="22.85546875" style="2" customWidth="1"/>
    <col min="8" max="8" width="2.85546875" style="2" customWidth="1"/>
    <col min="9" max="9" width="17.7109375" style="2" bestFit="1" customWidth="1"/>
    <col min="10" max="10" width="6.7109375" style="2" customWidth="1"/>
    <col min="11" max="16384" width="11.42578125" style="2"/>
  </cols>
  <sheetData>
    <row r="1" spans="1:11">
      <c r="B1" s="716"/>
      <c r="C1" s="716"/>
      <c r="D1" s="716"/>
      <c r="E1" s="716"/>
      <c r="F1" s="716"/>
      <c r="G1" s="716"/>
      <c r="H1" s="8"/>
      <c r="I1" s="8"/>
      <c r="J1" s="8"/>
    </row>
    <row r="2" spans="1:11">
      <c r="B2" s="717" t="s">
        <v>147</v>
      </c>
      <c r="C2" s="717"/>
      <c r="D2" s="717"/>
      <c r="E2" s="717"/>
      <c r="F2" s="717"/>
      <c r="G2" s="717"/>
      <c r="H2" s="8"/>
      <c r="I2" s="8"/>
      <c r="J2" s="8"/>
    </row>
    <row r="3" spans="1:11" ht="36.75" customHeight="1">
      <c r="B3" s="718" t="s">
        <v>1229</v>
      </c>
      <c r="C3" s="718"/>
      <c r="D3" s="718"/>
      <c r="E3" s="718"/>
      <c r="F3" s="718"/>
      <c r="G3" s="718"/>
      <c r="H3" s="78"/>
      <c r="I3" s="78"/>
    </row>
    <row r="4" spans="1:11">
      <c r="B4" s="714" t="s">
        <v>676</v>
      </c>
      <c r="C4" s="714"/>
      <c r="D4" s="714"/>
      <c r="E4" s="714"/>
      <c r="F4" s="714"/>
      <c r="G4" s="714"/>
      <c r="H4" s="78"/>
      <c r="I4" s="78"/>
    </row>
    <row r="5" spans="1:11">
      <c r="B5" s="714"/>
      <c r="C5" s="714"/>
      <c r="D5" s="714"/>
      <c r="E5" s="714"/>
      <c r="F5" s="714"/>
      <c r="G5" s="714"/>
      <c r="H5" s="78"/>
      <c r="I5" s="78"/>
    </row>
    <row r="6" spans="1:11">
      <c r="B6" s="296"/>
      <c r="C6" s="297"/>
      <c r="D6" s="297"/>
      <c r="E6" s="298"/>
      <c r="F6" s="299">
        <v>43830</v>
      </c>
      <c r="G6" s="299">
        <v>43465</v>
      </c>
      <c r="I6" s="10"/>
      <c r="J6" s="5"/>
      <c r="K6" s="5"/>
    </row>
    <row r="7" spans="1:11" ht="15" customHeight="1">
      <c r="A7" s="11"/>
      <c r="B7" s="12" t="s">
        <v>37</v>
      </c>
      <c r="C7" s="86"/>
      <c r="D7" s="86"/>
      <c r="E7" s="13"/>
      <c r="F7" s="347">
        <f>+F8+F12+F16+F20+F21+F22+F23+F24+F25+F26+F27+F28</f>
        <v>4673706755.5</v>
      </c>
      <c r="G7" s="347">
        <f>+G8+G12+G16+G20+G21+G22+G23+G24+G25+G26+G27+G28</f>
        <v>8118904.1095890403</v>
      </c>
      <c r="H7" s="124"/>
      <c r="I7" s="5"/>
      <c r="J7" s="5"/>
      <c r="K7" s="5"/>
    </row>
    <row r="8" spans="1:11" ht="15" customHeight="1">
      <c r="A8" s="11"/>
      <c r="B8" s="83" t="s">
        <v>121</v>
      </c>
      <c r="C8" s="87"/>
      <c r="D8" s="87"/>
      <c r="E8" s="13"/>
      <c r="F8" s="347">
        <f>+F9+F10</f>
        <v>593181188</v>
      </c>
      <c r="G8" s="347">
        <f>+G9+G10</f>
        <v>0</v>
      </c>
      <c r="I8" s="5"/>
      <c r="J8" s="14"/>
      <c r="K8" s="5"/>
    </row>
    <row r="9" spans="1:11" ht="15" customHeight="1">
      <c r="A9" s="11"/>
      <c r="B9" s="84" t="s">
        <v>126</v>
      </c>
      <c r="C9" s="88"/>
      <c r="D9" s="88"/>
      <c r="E9" s="13"/>
      <c r="F9" s="348">
        <f>-SUMIF(Clasificación!B:B,'Estado de Resultados'!B9,Clasificación!I:I)</f>
        <v>0</v>
      </c>
      <c r="G9" s="348">
        <f>+SUMIF(Clasificación!B:B,'Estado de Resultados'!B9,Clasificación!O:O)</f>
        <v>0</v>
      </c>
      <c r="I9" s="5"/>
      <c r="J9" s="14"/>
      <c r="K9" s="5"/>
    </row>
    <row r="10" spans="1:11" ht="15" customHeight="1">
      <c r="A10" s="11"/>
      <c r="B10" s="84" t="s">
        <v>127</v>
      </c>
      <c r="C10" s="88"/>
      <c r="D10" s="88"/>
      <c r="E10" s="13"/>
      <c r="F10" s="348">
        <f>-SUMIF(Clasificación!B:B,'Estado de Resultados'!B10,Clasificación!I:I)</f>
        <v>593181188</v>
      </c>
      <c r="G10" s="348">
        <f>+SUMIF(Clasificación!B:B,'Estado de Resultados'!B10,Clasificación!O:O)</f>
        <v>0</v>
      </c>
      <c r="I10" s="5"/>
      <c r="J10" s="14"/>
      <c r="K10" s="5"/>
    </row>
    <row r="11" spans="1:11" ht="4.5" customHeight="1">
      <c r="A11" s="11"/>
      <c r="B11" s="12"/>
      <c r="C11" s="86"/>
      <c r="D11" s="86"/>
      <c r="E11" s="13"/>
      <c r="F11" s="347"/>
      <c r="G11" s="347"/>
      <c r="I11" s="5"/>
      <c r="J11" s="14"/>
      <c r="K11" s="5"/>
    </row>
    <row r="12" spans="1:11" ht="15" customHeight="1">
      <c r="A12" s="11"/>
      <c r="B12" s="83" t="s">
        <v>122</v>
      </c>
      <c r="C12" s="87"/>
      <c r="D12" s="87"/>
      <c r="E12" s="13"/>
      <c r="F12" s="347">
        <f>+F13+F14</f>
        <v>0</v>
      </c>
      <c r="G12" s="347">
        <f>+G13+G14</f>
        <v>0</v>
      </c>
      <c r="I12" s="5"/>
      <c r="J12" s="14"/>
      <c r="K12" s="5"/>
    </row>
    <row r="13" spans="1:11" ht="15" customHeight="1">
      <c r="A13" s="11"/>
      <c r="B13" s="84" t="s">
        <v>126</v>
      </c>
      <c r="C13" s="88"/>
      <c r="D13" s="88"/>
      <c r="E13" s="13"/>
      <c r="F13" s="348">
        <f>-SUMIF(Clasificación!B:B,'Estado de Resultados'!B13,Clasificación!I:I)</f>
        <v>0</v>
      </c>
      <c r="G13" s="348">
        <f>+SUMIF(Clasificación!B:B,'Estado de Resultados'!B13,Clasificación!O:O)</f>
        <v>0</v>
      </c>
      <c r="I13" s="5"/>
      <c r="J13" s="14"/>
      <c r="K13" s="5"/>
    </row>
    <row r="14" spans="1:11" ht="15" customHeight="1">
      <c r="A14" s="11"/>
      <c r="B14" s="84" t="s">
        <v>592</v>
      </c>
      <c r="C14" s="88"/>
      <c r="D14" s="88"/>
      <c r="E14" s="13"/>
      <c r="F14" s="348">
        <f>-SUMIF(Clasificación!B:B,'Estado de Resultados'!B14,Clasificación!I:I)</f>
        <v>0</v>
      </c>
      <c r="G14" s="348">
        <f>+SUMIF(Clasificación!B:B,'Estado de Resultados'!B14,Clasificación!O:O)</f>
        <v>0</v>
      </c>
      <c r="I14" s="5"/>
      <c r="J14" s="14"/>
      <c r="K14" s="5"/>
    </row>
    <row r="15" spans="1:11" ht="1.5" customHeight="1">
      <c r="A15" s="11"/>
      <c r="B15" s="84"/>
      <c r="C15" s="88"/>
      <c r="D15" s="88"/>
      <c r="E15" s="13"/>
      <c r="F15" s="347"/>
      <c r="G15" s="347"/>
      <c r="I15" s="379"/>
      <c r="J15" s="14"/>
      <c r="K15" s="5"/>
    </row>
    <row r="16" spans="1:11" ht="15" customHeight="1">
      <c r="A16" s="15"/>
      <c r="B16" s="83" t="s">
        <v>125</v>
      </c>
      <c r="C16" s="87"/>
      <c r="D16" s="87"/>
      <c r="E16" s="16"/>
      <c r="F16" s="347">
        <f>+F17+F18</f>
        <v>1646866686</v>
      </c>
      <c r="G16" s="347">
        <f>+G17+G18</f>
        <v>0</v>
      </c>
      <c r="I16" s="14"/>
      <c r="J16" s="5"/>
      <c r="K16" s="5"/>
    </row>
    <row r="17" spans="1:11" ht="15" customHeight="1">
      <c r="A17" s="34"/>
      <c r="B17" s="85" t="s">
        <v>124</v>
      </c>
      <c r="C17" s="89"/>
      <c r="D17" s="89"/>
      <c r="E17" s="19"/>
      <c r="F17" s="348">
        <f>-SUMIF(Clasificación!B:B,'Estado de Resultados'!B17,Clasificación!I:I)</f>
        <v>0</v>
      </c>
      <c r="G17" s="348">
        <f>+SUMIF(Clasificación!B:B,'Estado de Resultados'!B17,Clasificación!O:O)</f>
        <v>0</v>
      </c>
      <c r="I17" s="379"/>
      <c r="J17" s="14"/>
      <c r="K17" s="5"/>
    </row>
    <row r="18" spans="1:11" ht="15" customHeight="1">
      <c r="A18" s="34"/>
      <c r="B18" s="85" t="s">
        <v>123</v>
      </c>
      <c r="C18" s="89"/>
      <c r="D18" s="89"/>
      <c r="E18" s="19"/>
      <c r="F18" s="348">
        <f>-SUMIF(Clasificación!B:B,'Estado de Resultados'!B18,Clasificación!I:I)</f>
        <v>1646866686</v>
      </c>
      <c r="G18" s="348">
        <f>+SUMIF(Clasificación!B:B,'Estado de Resultados'!B18,Clasificación!O:O)</f>
        <v>0</v>
      </c>
      <c r="I18" s="5"/>
      <c r="J18" s="14"/>
      <c r="K18" s="5"/>
    </row>
    <row r="19" spans="1:11" ht="4.5" customHeight="1">
      <c r="A19" s="17"/>
      <c r="B19" s="18"/>
      <c r="C19" s="90"/>
      <c r="D19" s="90"/>
      <c r="E19" s="19"/>
      <c r="F19" s="348"/>
      <c r="G19" s="347"/>
      <c r="I19" s="5"/>
      <c r="J19" s="14"/>
      <c r="K19" s="5"/>
    </row>
    <row r="20" spans="1:11" ht="15" customHeight="1">
      <c r="A20" s="17"/>
      <c r="B20" s="18" t="s">
        <v>39</v>
      </c>
      <c r="C20" s="90"/>
      <c r="D20" s="90"/>
      <c r="E20" s="19"/>
      <c r="F20" s="348">
        <f>-SUMIF(Clasificación!B:B,'Estado de Resultados'!B20,Clasificación!I:I)</f>
        <v>0</v>
      </c>
      <c r="G20" s="348">
        <f>+SUMIF(Clasificación!B:B,'Estado de Resultados'!B20,Clasificación!O:O)</f>
        <v>0</v>
      </c>
      <c r="I20" s="14"/>
      <c r="J20" s="5"/>
      <c r="K20" s="5"/>
    </row>
    <row r="21" spans="1:11" ht="15" customHeight="1">
      <c r="A21" s="17"/>
      <c r="B21" s="18" t="s">
        <v>40</v>
      </c>
      <c r="C21" s="90"/>
      <c r="D21" s="90"/>
      <c r="E21" s="19"/>
      <c r="F21" s="348">
        <f>-SUMIF(Clasificación!B:B,'Estado de Resultados'!B21,Clasificación!I:I)</f>
        <v>136364</v>
      </c>
      <c r="G21" s="348">
        <f>+SUMIF(Clasificación!B:B,'Estado de Resultados'!B21,Clasificación!O:O)</f>
        <v>0</v>
      </c>
      <c r="I21" s="14"/>
      <c r="J21" s="5"/>
      <c r="K21" s="5"/>
    </row>
    <row r="22" spans="1:11" ht="15" customHeight="1">
      <c r="A22" s="17"/>
      <c r="B22" s="18" t="s">
        <v>128</v>
      </c>
      <c r="C22" s="90"/>
      <c r="D22" s="90"/>
      <c r="E22" s="19"/>
      <c r="F22" s="348">
        <f>-SUMIF(Clasificación!B:B,'Estado de Resultados'!B22,Clasificación!I:I)</f>
        <v>67705134</v>
      </c>
      <c r="G22" s="348">
        <f>+SUMIF(Clasificación!B:B,'Estado de Resultados'!B22,Clasificación!O:O)</f>
        <v>0</v>
      </c>
      <c r="I22" s="14"/>
      <c r="J22" s="5"/>
      <c r="K22" s="5"/>
    </row>
    <row r="23" spans="1:11" ht="15" customHeight="1">
      <c r="A23" s="34"/>
      <c r="B23" s="18" t="s">
        <v>129</v>
      </c>
      <c r="C23" s="90"/>
      <c r="D23" s="90"/>
      <c r="E23" s="19"/>
      <c r="F23" s="348">
        <f>-SUMIF(Clasificación!B:B,'Estado de Resultados'!B23,Clasificación!I:I)</f>
        <v>308120341.5</v>
      </c>
      <c r="G23" s="348">
        <f>-SUMIF(Clasificación!B:B,'Estado de Resultados'!B23,Clasificación!O:O)</f>
        <v>8118904.1095890403</v>
      </c>
      <c r="I23" s="14"/>
      <c r="J23" s="5"/>
      <c r="K23" s="5"/>
    </row>
    <row r="24" spans="1:11" ht="15" customHeight="1">
      <c r="A24" s="34"/>
      <c r="B24" s="18" t="s">
        <v>38</v>
      </c>
      <c r="C24" s="90"/>
      <c r="D24" s="90"/>
      <c r="E24" s="19"/>
      <c r="F24" s="348">
        <f>-SUMIF(Clasificación!B:B,'Estado de Resultados'!B24,Clasificación!I:I)</f>
        <v>449784421</v>
      </c>
      <c r="G24" s="348">
        <f>-SUMIF(Clasificación!B:B,'Estado de Resultados'!B24,Clasificación!O:O)</f>
        <v>0</v>
      </c>
      <c r="I24" s="14"/>
      <c r="J24" s="5"/>
      <c r="K24" s="5"/>
    </row>
    <row r="25" spans="1:11" ht="15" customHeight="1">
      <c r="A25" s="34"/>
      <c r="B25" s="18" t="s">
        <v>130</v>
      </c>
      <c r="C25" s="90"/>
      <c r="D25" s="90"/>
      <c r="E25" s="19"/>
      <c r="F25" s="348">
        <f>-SUMIF(Clasificación!B:B,'Estado de Resultados'!B25,Clasificación!I:I)</f>
        <v>0</v>
      </c>
      <c r="G25" s="348">
        <f>-SUMIF(Clasificación!B:B,'Estado de Resultados'!B25,Clasificación!O:O)</f>
        <v>0</v>
      </c>
      <c r="I25" s="14"/>
      <c r="J25" s="5"/>
      <c r="K25" s="5"/>
    </row>
    <row r="26" spans="1:11" ht="15" customHeight="1">
      <c r="A26" s="34"/>
      <c r="B26" s="18" t="s">
        <v>499</v>
      </c>
      <c r="C26" s="90"/>
      <c r="D26" s="90"/>
      <c r="E26" s="19"/>
      <c r="F26" s="348">
        <f>-SUMIF(Clasificación!B:B,'Estado de Resultados'!B26,Clasificación!I:I)</f>
        <v>0</v>
      </c>
      <c r="G26" s="348">
        <f>-SUMIF(Clasificación!B:B,'Estado de Resultados'!B26,Clasificación!O:O)</f>
        <v>0</v>
      </c>
      <c r="I26" s="14"/>
      <c r="J26" s="5"/>
      <c r="K26" s="5"/>
    </row>
    <row r="27" spans="1:11" ht="15" customHeight="1">
      <c r="A27" s="17"/>
      <c r="B27" s="18" t="s">
        <v>885</v>
      </c>
      <c r="C27" s="90"/>
      <c r="D27" s="90"/>
      <c r="E27" s="19"/>
      <c r="F27" s="348">
        <f>-SUMIF(Clasificación!B:B,'Estado de Resultados'!B27,Clasificación!I:I)</f>
        <v>1426501168</v>
      </c>
      <c r="G27" s="348">
        <f>-SUMIF(Clasificación!B:B,'Estado de Resultados'!B27,Clasificación!O:O)</f>
        <v>0</v>
      </c>
      <c r="I27" s="14"/>
      <c r="J27" s="5"/>
      <c r="K27" s="5"/>
    </row>
    <row r="28" spans="1:11" ht="15" customHeight="1">
      <c r="A28" s="34"/>
      <c r="B28" s="18" t="s">
        <v>654</v>
      </c>
      <c r="C28" s="90"/>
      <c r="D28" s="90"/>
      <c r="E28" s="19"/>
      <c r="F28" s="348">
        <f>-SUMIF(Clasificación!B:B,'Estado de Resultados'!B28,Clasificación!I:I)</f>
        <v>181411453</v>
      </c>
      <c r="G28" s="348">
        <f>-SUMIF(Clasificación!B:B,'Estado de Resultados'!B28,Clasificación!O:O)</f>
        <v>0</v>
      </c>
      <c r="I28" s="14"/>
      <c r="J28" s="5"/>
      <c r="K28" s="5"/>
    </row>
    <row r="29" spans="1:11" ht="7.15" customHeight="1">
      <c r="A29" s="20"/>
      <c r="B29" s="21"/>
      <c r="C29" s="91"/>
      <c r="D29" s="91"/>
      <c r="E29" s="22"/>
      <c r="F29" s="347"/>
      <c r="G29" s="348"/>
      <c r="I29" s="5"/>
      <c r="J29" s="5"/>
      <c r="K29" s="5"/>
    </row>
    <row r="30" spans="1:11" ht="15" customHeight="1">
      <c r="A30" s="11"/>
      <c r="B30" s="12" t="s">
        <v>41</v>
      </c>
      <c r="C30" s="86"/>
      <c r="D30" s="86"/>
      <c r="E30" s="13"/>
      <c r="F30" s="347">
        <f>SUM(F31:F33)</f>
        <v>770028175</v>
      </c>
      <c r="G30" s="347">
        <f>SUM(G31:G33)</f>
        <v>2075969</v>
      </c>
      <c r="I30" s="14"/>
      <c r="J30" s="5"/>
      <c r="K30" s="5"/>
    </row>
    <row r="31" spans="1:11" ht="15" customHeight="1">
      <c r="A31" s="34"/>
      <c r="B31" s="21" t="s">
        <v>43</v>
      </c>
      <c r="C31" s="91"/>
      <c r="D31" s="91"/>
      <c r="E31" s="22"/>
      <c r="F31" s="348">
        <f>SUMIF(Clasificación!B:B,'Estado de Resultados'!B31,Clasificación!I:I)</f>
        <v>391097390</v>
      </c>
      <c r="G31" s="348">
        <f>SUMIF(Clasificación!B:B,'Estado de Resultados'!B31,Clasificación!O:O)</f>
        <v>0</v>
      </c>
      <c r="I31" s="14"/>
      <c r="J31" s="5"/>
      <c r="K31" s="5"/>
    </row>
    <row r="32" spans="1:11" ht="15" customHeight="1">
      <c r="A32" s="34"/>
      <c r="B32" s="21" t="s">
        <v>42</v>
      </c>
      <c r="C32" s="91"/>
      <c r="D32" s="91"/>
      <c r="E32" s="22"/>
      <c r="F32" s="348">
        <f>SUMIF(Clasificación!B:B,'Estado de Resultados'!B32,Clasificación!I:I)</f>
        <v>185063845</v>
      </c>
      <c r="G32" s="348">
        <f>SUMIF(Clasificación!B:B,'Estado de Resultados'!B32,Clasificación!O:O)</f>
        <v>0</v>
      </c>
      <c r="I32" s="14"/>
      <c r="J32" s="5"/>
      <c r="K32" s="5"/>
    </row>
    <row r="33" spans="1:11">
      <c r="A33" s="35"/>
      <c r="B33" s="21" t="s">
        <v>655</v>
      </c>
      <c r="C33" s="91"/>
      <c r="D33" s="91"/>
      <c r="E33" s="22"/>
      <c r="F33" s="348">
        <f>SUMIF(Clasificación!B:B,'Estado de Resultados'!B33,Clasificación!I:I)</f>
        <v>193866940</v>
      </c>
      <c r="G33" s="348">
        <f>SUMIF(Clasificación!B:B,'Estado de Resultados'!B33,Clasificación!O:O)</f>
        <v>2075969</v>
      </c>
      <c r="I33" s="5"/>
      <c r="J33" s="5"/>
      <c r="K33" s="5"/>
    </row>
    <row r="34" spans="1:11" ht="4.9000000000000004" customHeight="1">
      <c r="A34" s="35"/>
      <c r="B34" s="21"/>
      <c r="C34" s="91"/>
      <c r="D34" s="91"/>
      <c r="E34" s="22"/>
      <c r="F34" s="348"/>
      <c r="G34" s="348"/>
      <c r="I34" s="5"/>
      <c r="J34" s="5"/>
      <c r="K34" s="5"/>
    </row>
    <row r="35" spans="1:11" ht="15" customHeight="1">
      <c r="A35" s="11"/>
      <c r="B35" s="12" t="s">
        <v>44</v>
      </c>
      <c r="C35" s="86"/>
      <c r="D35" s="86"/>
      <c r="E35" s="13"/>
      <c r="F35" s="347">
        <f>+F7-F30</f>
        <v>3903678580.5</v>
      </c>
      <c r="G35" s="347">
        <f>+G7-G30</f>
        <v>6042935.1095890403</v>
      </c>
      <c r="I35" s="14"/>
      <c r="J35" s="5"/>
      <c r="K35" s="5"/>
    </row>
    <row r="36" spans="1:11" ht="7.5" customHeight="1">
      <c r="A36" s="11"/>
      <c r="B36" s="12"/>
      <c r="C36" s="86"/>
      <c r="D36" s="86"/>
      <c r="E36" s="13"/>
      <c r="F36" s="347"/>
      <c r="G36" s="348"/>
      <c r="I36" s="5"/>
      <c r="J36" s="5"/>
      <c r="K36" s="5"/>
    </row>
    <row r="37" spans="1:11" ht="15" customHeight="1">
      <c r="A37" s="11"/>
      <c r="B37" s="12" t="s">
        <v>45</v>
      </c>
      <c r="C37" s="86"/>
      <c r="D37" s="86"/>
      <c r="E37" s="13"/>
      <c r="F37" s="347">
        <f>SUM(F38:F40)</f>
        <v>809388325</v>
      </c>
      <c r="G37" s="347">
        <f>SUM(G38:G40)</f>
        <v>0</v>
      </c>
      <c r="I37" s="14"/>
      <c r="J37" s="5"/>
      <c r="K37" s="5"/>
    </row>
    <row r="38" spans="1:11" ht="15" customHeight="1">
      <c r="A38" s="34"/>
      <c r="B38" s="21" t="s">
        <v>46</v>
      </c>
      <c r="C38" s="91"/>
      <c r="D38" s="91"/>
      <c r="E38" s="22"/>
      <c r="F38" s="348">
        <f>SUMIF(Clasificación!B:B,'Estado de Resultados'!B38,Clasificación!I:I)</f>
        <v>69142478</v>
      </c>
      <c r="G38" s="348">
        <f>SUMIF(Clasificación!B:B,'Estado de Resultados'!B38,Clasificación!O:O)</f>
        <v>0</v>
      </c>
      <c r="I38" s="14"/>
      <c r="J38" s="5"/>
      <c r="K38" s="5"/>
    </row>
    <row r="39" spans="1:11" ht="15" customHeight="1">
      <c r="A39" s="34"/>
      <c r="B39" s="21" t="s">
        <v>48</v>
      </c>
      <c r="C39" s="91"/>
      <c r="D39" s="91"/>
      <c r="E39" s="22"/>
      <c r="F39" s="348">
        <f>SUMIF(Clasificación!B:B,'Estado de Resultados'!B39,Clasificación!I:I)</f>
        <v>0</v>
      </c>
      <c r="G39" s="348">
        <f>SUMIF(Clasificación!B:B,'Estado de Resultados'!B39,Clasificación!O:O)</f>
        <v>0</v>
      </c>
      <c r="I39" s="14"/>
      <c r="J39" s="5"/>
      <c r="K39" s="5"/>
    </row>
    <row r="40" spans="1:11" ht="15" customHeight="1">
      <c r="A40" s="35"/>
      <c r="B40" s="21" t="s">
        <v>656</v>
      </c>
      <c r="C40" s="91"/>
      <c r="D40" s="91"/>
      <c r="E40" s="22"/>
      <c r="F40" s="348">
        <f>SUMIF(Clasificación!B:B,'Estado de Resultados'!B40,Clasificación!I:I)</f>
        <v>740245847</v>
      </c>
      <c r="G40" s="348">
        <f>SUMIF(Clasificación!B:B,'Estado de Resultados'!B40,Clasificación!O:O)</f>
        <v>0</v>
      </c>
      <c r="I40" s="14"/>
      <c r="J40" s="5"/>
      <c r="K40" s="5"/>
    </row>
    <row r="41" spans="1:11" ht="4.9000000000000004" customHeight="1">
      <c r="A41" s="20"/>
      <c r="B41" s="21"/>
      <c r="C41" s="91"/>
      <c r="D41" s="91"/>
      <c r="E41" s="22"/>
      <c r="F41" s="348"/>
      <c r="G41" s="348"/>
      <c r="I41" s="5"/>
      <c r="J41" s="5"/>
      <c r="K41" s="5"/>
    </row>
    <row r="42" spans="1:11" ht="15" customHeight="1">
      <c r="A42" s="11"/>
      <c r="B42" s="12" t="s">
        <v>49</v>
      </c>
      <c r="C42" s="86"/>
      <c r="D42" s="86"/>
      <c r="E42" s="13"/>
      <c r="F42" s="347">
        <f>SUM(F43:F51)</f>
        <v>2307683653</v>
      </c>
      <c r="G42" s="347">
        <f>SUM(G43:G51)</f>
        <v>21955716.550000001</v>
      </c>
      <c r="I42" s="14"/>
      <c r="J42" s="5"/>
      <c r="K42" s="5"/>
    </row>
    <row r="43" spans="1:11" ht="15" customHeight="1">
      <c r="A43" s="11"/>
      <c r="B43" s="21" t="s">
        <v>131</v>
      </c>
      <c r="C43" s="91"/>
      <c r="D43" s="91"/>
      <c r="E43" s="13"/>
      <c r="F43" s="348">
        <f>SUMIF(Clasificación!B:B,'Estado de Resultados'!B43,Clasificación!I:I)</f>
        <v>2400000</v>
      </c>
      <c r="G43" s="348">
        <f>SUMIF(Clasificación!B:B,'Estado de Resultados'!B43,Clasificación!O:O)</f>
        <v>0</v>
      </c>
      <c r="I43" s="14"/>
      <c r="J43" s="5"/>
      <c r="K43" s="5"/>
    </row>
    <row r="44" spans="1:11" ht="15" customHeight="1">
      <c r="A44" s="34"/>
      <c r="B44" s="21" t="s">
        <v>132</v>
      </c>
      <c r="C44" s="91"/>
      <c r="D44" s="91"/>
      <c r="E44" s="22"/>
      <c r="F44" s="348">
        <f>SUMIF(Clasificación!B:B,'Estado de Resultados'!B44,Clasificación!I:I)</f>
        <v>7235870</v>
      </c>
      <c r="G44" s="348">
        <f>SUMIF(Clasificación!B:B,'Estado de Resultados'!B44,Clasificación!O:O)</f>
        <v>21585137.550000001</v>
      </c>
      <c r="I44" s="14"/>
      <c r="J44" s="5"/>
      <c r="K44" s="5"/>
    </row>
    <row r="45" spans="1:11" ht="15" customHeight="1">
      <c r="A45" s="20"/>
      <c r="B45" s="21" t="s">
        <v>53</v>
      </c>
      <c r="C45" s="91"/>
      <c r="D45" s="91"/>
      <c r="E45" s="22"/>
      <c r="F45" s="348">
        <f>SUMIF(Clasificación!B:B,'Estado de Resultados'!B45,Clasificación!I:I)</f>
        <v>0</v>
      </c>
      <c r="G45" s="348">
        <f>SUMIF(Clasificación!B:B,'Estado de Resultados'!B45,Clasificación!O:O)</f>
        <v>0</v>
      </c>
      <c r="I45" s="5"/>
      <c r="J45" s="5"/>
      <c r="K45" s="23"/>
    </row>
    <row r="46" spans="1:11" ht="15" customHeight="1">
      <c r="A46" s="34"/>
      <c r="B46" s="21" t="s">
        <v>51</v>
      </c>
      <c r="C46" s="91"/>
      <c r="D46" s="91"/>
      <c r="E46" s="22"/>
      <c r="F46" s="348">
        <f>SUMIF(Clasificación!B:B,'Estado de Resultados'!B46,Clasificación!I:I)</f>
        <v>83398788</v>
      </c>
      <c r="G46" s="348">
        <f>SUMIF(Clasificación!B:B,'Estado de Resultados'!B46,Clasificación!O:O)</f>
        <v>0</v>
      </c>
      <c r="I46" s="14"/>
      <c r="J46" s="5"/>
      <c r="K46" s="5"/>
    </row>
    <row r="47" spans="1:11" ht="15" customHeight="1">
      <c r="A47" s="20"/>
      <c r="B47" s="21" t="s">
        <v>54</v>
      </c>
      <c r="C47" s="91"/>
      <c r="D47" s="91"/>
      <c r="E47" s="22"/>
      <c r="F47" s="348">
        <f>SUMIF(Clasificación!B:B,'Estado de Resultados'!B47,Clasificación!I:I)</f>
        <v>62612495</v>
      </c>
      <c r="G47" s="348">
        <f>SUMIF(Clasificación!B:B,'Estado de Resultados'!B47,Clasificación!O:O)</f>
        <v>0</v>
      </c>
      <c r="I47" s="14"/>
      <c r="J47" s="5"/>
      <c r="K47" s="5"/>
    </row>
    <row r="48" spans="1:11" ht="15" customHeight="1">
      <c r="A48" s="34"/>
      <c r="B48" s="21" t="s">
        <v>52</v>
      </c>
      <c r="C48" s="91"/>
      <c r="D48" s="91"/>
      <c r="E48" s="22"/>
      <c r="F48" s="348">
        <f>SUMIF(Clasificación!B:B,'Estado de Resultados'!B48,Clasificación!I:I)</f>
        <v>7381819</v>
      </c>
      <c r="G48" s="348">
        <f>SUMIF(Clasificación!B:B,'Estado de Resultados'!B48,Clasificación!O:O)</f>
        <v>0</v>
      </c>
      <c r="I48" s="14"/>
      <c r="J48" s="5"/>
      <c r="K48" s="5"/>
    </row>
    <row r="49" spans="1:11" ht="15" customHeight="1">
      <c r="A49" s="35"/>
      <c r="B49" s="21" t="s">
        <v>133</v>
      </c>
      <c r="C49" s="91"/>
      <c r="D49" s="91"/>
      <c r="E49" s="22"/>
      <c r="F49" s="348">
        <f>SUMIF(Clasificación!B:B,'Estado de Resultados'!B49,Clasificación!I:I)</f>
        <v>212435</v>
      </c>
      <c r="G49" s="348">
        <f>SUMIF(Clasificación!B:B,'Estado de Resultados'!B49,Clasificación!O:O)</f>
        <v>0</v>
      </c>
      <c r="I49" s="14"/>
      <c r="J49" s="5"/>
      <c r="K49" s="5"/>
    </row>
    <row r="50" spans="1:11" ht="15" customHeight="1">
      <c r="A50" s="35"/>
      <c r="B50" s="21" t="s">
        <v>55</v>
      </c>
      <c r="C50" s="91"/>
      <c r="D50" s="91"/>
      <c r="E50" s="22"/>
      <c r="F50" s="348">
        <f>SUMIF(Clasificación!B:B,'Estado de Resultados'!B50,Clasificación!I:I)</f>
        <v>188865026</v>
      </c>
      <c r="G50" s="348">
        <f>SUMIF(Clasificación!B:B,'Estado de Resultados'!B50,Clasificación!O:O)</f>
        <v>0</v>
      </c>
      <c r="I50" s="14"/>
      <c r="J50" s="5"/>
      <c r="K50" s="5"/>
    </row>
    <row r="51" spans="1:11" ht="15" customHeight="1">
      <c r="A51" s="35"/>
      <c r="B51" s="21" t="s">
        <v>657</v>
      </c>
      <c r="C51" s="91"/>
      <c r="D51" s="91"/>
      <c r="E51" s="22"/>
      <c r="F51" s="348">
        <f>SUMIF(Clasificación!B:B,'Estado de Resultados'!B51,Clasificación!I:I)</f>
        <v>1955577220</v>
      </c>
      <c r="G51" s="348">
        <f>SUMIF(Clasificación!B:B,'Estado de Resultados'!B51,Clasificación!O:O)</f>
        <v>370579</v>
      </c>
      <c r="H51" s="109"/>
      <c r="I51" s="14"/>
      <c r="J51" s="5"/>
      <c r="K51" s="5"/>
    </row>
    <row r="52" spans="1:11" ht="7.5" customHeight="1">
      <c r="A52" s="20"/>
      <c r="B52" s="21"/>
      <c r="C52" s="91"/>
      <c r="D52" s="91"/>
      <c r="E52" s="22"/>
      <c r="F52" s="347"/>
      <c r="G52" s="348"/>
      <c r="I52" s="5"/>
      <c r="J52" s="5"/>
      <c r="K52" s="5"/>
    </row>
    <row r="53" spans="1:11" ht="15" customHeight="1">
      <c r="A53" s="11"/>
      <c r="B53" s="12" t="s">
        <v>56</v>
      </c>
      <c r="C53" s="86"/>
      <c r="D53" s="86"/>
      <c r="E53" s="13"/>
      <c r="F53" s="347">
        <f>F35-F37-F42</f>
        <v>786606602.5</v>
      </c>
      <c r="G53" s="347">
        <f>G35-G37-G42</f>
        <v>-15912781.44041096</v>
      </c>
      <c r="I53" s="14"/>
      <c r="J53" s="5"/>
      <c r="K53" s="5"/>
    </row>
    <row r="54" spans="1:11" ht="7.5" customHeight="1">
      <c r="A54" s="11"/>
      <c r="B54" s="12"/>
      <c r="C54" s="86"/>
      <c r="D54" s="86"/>
      <c r="E54" s="13"/>
      <c r="F54" s="347"/>
      <c r="G54" s="347"/>
      <c r="I54" s="14"/>
      <c r="J54" s="5"/>
      <c r="K54" s="5"/>
    </row>
    <row r="55" spans="1:11" ht="15" customHeight="1">
      <c r="A55" s="11"/>
      <c r="B55" s="12" t="s">
        <v>503</v>
      </c>
      <c r="C55" s="86"/>
      <c r="D55" s="86"/>
      <c r="E55" s="13"/>
      <c r="F55" s="347">
        <f>+F56-F57</f>
        <v>15865824</v>
      </c>
      <c r="G55" s="347">
        <f>+G56-G57</f>
        <v>-250000</v>
      </c>
      <c r="I55" s="14"/>
      <c r="J55" s="5"/>
      <c r="K55" s="5"/>
    </row>
    <row r="56" spans="1:11" ht="15" customHeight="1">
      <c r="A56" s="11"/>
      <c r="B56" s="21" t="s">
        <v>319</v>
      </c>
      <c r="C56" s="91"/>
      <c r="D56" s="86"/>
      <c r="E56" s="13"/>
      <c r="F56" s="348">
        <f>-SUMIF(Clasificación!B:B,'Estado de Resultados'!B56,Clasificación!I:I)</f>
        <v>21585139</v>
      </c>
      <c r="G56" s="348">
        <f>SUMIF(Clasificación!B:B,'Estado de Resultados'!B56,Clasificación!O:O)</f>
        <v>0</v>
      </c>
      <c r="I56" s="14"/>
      <c r="J56" s="5"/>
      <c r="K56" s="5"/>
    </row>
    <row r="57" spans="1:11" ht="15" customHeight="1">
      <c r="A57" s="11"/>
      <c r="B57" s="21" t="s">
        <v>441</v>
      </c>
      <c r="C57" s="91"/>
      <c r="D57" s="86"/>
      <c r="E57" s="13"/>
      <c r="F57" s="348">
        <f>SUMIF(Clasificación!B:B,'Estado de Resultados'!B57,Clasificación!I:I)</f>
        <v>5719315</v>
      </c>
      <c r="G57" s="348">
        <f>SUMIF(Clasificación!B:B,'Estado de Resultados'!B57,Clasificación!O:O)</f>
        <v>250000</v>
      </c>
      <c r="I57" s="14"/>
      <c r="J57" s="5"/>
      <c r="K57" s="5"/>
    </row>
    <row r="58" spans="1:11" ht="4.1500000000000004" customHeight="1">
      <c r="A58" s="20"/>
      <c r="B58" s="21"/>
      <c r="C58" s="91"/>
      <c r="D58" s="91"/>
      <c r="E58" s="22"/>
      <c r="F58" s="347"/>
      <c r="G58" s="348"/>
      <c r="I58" s="5"/>
      <c r="J58" s="5"/>
      <c r="K58" s="5"/>
    </row>
    <row r="59" spans="1:11" ht="15" customHeight="1">
      <c r="A59" s="11"/>
      <c r="B59" s="12" t="s">
        <v>504</v>
      </c>
      <c r="C59" s="86"/>
      <c r="D59" s="86"/>
      <c r="E59" s="13"/>
      <c r="F59" s="347">
        <f>+F60-F63</f>
        <v>-56323435.5</v>
      </c>
      <c r="G59" s="347">
        <f>+G60-G63</f>
        <v>-7184.1000000000904</v>
      </c>
      <c r="I59" s="14"/>
      <c r="J59" s="5"/>
      <c r="K59" s="5"/>
    </row>
    <row r="60" spans="1:11" ht="15" customHeight="1">
      <c r="A60" s="11"/>
      <c r="B60" s="12" t="s">
        <v>879</v>
      </c>
      <c r="C60" s="86"/>
      <c r="D60" s="86"/>
      <c r="E60" s="13"/>
      <c r="F60" s="347">
        <f>+SUM(F61:F62)</f>
        <v>1341198839.5</v>
      </c>
      <c r="G60" s="348">
        <f>SUMIF(Clasificación!B:B,'Estado de Resultados'!B60,Clasificación!O:O)</f>
        <v>0</v>
      </c>
      <c r="I60" s="14"/>
      <c r="J60" s="5"/>
      <c r="K60" s="5"/>
    </row>
    <row r="61" spans="1:11" ht="15" customHeight="1">
      <c r="A61" s="11"/>
      <c r="B61" s="21" t="s">
        <v>134</v>
      </c>
      <c r="C61" s="91"/>
      <c r="D61" s="86"/>
      <c r="E61" s="13"/>
      <c r="F61" s="348">
        <f>-SUMIF(Clasificación!B:B,'Estado de Resultados'!B61,Clasificación!I:I)</f>
        <v>2080078</v>
      </c>
      <c r="G61" s="348">
        <f>SUMIF(Clasificación!B:B,'Estado de Resultados'!B61,Clasificación!O:O)</f>
        <v>0</v>
      </c>
      <c r="I61" s="14"/>
      <c r="J61" s="5"/>
      <c r="K61" s="5"/>
    </row>
    <row r="62" spans="1:11" ht="15" customHeight="1">
      <c r="A62" s="11"/>
      <c r="B62" s="21" t="s">
        <v>443</v>
      </c>
      <c r="C62" s="91"/>
      <c r="D62" s="86"/>
      <c r="E62" s="13"/>
      <c r="F62" s="348">
        <f>-SUMIF(Clasificación!B:B,'Estado de Resultados'!B62,Clasificación!I:I)</f>
        <v>1339118761.5</v>
      </c>
      <c r="G62" s="348">
        <f>SUMIF(Clasificación!B:B,'Estado de Resultados'!B62,Clasificación!O:O)</f>
        <v>0</v>
      </c>
      <c r="I62" s="14">
        <f>+F62-F65</f>
        <v>27877582.5</v>
      </c>
      <c r="J62" s="5"/>
      <c r="K62" s="5"/>
    </row>
    <row r="63" spans="1:11" ht="15" customHeight="1">
      <c r="A63" s="11"/>
      <c r="B63" s="12" t="s">
        <v>880</v>
      </c>
      <c r="C63" s="86"/>
      <c r="D63" s="86"/>
      <c r="E63" s="13"/>
      <c r="F63" s="347">
        <f>+SUM(F64:F65)</f>
        <v>1397522275</v>
      </c>
      <c r="G63" s="347">
        <f>+SUM(G64:G65)</f>
        <v>7184.1000000000904</v>
      </c>
      <c r="I63" s="14"/>
      <c r="J63" s="5"/>
      <c r="K63" s="5"/>
    </row>
    <row r="64" spans="1:11" ht="15" customHeight="1">
      <c r="A64" s="35"/>
      <c r="B64" s="21" t="s">
        <v>87</v>
      </c>
      <c r="C64" s="91"/>
      <c r="D64" s="91"/>
      <c r="E64" s="22"/>
      <c r="F64" s="348">
        <f>SUMIF(Clasificación!B:B,'Estado de Resultados'!B64,Clasificación!I:I)</f>
        <v>86281096</v>
      </c>
      <c r="G64" s="348">
        <f>SUMIF(Clasificación!B:B,'Estado de Resultados'!B64,Clasificación!O:O)</f>
        <v>0</v>
      </c>
      <c r="I64" s="14"/>
      <c r="J64" s="5"/>
      <c r="K64" s="5"/>
    </row>
    <row r="65" spans="1:11" ht="15" customHeight="1">
      <c r="A65" s="35"/>
      <c r="B65" s="21" t="s">
        <v>135</v>
      </c>
      <c r="C65" s="91"/>
      <c r="D65" s="91"/>
      <c r="E65" s="22"/>
      <c r="F65" s="348">
        <f>SUMIF(Clasificación!B:B,'Estado de Resultados'!B65,Clasificación!I:I)</f>
        <v>1311241179</v>
      </c>
      <c r="G65" s="348">
        <f>SUMIF(Clasificación!B:B,'Estado de Resultados'!B65,Clasificación!O:O)</f>
        <v>7184.1000000000904</v>
      </c>
      <c r="H65" s="25"/>
      <c r="I65" s="14"/>
      <c r="J65" s="5"/>
      <c r="K65" s="5"/>
    </row>
    <row r="66" spans="1:11" ht="4.9000000000000004" customHeight="1">
      <c r="A66" s="20"/>
      <c r="B66" s="21"/>
      <c r="C66" s="91"/>
      <c r="D66" s="91"/>
      <c r="E66" s="22"/>
      <c r="F66" s="347"/>
      <c r="G66" s="348"/>
      <c r="I66" s="5"/>
      <c r="J66" s="5"/>
      <c r="K66" s="5"/>
    </row>
    <row r="67" spans="1:11" ht="15" customHeight="1">
      <c r="A67" s="20"/>
      <c r="B67" s="12" t="s">
        <v>444</v>
      </c>
      <c r="C67" s="86"/>
      <c r="D67" s="91"/>
      <c r="E67" s="22"/>
      <c r="F67" s="347">
        <f>+F68</f>
        <v>1052012</v>
      </c>
      <c r="G67" s="347">
        <f>+G68</f>
        <v>0</v>
      </c>
      <c r="I67" s="5"/>
      <c r="J67" s="5"/>
      <c r="K67" s="5"/>
    </row>
    <row r="68" spans="1:11" ht="15" customHeight="1">
      <c r="A68" s="20"/>
      <c r="B68" s="21" t="s">
        <v>658</v>
      </c>
      <c r="C68" s="91"/>
      <c r="D68" s="91"/>
      <c r="E68" s="22"/>
      <c r="F68" s="348">
        <f>-SUMIF(Clasificación!B:B,'Estado de Resultados'!B68,Clasificación!I:I)</f>
        <v>1052012</v>
      </c>
      <c r="G68" s="348">
        <f>SUMIF(Clasificación!B:B,'Estado de Resultados'!B68,Clasificación!O:O)</f>
        <v>0</v>
      </c>
      <c r="I68" s="5"/>
      <c r="J68" s="5"/>
      <c r="K68" s="5"/>
    </row>
    <row r="69" spans="1:11" ht="15" customHeight="1">
      <c r="A69" s="20"/>
      <c r="B69" s="21" t="s">
        <v>445</v>
      </c>
      <c r="C69" s="91"/>
      <c r="D69" s="91"/>
      <c r="E69" s="22"/>
      <c r="F69" s="348">
        <f>+SUMIF(Clasificación!B:B,'Estado de Resultados'!B69,Clasificación!G:G)</f>
        <v>0</v>
      </c>
      <c r="G69" s="348">
        <f>SUMIF(Clasificación!B:B,'Estado de Resultados'!B69,Clasificación!O:O)</f>
        <v>0</v>
      </c>
      <c r="I69" s="5"/>
      <c r="J69" s="5"/>
      <c r="K69" s="5"/>
    </row>
    <row r="70" spans="1:11" ht="4.5" customHeight="1">
      <c r="A70" s="20"/>
      <c r="B70" s="21"/>
      <c r="C70" s="91"/>
      <c r="D70" s="91"/>
      <c r="E70" s="22"/>
      <c r="F70" s="347"/>
      <c r="G70" s="348"/>
      <c r="I70" s="5"/>
      <c r="J70" s="5"/>
      <c r="K70" s="5"/>
    </row>
    <row r="71" spans="1:11" ht="15" customHeight="1">
      <c r="A71" s="20"/>
      <c r="B71" s="12" t="s">
        <v>446</v>
      </c>
      <c r="C71" s="86"/>
      <c r="D71" s="91"/>
      <c r="E71" s="22"/>
      <c r="F71" s="347">
        <v>0</v>
      </c>
      <c r="G71" s="347">
        <v>0</v>
      </c>
      <c r="I71" s="5"/>
      <c r="J71" s="5"/>
      <c r="K71" s="5"/>
    </row>
    <row r="72" spans="1:11" ht="15" customHeight="1">
      <c r="A72" s="20"/>
      <c r="B72" s="21" t="s">
        <v>447</v>
      </c>
      <c r="C72" s="91"/>
      <c r="D72" s="91"/>
      <c r="E72" s="22"/>
      <c r="F72" s="348">
        <f>-SUMIF(Clasificación!B:B,'Estado de Resultados'!B72,Clasificación!I:I)</f>
        <v>0</v>
      </c>
      <c r="G72" s="348">
        <f>SUMIF(Clasificación!B:B,'Estado de Resultados'!B72,Clasificación!O:O)</f>
        <v>0</v>
      </c>
      <c r="I72" s="5"/>
      <c r="J72" s="5"/>
      <c r="K72" s="5"/>
    </row>
    <row r="73" spans="1:11" ht="15" customHeight="1">
      <c r="A73" s="20"/>
      <c r="B73" s="21" t="s">
        <v>448</v>
      </c>
      <c r="C73" s="91"/>
      <c r="D73" s="91"/>
      <c r="E73" s="22"/>
      <c r="F73" s="348">
        <f>-SUMIF(Clasificación!B:B,'Estado de Resultados'!B73,Clasificación!I:I)</f>
        <v>0</v>
      </c>
      <c r="G73" s="348">
        <f>SUMIF(Clasificación!B:B,'Estado de Resultados'!B73,Clasificación!O:O)</f>
        <v>0</v>
      </c>
      <c r="I73" s="5"/>
      <c r="J73" s="5"/>
      <c r="K73" s="5"/>
    </row>
    <row r="74" spans="1:11" ht="4.5" customHeight="1">
      <c r="A74" s="20"/>
      <c r="B74" s="21"/>
      <c r="C74" s="91"/>
      <c r="D74" s="91"/>
      <c r="E74" s="22"/>
      <c r="F74" s="347"/>
      <c r="G74" s="348"/>
      <c r="I74" s="5"/>
      <c r="J74" s="5"/>
      <c r="K74" s="5"/>
    </row>
    <row r="75" spans="1:11" ht="15" customHeight="1">
      <c r="A75" s="11"/>
      <c r="B75" s="12" t="s">
        <v>57</v>
      </c>
      <c r="C75" s="86"/>
      <c r="D75" s="86"/>
      <c r="E75" s="13"/>
      <c r="F75" s="347">
        <f>+F53+F55+F59+F67+F71</f>
        <v>747201003</v>
      </c>
      <c r="G75" s="347">
        <f>+G53+G55+G59+G67+G71</f>
        <v>-16169965.54041096</v>
      </c>
      <c r="I75" s="14"/>
      <c r="J75" s="5"/>
      <c r="K75" s="5"/>
    </row>
    <row r="76" spans="1:11" ht="4.5" customHeight="1">
      <c r="A76" s="11"/>
      <c r="B76" s="12"/>
      <c r="C76" s="86"/>
      <c r="D76" s="86"/>
      <c r="E76" s="13"/>
      <c r="F76" s="347"/>
      <c r="G76" s="347"/>
      <c r="I76" s="14"/>
      <c r="J76" s="5"/>
      <c r="K76" s="5"/>
    </row>
    <row r="77" spans="1:11" ht="15" customHeight="1">
      <c r="A77" s="11"/>
      <c r="B77" s="12" t="s">
        <v>16</v>
      </c>
      <c r="C77" s="86"/>
      <c r="D77" s="86"/>
      <c r="E77" s="13"/>
      <c r="F77" s="348">
        <f>SUMIF(Clasificación!B:B,'Estado de Resultados'!B77,Clasificación!I:I)</f>
        <v>96802558</v>
      </c>
      <c r="G77" s="348">
        <v>0</v>
      </c>
      <c r="I77" s="5"/>
      <c r="J77" s="5"/>
      <c r="K77" s="5"/>
    </row>
    <row r="78" spans="1:11" ht="4.5" customHeight="1">
      <c r="A78" s="11"/>
      <c r="B78" s="12"/>
      <c r="C78" s="86"/>
      <c r="D78" s="86"/>
      <c r="E78" s="13"/>
      <c r="F78" s="347"/>
      <c r="G78" s="348"/>
      <c r="I78" s="5"/>
      <c r="J78" s="5"/>
      <c r="K78" s="5"/>
    </row>
    <row r="79" spans="1:11" ht="15" customHeight="1">
      <c r="A79" s="103"/>
      <c r="B79" s="26" t="s">
        <v>13</v>
      </c>
      <c r="C79" s="92"/>
      <c r="D79" s="92"/>
      <c r="E79" s="27"/>
      <c r="F79" s="349">
        <f>F75-F77</f>
        <v>650398445</v>
      </c>
      <c r="G79" s="349">
        <f>G75+G77</f>
        <v>-16169965.54041096</v>
      </c>
      <c r="H79" s="24"/>
      <c r="I79" s="14"/>
      <c r="J79" s="28"/>
      <c r="K79" s="5"/>
    </row>
    <row r="80" spans="1:11" ht="6" customHeight="1">
      <c r="F80" s="72"/>
      <c r="I80" s="5"/>
      <c r="J80" s="5"/>
      <c r="K80" s="5"/>
    </row>
    <row r="81" spans="2:10" ht="15" customHeight="1">
      <c r="B81" s="719" t="str">
        <f>+'Balance General'!$B$70</f>
        <v>Las notas 1 a 12 que se acompañan forman parte integrante de los Estados Fiancieros</v>
      </c>
      <c r="C81" s="719"/>
      <c r="D81" s="719"/>
      <c r="E81" s="719"/>
      <c r="F81" s="719"/>
      <c r="G81" s="719"/>
      <c r="J81" s="25"/>
    </row>
    <row r="82" spans="2:10" ht="15" customHeight="1">
      <c r="B82" s="29"/>
      <c r="C82" s="29"/>
      <c r="D82" s="29"/>
      <c r="E82" s="30"/>
      <c r="F82" s="25"/>
      <c r="H82" s="3"/>
      <c r="J82" s="31"/>
    </row>
    <row r="83" spans="2:10" ht="15" customHeight="1">
      <c r="B83" s="29"/>
      <c r="C83" s="29"/>
      <c r="D83" s="29"/>
      <c r="E83" s="30"/>
      <c r="F83" s="25"/>
      <c r="H83" s="3"/>
      <c r="J83" s="31"/>
    </row>
    <row r="84" spans="2:10">
      <c r="B84" s="3"/>
      <c r="C84" s="3"/>
      <c r="D84" s="3"/>
      <c r="E84" s="32"/>
      <c r="H84" s="3"/>
      <c r="J84" s="33"/>
    </row>
    <row r="85" spans="2:10">
      <c r="B85" s="3"/>
      <c r="C85" s="3"/>
      <c r="D85" s="3"/>
      <c r="E85" s="32"/>
      <c r="H85" s="3"/>
      <c r="J85" s="31"/>
    </row>
    <row r="86" spans="2:10">
      <c r="B86" s="3"/>
      <c r="C86" s="3"/>
      <c r="D86" s="3"/>
      <c r="E86" s="32"/>
      <c r="H86" s="3"/>
      <c r="J86" s="31"/>
    </row>
    <row r="87" spans="2:10">
      <c r="B87" s="215" t="s">
        <v>660</v>
      </c>
      <c r="C87" s="710" t="s">
        <v>682</v>
      </c>
      <c r="D87" s="710"/>
      <c r="E87" s="710"/>
      <c r="F87" s="710"/>
      <c r="G87" s="710"/>
      <c r="H87" s="3"/>
      <c r="J87" s="31"/>
    </row>
    <row r="88" spans="2:10">
      <c r="B88" s="216" t="s">
        <v>684</v>
      </c>
      <c r="C88" s="711" t="s">
        <v>683</v>
      </c>
      <c r="D88" s="711"/>
      <c r="E88" s="711"/>
      <c r="F88" s="711"/>
      <c r="G88" s="711"/>
      <c r="H88" s="3"/>
      <c r="J88" s="31"/>
    </row>
    <row r="89" spans="2:10">
      <c r="B89" s="116" t="s">
        <v>1235</v>
      </c>
      <c r="C89" s="686"/>
      <c r="D89" s="686"/>
      <c r="E89" s="686"/>
      <c r="F89" s="686"/>
      <c r="G89" s="686"/>
      <c r="H89" s="3"/>
      <c r="J89" s="31"/>
    </row>
    <row r="90" spans="2:10">
      <c r="B90" s="685" t="s">
        <v>1234</v>
      </c>
    </row>
  </sheetData>
  <customSheetViews>
    <customSheetView guid="{970CBB53-F4B3-462F-AEFE-2BC403F5F0AD}" scale="80" showPageBreaks="1" showGridLines="0" fitToPage="1" printArea="1">
      <pane ySplit="6" topLeftCell="A43" activePane="bottomLeft" state="frozen"/>
      <selection pane="bottomLeft" activeCell="E9" sqref="E9"/>
      <pageMargins left="0.48" right="0.39" top="0.74803149606299213" bottom="0.74803149606299213" header="0.31496062992125984" footer="0.31496062992125984"/>
      <printOptions horizontalCentered="1"/>
      <pageSetup paperSize="9" scale="10" orientation="portrait" r:id="rId1"/>
    </customSheetView>
  </customSheetViews>
  <mergeCells count="8">
    <mergeCell ref="C88:G88"/>
    <mergeCell ref="B1:G1"/>
    <mergeCell ref="B2:G2"/>
    <mergeCell ref="B3:G3"/>
    <mergeCell ref="B81:G81"/>
    <mergeCell ref="B5:G5"/>
    <mergeCell ref="B4:G4"/>
    <mergeCell ref="C87:G87"/>
  </mergeCells>
  <printOptions horizontalCentered="1"/>
  <pageMargins left="0.48" right="0.39" top="0.74803149606299213" bottom="0.74803149606299213" header="0.31496062992125984" footer="0.31496062992125984"/>
  <pageSetup paperSize="9" scale="62"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5"/>
  <sheetViews>
    <sheetView showGridLines="0" zoomScale="60" zoomScaleNormal="60" zoomScaleSheetLayoutView="90" workbookViewId="0">
      <selection activeCell="B54" sqref="B54"/>
    </sheetView>
  </sheetViews>
  <sheetFormatPr defaultColWidth="11.42578125" defaultRowHeight="15.75"/>
  <cols>
    <col min="1" max="1" width="6.28515625" style="2" customWidth="1"/>
    <col min="2" max="2" width="61.42578125" style="3" customWidth="1"/>
    <col min="3" max="3" width="17" style="3" bestFit="1" customWidth="1"/>
    <col min="4" max="4" width="10.42578125" style="32" customWidth="1"/>
    <col min="5" max="5" width="28" style="3" customWidth="1"/>
    <col min="6" max="6" width="25.5703125" style="6" customWidth="1"/>
    <col min="7" max="8" width="3" style="2" customWidth="1"/>
    <col min="9" max="9" width="24.5703125" style="2" customWidth="1"/>
    <col min="10" max="10" width="19" style="2" bestFit="1" customWidth="1"/>
    <col min="11" max="16384" width="11.42578125" style="2"/>
  </cols>
  <sheetData>
    <row r="2" spans="2:10" s="75" customFormat="1">
      <c r="B2" s="723" t="s">
        <v>147</v>
      </c>
      <c r="C2" s="723"/>
      <c r="D2" s="723"/>
      <c r="E2" s="723"/>
      <c r="F2" s="723"/>
      <c r="G2" s="74"/>
      <c r="H2" s="74"/>
      <c r="I2" s="74"/>
    </row>
    <row r="3" spans="2:10" s="75" customFormat="1">
      <c r="B3" s="723" t="s">
        <v>1230</v>
      </c>
      <c r="C3" s="723"/>
      <c r="D3" s="723"/>
      <c r="E3" s="723"/>
      <c r="F3" s="723"/>
      <c r="G3" s="70"/>
      <c r="H3" s="70"/>
      <c r="I3" s="70"/>
    </row>
    <row r="4" spans="2:10" s="75" customFormat="1">
      <c r="B4" s="723" t="s">
        <v>676</v>
      </c>
      <c r="C4" s="723"/>
      <c r="D4" s="723"/>
      <c r="E4" s="723"/>
      <c r="F4" s="723"/>
      <c r="G4" s="70"/>
      <c r="H4" s="70"/>
      <c r="I4" s="70"/>
    </row>
    <row r="5" spans="2:10">
      <c r="B5" s="9"/>
      <c r="C5" s="9"/>
      <c r="D5" s="9"/>
      <c r="E5" s="9"/>
      <c r="F5" s="36"/>
      <c r="G5" s="3"/>
    </row>
    <row r="6" spans="2:10">
      <c r="B6" s="296"/>
      <c r="C6" s="297"/>
      <c r="D6" s="298"/>
      <c r="E6" s="299">
        <v>43830</v>
      </c>
      <c r="F6" s="299">
        <v>43465</v>
      </c>
    </row>
    <row r="7" spans="2:10" ht="31.5" customHeight="1">
      <c r="B7" s="730" t="s">
        <v>61</v>
      </c>
      <c r="C7" s="731"/>
      <c r="D7" s="732"/>
      <c r="E7" s="95"/>
      <c r="F7" s="96"/>
    </row>
    <row r="8" spans="2:10" s="31" customFormat="1">
      <c r="B8" s="37" t="s">
        <v>149</v>
      </c>
      <c r="C8" s="38"/>
      <c r="D8" s="38"/>
      <c r="E8" s="350">
        <f>+'CA EF'!G69</f>
        <v>4626323482</v>
      </c>
      <c r="F8" s="351">
        <v>0</v>
      </c>
    </row>
    <row r="9" spans="2:10" s="31" customFormat="1">
      <c r="B9" s="37" t="s">
        <v>62</v>
      </c>
      <c r="C9" s="38"/>
      <c r="D9" s="38"/>
      <c r="E9" s="350">
        <f>+'CA EF'!J69</f>
        <v>-991036498</v>
      </c>
      <c r="F9" s="351">
        <v>0</v>
      </c>
    </row>
    <row r="10" spans="2:10" s="31" customFormat="1">
      <c r="B10" s="37" t="s">
        <v>150</v>
      </c>
      <c r="C10" s="38"/>
      <c r="D10" s="38"/>
      <c r="E10" s="350">
        <f>+'CA EF'!K69</f>
        <v>-236126088</v>
      </c>
      <c r="F10" s="351">
        <v>0</v>
      </c>
    </row>
    <row r="11" spans="2:10" s="31" customFormat="1" ht="31.5" customHeight="1">
      <c r="B11" s="720" t="s">
        <v>63</v>
      </c>
      <c r="C11" s="721"/>
      <c r="D11" s="722"/>
      <c r="E11" s="352">
        <f>SUM(E8:E10)</f>
        <v>3399160896</v>
      </c>
      <c r="F11" s="353">
        <f>SUM(F8:F10)</f>
        <v>0</v>
      </c>
    </row>
    <row r="12" spans="2:10" s="31" customFormat="1">
      <c r="B12" s="39" t="s">
        <v>151</v>
      </c>
      <c r="C12" s="40"/>
      <c r="D12" s="40"/>
      <c r="E12" s="352"/>
      <c r="F12" s="353"/>
    </row>
    <row r="13" spans="2:10" s="31" customFormat="1">
      <c r="B13" s="37" t="s">
        <v>152</v>
      </c>
      <c r="C13" s="38"/>
      <c r="D13" s="40"/>
      <c r="E13" s="352">
        <v>0</v>
      </c>
      <c r="F13" s="353">
        <v>0</v>
      </c>
    </row>
    <row r="14" spans="2:10" s="31" customFormat="1">
      <c r="B14" s="39" t="s">
        <v>153</v>
      </c>
      <c r="C14" s="40"/>
      <c r="D14" s="40"/>
      <c r="E14" s="352"/>
      <c r="F14" s="353"/>
    </row>
    <row r="15" spans="2:10" s="31" customFormat="1">
      <c r="B15" s="37" t="s">
        <v>883</v>
      </c>
      <c r="C15" s="38"/>
      <c r="D15" s="38"/>
      <c r="E15" s="350">
        <f>+'CA EF'!H69+'CA EF'!L69</f>
        <v>-2794451245</v>
      </c>
      <c r="F15" s="351">
        <v>-2572934.2000000239</v>
      </c>
      <c r="H15" s="41"/>
      <c r="J15" s="445"/>
    </row>
    <row r="16" spans="2:10" s="31" customFormat="1">
      <c r="B16" s="720" t="s">
        <v>154</v>
      </c>
      <c r="C16" s="721"/>
      <c r="D16" s="722"/>
      <c r="E16" s="352">
        <f>+SUM(E11:E15)</f>
        <v>604709651</v>
      </c>
      <c r="F16" s="353">
        <f>+SUM(F11:F15)</f>
        <v>-2572934.2000000239</v>
      </c>
      <c r="H16" s="41"/>
      <c r="J16" s="445"/>
    </row>
    <row r="17" spans="2:10" s="31" customFormat="1">
      <c r="B17" s="37" t="s">
        <v>632</v>
      </c>
      <c r="C17" s="38"/>
      <c r="D17" s="40"/>
      <c r="E17" s="354">
        <v>0</v>
      </c>
      <c r="F17" s="353">
        <v>0</v>
      </c>
      <c r="H17" s="41"/>
      <c r="I17" s="445"/>
    </row>
    <row r="18" spans="2:10" s="31" customFormat="1">
      <c r="B18" s="39" t="s">
        <v>64</v>
      </c>
      <c r="C18" s="40"/>
      <c r="D18" s="40"/>
      <c r="E18" s="353">
        <f>SUM(E16:E17)</f>
        <v>604709651</v>
      </c>
      <c r="F18" s="353">
        <f>SUM(F16:F17)</f>
        <v>-2572934.2000000239</v>
      </c>
      <c r="H18" s="41"/>
    </row>
    <row r="19" spans="2:10" s="31" customFormat="1">
      <c r="B19" s="39"/>
      <c r="C19" s="40"/>
      <c r="D19" s="40"/>
      <c r="E19" s="354"/>
      <c r="F19" s="353"/>
      <c r="H19" s="41"/>
    </row>
    <row r="20" spans="2:10" s="31" customFormat="1" ht="31.5" customHeight="1">
      <c r="B20" s="727" t="s">
        <v>65</v>
      </c>
      <c r="C20" s="728"/>
      <c r="D20" s="729"/>
      <c r="E20" s="355"/>
      <c r="F20" s="351"/>
      <c r="H20" s="41"/>
    </row>
    <row r="21" spans="2:10" s="31" customFormat="1">
      <c r="B21" s="93" t="s">
        <v>155</v>
      </c>
      <c r="C21" s="94"/>
      <c r="D21" s="40"/>
      <c r="E21" s="350">
        <v>0</v>
      </c>
      <c r="F21" s="351">
        <v>-750000000</v>
      </c>
      <c r="H21" s="41"/>
      <c r="I21" s="444"/>
      <c r="J21" s="445"/>
    </row>
    <row r="22" spans="2:10" s="31" customFormat="1">
      <c r="B22" s="93" t="s">
        <v>156</v>
      </c>
      <c r="C22" s="94"/>
      <c r="D22" s="40"/>
      <c r="E22" s="350">
        <v>0</v>
      </c>
      <c r="F22" s="351">
        <v>0</v>
      </c>
      <c r="H22" s="41"/>
    </row>
    <row r="23" spans="2:10" s="31" customFormat="1">
      <c r="B23" s="93" t="s">
        <v>157</v>
      </c>
      <c r="C23" s="94"/>
      <c r="D23" s="40"/>
      <c r="E23" s="350">
        <v>0</v>
      </c>
      <c r="F23" s="351">
        <v>0</v>
      </c>
      <c r="H23" s="41"/>
    </row>
    <row r="24" spans="2:10" s="31" customFormat="1">
      <c r="B24" s="37" t="s">
        <v>941</v>
      </c>
      <c r="C24" s="38"/>
      <c r="D24" s="38"/>
      <c r="E24" s="350">
        <f>+'CA EF'!O69</f>
        <v>-654889242</v>
      </c>
      <c r="F24" s="351">
        <v>0</v>
      </c>
      <c r="H24" s="41"/>
    </row>
    <row r="25" spans="2:10" s="31" customFormat="1">
      <c r="B25" s="37" t="s">
        <v>884</v>
      </c>
      <c r="C25" s="38"/>
      <c r="D25" s="38"/>
      <c r="E25" s="350">
        <f>+'CA EF'!P69</f>
        <v>-4974714</v>
      </c>
      <c r="F25" s="351">
        <v>0</v>
      </c>
      <c r="H25" s="41"/>
    </row>
    <row r="26" spans="2:10" s="31" customFormat="1">
      <c r="B26" s="724" t="s">
        <v>944</v>
      </c>
      <c r="C26" s="725"/>
      <c r="D26" s="726"/>
      <c r="E26" s="350">
        <f>+'CA EF'!Q69+'CA EF'!M69</f>
        <v>-731129003.89040995</v>
      </c>
      <c r="F26" s="351">
        <v>-2903205479</v>
      </c>
      <c r="H26" s="41"/>
    </row>
    <row r="27" spans="2:10" s="31" customFormat="1">
      <c r="B27" s="37" t="s">
        <v>158</v>
      </c>
      <c r="C27" s="38"/>
      <c r="D27" s="38"/>
      <c r="E27" s="350">
        <v>0</v>
      </c>
      <c r="F27" s="351">
        <v>0</v>
      </c>
    </row>
    <row r="28" spans="2:10" s="31" customFormat="1" hidden="1">
      <c r="B28" s="37" t="s">
        <v>66</v>
      </c>
      <c r="C28" s="38"/>
      <c r="D28" s="38"/>
      <c r="E28" s="350">
        <v>0</v>
      </c>
      <c r="F28" s="351">
        <v>0</v>
      </c>
    </row>
    <row r="29" spans="2:10" s="31" customFormat="1">
      <c r="B29" s="37" t="s">
        <v>159</v>
      </c>
      <c r="C29" s="38"/>
      <c r="D29" s="38"/>
      <c r="E29" s="350">
        <f>+'CA EF'!AA60</f>
        <v>0</v>
      </c>
      <c r="F29" s="351">
        <v>0</v>
      </c>
    </row>
    <row r="30" spans="2:10" s="31" customFormat="1">
      <c r="B30" s="39" t="s">
        <v>160</v>
      </c>
      <c r="C30" s="40"/>
      <c r="D30" s="40"/>
      <c r="E30" s="352">
        <f>SUM(E21:E29)</f>
        <v>-1390992959.8904099</v>
      </c>
      <c r="F30" s="352">
        <f>SUM(F21:F29)</f>
        <v>-3653205479</v>
      </c>
    </row>
    <row r="31" spans="2:10" s="31" customFormat="1" ht="7.5" customHeight="1">
      <c r="B31" s="39"/>
      <c r="C31" s="40"/>
      <c r="D31" s="40"/>
      <c r="E31" s="350"/>
      <c r="F31" s="353"/>
    </row>
    <row r="32" spans="2:10" s="31" customFormat="1" ht="31.5" customHeight="1">
      <c r="B32" s="727" t="s">
        <v>67</v>
      </c>
      <c r="C32" s="728"/>
      <c r="D32" s="729"/>
      <c r="E32" s="350"/>
      <c r="F32" s="351"/>
    </row>
    <row r="33" spans="2:11" s="31" customFormat="1">
      <c r="B33" s="37" t="s">
        <v>943</v>
      </c>
      <c r="C33" s="38"/>
      <c r="D33" s="38"/>
      <c r="E33" s="350">
        <f>+'CA EF'!R69</f>
        <v>0</v>
      </c>
      <c r="F33" s="351">
        <v>5000000000</v>
      </c>
    </row>
    <row r="34" spans="2:11" s="31" customFormat="1">
      <c r="B34" s="37" t="s">
        <v>68</v>
      </c>
      <c r="C34" s="38"/>
      <c r="D34" s="38"/>
      <c r="E34" s="350">
        <f>+'CA EF'!S69</f>
        <v>4632486299</v>
      </c>
      <c r="F34" s="351">
        <v>0</v>
      </c>
    </row>
    <row r="35" spans="2:11" s="31" customFormat="1">
      <c r="B35" s="37" t="s">
        <v>942</v>
      </c>
      <c r="C35" s="38"/>
      <c r="D35" s="38"/>
      <c r="E35" s="351">
        <v>0</v>
      </c>
      <c r="F35" s="351">
        <v>0</v>
      </c>
      <c r="H35" s="42"/>
    </row>
    <row r="36" spans="2:11" s="31" customFormat="1">
      <c r="B36" s="37" t="s">
        <v>87</v>
      </c>
      <c r="C36" s="38"/>
      <c r="D36" s="38"/>
      <c r="E36" s="351">
        <f>+'CA EF'!U69</f>
        <v>-86281096</v>
      </c>
      <c r="F36" s="351">
        <v>0</v>
      </c>
      <c r="H36" s="33"/>
    </row>
    <row r="37" spans="2:11" s="31" customFormat="1">
      <c r="B37" s="414" t="s">
        <v>742</v>
      </c>
      <c r="C37" s="38"/>
      <c r="D37" s="38"/>
      <c r="E37" s="351">
        <f>+'CA EF'!V69</f>
        <v>34448878</v>
      </c>
      <c r="F37" s="351">
        <v>7184.1000000000904</v>
      </c>
      <c r="H37" s="33"/>
    </row>
    <row r="38" spans="2:11" s="31" customFormat="1">
      <c r="B38" s="39" t="s">
        <v>69</v>
      </c>
      <c r="C38" s="40"/>
      <c r="D38" s="40"/>
      <c r="E38" s="353">
        <f>SUM(E33:E37)</f>
        <v>4580654081</v>
      </c>
      <c r="F38" s="353">
        <f>SUM(F33:F37)</f>
        <v>5000007184.1000004</v>
      </c>
      <c r="H38" s="33"/>
      <c r="I38" s="43"/>
      <c r="J38" s="43"/>
      <c r="K38" s="43"/>
    </row>
    <row r="39" spans="2:11" s="31" customFormat="1">
      <c r="B39" s="720" t="s">
        <v>70</v>
      </c>
      <c r="C39" s="721"/>
      <c r="D39" s="722"/>
      <c r="E39" s="353">
        <f>+E18+E30+E38</f>
        <v>3794370772.1095901</v>
      </c>
      <c r="F39" s="353">
        <f>+F18+F30+F38</f>
        <v>1344228770.9000006</v>
      </c>
      <c r="I39" s="43"/>
      <c r="J39" s="43"/>
      <c r="K39" s="43"/>
    </row>
    <row r="40" spans="2:11" s="31" customFormat="1">
      <c r="B40" s="39" t="s">
        <v>71</v>
      </c>
      <c r="C40" s="40"/>
      <c r="D40" s="40"/>
      <c r="E40" s="351">
        <f>+F41</f>
        <v>1344228770.9000006</v>
      </c>
      <c r="F40" s="351">
        <v>0</v>
      </c>
      <c r="I40" s="43"/>
      <c r="J40" s="43"/>
      <c r="K40" s="43"/>
    </row>
    <row r="41" spans="2:11" s="31" customFormat="1">
      <c r="B41" s="44" t="s">
        <v>72</v>
      </c>
      <c r="C41" s="45"/>
      <c r="D41" s="45"/>
      <c r="E41" s="356">
        <f>+E39+E40</f>
        <v>5138599543.0095901</v>
      </c>
      <c r="F41" s="356">
        <f>+F39+F40</f>
        <v>1344228770.9000006</v>
      </c>
      <c r="I41" s="166">
        <f>+E41-'Balance General'!C8</f>
        <v>9.59014892578125E-3</v>
      </c>
      <c r="J41" s="166">
        <f>+F41-'Balance General'!D8</f>
        <v>-9.9999427795410156E-2</v>
      </c>
      <c r="K41" s="43"/>
    </row>
    <row r="42" spans="2:11" s="31" customFormat="1">
      <c r="B42" s="40"/>
      <c r="C42" s="40"/>
      <c r="D42" s="40"/>
      <c r="E42" s="82"/>
      <c r="F42" s="82"/>
      <c r="I42" s="46"/>
      <c r="J42" s="46"/>
      <c r="K42" s="43"/>
    </row>
    <row r="43" spans="2:11" s="31" customFormat="1">
      <c r="B43" s="712" t="str">
        <f>+'Balance General'!$B$70</f>
        <v>Las notas 1 a 12 que se acompañan forman parte integrante de los Estados Fiancieros</v>
      </c>
      <c r="C43" s="712"/>
      <c r="D43" s="712"/>
      <c r="E43" s="712"/>
      <c r="F43" s="712"/>
      <c r="I43" s="46"/>
      <c r="J43" s="46"/>
      <c r="K43" s="43"/>
    </row>
    <row r="44" spans="2:11">
      <c r="E44" s="2"/>
      <c r="F44" s="2"/>
      <c r="I44" s="47"/>
      <c r="J44" s="47"/>
      <c r="K44" s="47"/>
    </row>
    <row r="45" spans="2:11">
      <c r="B45" s="2"/>
      <c r="C45" s="2"/>
      <c r="D45" s="30"/>
      <c r="E45" s="2"/>
      <c r="F45" s="2"/>
      <c r="G45" s="3"/>
      <c r="I45" s="43"/>
      <c r="J45" s="47"/>
      <c r="K45" s="47"/>
    </row>
    <row r="46" spans="2:11">
      <c r="E46" s="2"/>
      <c r="F46" s="2"/>
      <c r="G46" s="3"/>
      <c r="I46" s="31"/>
    </row>
    <row r="47" spans="2:11">
      <c r="E47" s="413"/>
      <c r="F47" s="2"/>
      <c r="G47" s="3"/>
      <c r="I47" s="31"/>
    </row>
    <row r="48" spans="2:11">
      <c r="E48" s="2"/>
      <c r="F48" s="2"/>
      <c r="G48" s="3"/>
      <c r="I48" s="31"/>
    </row>
    <row r="49" spans="2:9">
      <c r="E49" s="2"/>
      <c r="F49" s="2"/>
      <c r="G49" s="3"/>
      <c r="I49" s="31"/>
    </row>
    <row r="50" spans="2:9">
      <c r="E50" s="2"/>
      <c r="F50" s="2"/>
      <c r="G50" s="3"/>
      <c r="I50" s="31"/>
    </row>
    <row r="51" spans="2:9">
      <c r="E51" s="2"/>
      <c r="F51" s="2"/>
      <c r="G51" s="3"/>
      <c r="I51" s="31"/>
    </row>
    <row r="52" spans="2:9">
      <c r="B52" s="215" t="s">
        <v>661</v>
      </c>
      <c r="C52" s="710" t="s">
        <v>685</v>
      </c>
      <c r="D52" s="710"/>
      <c r="E52" s="710"/>
      <c r="F52" s="710"/>
      <c r="G52" s="710"/>
      <c r="I52" s="31"/>
    </row>
    <row r="53" spans="2:9">
      <c r="B53" s="216" t="s">
        <v>686</v>
      </c>
      <c r="C53" s="711" t="s">
        <v>687</v>
      </c>
      <c r="D53" s="711"/>
      <c r="E53" s="711"/>
      <c r="F53" s="711"/>
      <c r="G53" s="711"/>
      <c r="I53" s="31"/>
    </row>
    <row r="54" spans="2:9">
      <c r="B54" s="116" t="s">
        <v>1235</v>
      </c>
    </row>
    <row r="55" spans="2:9">
      <c r="B55" s="685" t="s">
        <v>1234</v>
      </c>
    </row>
  </sheetData>
  <customSheetViews>
    <customSheetView guid="{970CBB53-F4B3-462F-AEFE-2BC403F5F0AD}" scale="80" showPageBreaks="1" showGridLines="0" fitToPage="1" printArea="1" hiddenRows="1">
      <pane ySplit="7" topLeftCell="A23" activePane="bottomLeft" state="frozen"/>
      <selection pane="bottomLeft" activeCell="I38" sqref="I38"/>
      <pageMargins left="0.7" right="0.7" top="0.75" bottom="0.75" header="0.3" footer="0.3"/>
      <pageSetup paperSize="9" scale="67" fitToHeight="0" orientation="portrait" r:id="rId1"/>
    </customSheetView>
  </customSheetViews>
  <mergeCells count="13">
    <mergeCell ref="B39:D39"/>
    <mergeCell ref="C52:G52"/>
    <mergeCell ref="C53:G53"/>
    <mergeCell ref="B2:F2"/>
    <mergeCell ref="B4:F4"/>
    <mergeCell ref="B43:F43"/>
    <mergeCell ref="B3:F3"/>
    <mergeCell ref="B11:D11"/>
    <mergeCell ref="B16:D16"/>
    <mergeCell ref="B26:D26"/>
    <mergeCell ref="B32:D32"/>
    <mergeCell ref="B20:D20"/>
    <mergeCell ref="B7:D7"/>
  </mergeCells>
  <pageMargins left="0.7" right="0.7" top="0.75" bottom="0.75" header="0.3" footer="0.3"/>
  <pageSetup paperSize="9" scale="67"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zoomScale="70" zoomScaleNormal="70" zoomScaleSheetLayoutView="80" workbookViewId="0">
      <pane ySplit="7" topLeftCell="A8" activePane="bottomLeft" state="frozen"/>
      <selection pane="bottomLeft" activeCell="A23" sqref="A23"/>
    </sheetView>
  </sheetViews>
  <sheetFormatPr defaultColWidth="11.42578125" defaultRowHeight="15.75"/>
  <cols>
    <col min="1" max="1" width="25.42578125" style="3" customWidth="1"/>
    <col min="2" max="2" width="14.5703125" style="2" customWidth="1"/>
    <col min="3" max="3" width="15.5703125" style="2" customWidth="1"/>
    <col min="4" max="4" width="26.28515625" style="2" bestFit="1" customWidth="1"/>
    <col min="5" max="5" width="15" style="2" customWidth="1"/>
    <col min="6" max="6" width="15.28515625" style="2" customWidth="1"/>
    <col min="7" max="7" width="15.5703125" style="2" customWidth="1"/>
    <col min="8" max="8" width="20.5703125" style="2" bestFit="1" customWidth="1"/>
    <col min="9" max="9" width="23.42578125" style="2" bestFit="1" customWidth="1"/>
    <col min="10" max="10" width="25.5703125" style="2" bestFit="1" customWidth="1"/>
    <col min="11" max="11" width="26.28515625" style="2" bestFit="1" customWidth="1"/>
    <col min="12" max="13" width="11.42578125" style="2"/>
    <col min="14" max="14" width="15.42578125" style="2" bestFit="1" customWidth="1"/>
    <col min="15" max="15" width="21.7109375" style="2" bestFit="1" customWidth="1"/>
    <col min="16" max="16384" width="11.42578125" style="2"/>
  </cols>
  <sheetData>
    <row r="1" spans="1:15" s="75" customFormat="1">
      <c r="A1" s="723" t="s">
        <v>147</v>
      </c>
      <c r="B1" s="723"/>
      <c r="C1" s="723"/>
      <c r="D1" s="723"/>
      <c r="E1" s="723"/>
      <c r="F1" s="723"/>
      <c r="G1" s="723"/>
      <c r="H1" s="723"/>
      <c r="I1" s="723"/>
      <c r="J1" s="723"/>
      <c r="K1" s="723"/>
    </row>
    <row r="2" spans="1:15" s="75" customFormat="1">
      <c r="A2" s="733" t="s">
        <v>148</v>
      </c>
      <c r="B2" s="733"/>
      <c r="C2" s="733"/>
      <c r="D2" s="733"/>
      <c r="E2" s="733"/>
      <c r="F2" s="733"/>
      <c r="G2" s="733"/>
      <c r="H2" s="733"/>
      <c r="I2" s="733"/>
      <c r="J2" s="733"/>
      <c r="K2" s="733"/>
    </row>
    <row r="3" spans="1:15" s="75" customFormat="1">
      <c r="A3" s="718" t="s">
        <v>1231</v>
      </c>
      <c r="B3" s="714"/>
      <c r="C3" s="714"/>
      <c r="D3" s="714"/>
      <c r="E3" s="714"/>
      <c r="F3" s="714"/>
      <c r="G3" s="714"/>
      <c r="H3" s="714"/>
      <c r="I3" s="714"/>
      <c r="J3" s="714"/>
      <c r="K3" s="714"/>
    </row>
    <row r="4" spans="1:15" s="75" customFormat="1">
      <c r="A4" s="714" t="s">
        <v>676</v>
      </c>
      <c r="B4" s="714"/>
      <c r="C4" s="714"/>
      <c r="D4" s="714"/>
      <c r="E4" s="714"/>
      <c r="F4" s="714"/>
      <c r="G4" s="714"/>
      <c r="H4" s="714"/>
      <c r="I4" s="714"/>
      <c r="J4" s="714"/>
      <c r="K4" s="714"/>
    </row>
    <row r="5" spans="1:15" s="75" customFormat="1" ht="16.5" thickBot="1">
      <c r="A5" s="77"/>
      <c r="B5" s="78"/>
      <c r="C5" s="78"/>
      <c r="D5" s="78"/>
      <c r="E5" s="78"/>
      <c r="F5" s="78"/>
      <c r="G5" s="78"/>
      <c r="H5" s="78"/>
      <c r="I5" s="78"/>
      <c r="J5" s="78"/>
      <c r="K5" s="78"/>
    </row>
    <row r="6" spans="1:15" s="31" customFormat="1" ht="17.649999999999999" customHeight="1">
      <c r="A6" s="736" t="s">
        <v>59</v>
      </c>
      <c r="B6" s="734" t="s">
        <v>11</v>
      </c>
      <c r="C6" s="734"/>
      <c r="D6" s="734"/>
      <c r="E6" s="734" t="s">
        <v>12</v>
      </c>
      <c r="F6" s="734"/>
      <c r="G6" s="734"/>
      <c r="H6" s="734" t="s">
        <v>142</v>
      </c>
      <c r="I6" s="734"/>
      <c r="J6" s="735" t="s">
        <v>25</v>
      </c>
      <c r="K6" s="735"/>
    </row>
    <row r="7" spans="1:15" s="31" customFormat="1" ht="17.649999999999999" customHeight="1">
      <c r="A7" s="737"/>
      <c r="B7" s="302" t="s">
        <v>136</v>
      </c>
      <c r="C7" s="302" t="s">
        <v>137</v>
      </c>
      <c r="D7" s="302" t="s">
        <v>138</v>
      </c>
      <c r="E7" s="302" t="s">
        <v>139</v>
      </c>
      <c r="F7" s="302" t="s">
        <v>140</v>
      </c>
      <c r="G7" s="302" t="s">
        <v>141</v>
      </c>
      <c r="H7" s="302" t="s">
        <v>143</v>
      </c>
      <c r="I7" s="302" t="s">
        <v>144</v>
      </c>
      <c r="J7" s="303">
        <v>43830</v>
      </c>
      <c r="K7" s="303">
        <v>43465</v>
      </c>
    </row>
    <row r="8" spans="1:15" s="31" customFormat="1" ht="35.1" customHeight="1">
      <c r="A8" s="304" t="s">
        <v>731</v>
      </c>
      <c r="B8" s="358">
        <v>0</v>
      </c>
      <c r="C8" s="358">
        <v>0</v>
      </c>
      <c r="D8" s="358">
        <v>5000000000</v>
      </c>
      <c r="E8" s="358">
        <v>0</v>
      </c>
      <c r="F8" s="358">
        <v>0</v>
      </c>
      <c r="G8" s="358">
        <v>0</v>
      </c>
      <c r="H8" s="358">
        <v>0</v>
      </c>
      <c r="I8" s="358">
        <v>-16169966</v>
      </c>
      <c r="J8" s="359"/>
      <c r="K8" s="360"/>
    </row>
    <row r="9" spans="1:15" s="31" customFormat="1" ht="35.1" customHeight="1">
      <c r="A9" s="305" t="s">
        <v>145</v>
      </c>
      <c r="B9" s="361">
        <v>0</v>
      </c>
      <c r="C9" s="361">
        <v>0</v>
      </c>
      <c r="D9" s="361">
        <v>0</v>
      </c>
      <c r="E9" s="361">
        <v>0</v>
      </c>
      <c r="F9" s="361">
        <v>0</v>
      </c>
      <c r="G9" s="361">
        <v>0</v>
      </c>
      <c r="H9" s="361">
        <v>-16169966</v>
      </c>
      <c r="I9" s="361">
        <v>16169966</v>
      </c>
      <c r="J9" s="362"/>
      <c r="K9" s="363"/>
    </row>
    <row r="10" spans="1:15" s="76" customFormat="1" ht="35.1" customHeight="1">
      <c r="A10" s="306" t="s">
        <v>146</v>
      </c>
      <c r="B10" s="357">
        <v>0</v>
      </c>
      <c r="C10" s="357">
        <v>0</v>
      </c>
      <c r="D10" s="357">
        <v>0</v>
      </c>
      <c r="E10" s="357">
        <v>0</v>
      </c>
      <c r="F10" s="357">
        <v>0</v>
      </c>
      <c r="G10" s="357">
        <v>0</v>
      </c>
      <c r="H10" s="357">
        <v>0</v>
      </c>
      <c r="I10" s="357">
        <v>0</v>
      </c>
      <c r="J10" s="362"/>
      <c r="K10" s="363"/>
    </row>
    <row r="11" spans="1:15" s="76" customFormat="1" ht="35.1" customHeight="1">
      <c r="A11" s="307" t="s">
        <v>60</v>
      </c>
      <c r="B11" s="357">
        <v>0</v>
      </c>
      <c r="C11" s="357">
        <v>0</v>
      </c>
      <c r="D11" s="357">
        <v>0</v>
      </c>
      <c r="E11" s="357">
        <v>0</v>
      </c>
      <c r="F11" s="357">
        <v>0</v>
      </c>
      <c r="G11" s="357">
        <v>0</v>
      </c>
      <c r="H11" s="357">
        <v>0</v>
      </c>
      <c r="I11" s="357">
        <f>+'Estado de Resultados'!F79</f>
        <v>650398445</v>
      </c>
      <c r="J11" s="364"/>
      <c r="K11" s="365"/>
    </row>
    <row r="12" spans="1:15" s="76" customFormat="1" ht="35.1" customHeight="1">
      <c r="A12" s="308" t="s">
        <v>689</v>
      </c>
      <c r="B12" s="366">
        <f>SUM(B8:B11)</f>
        <v>0</v>
      </c>
      <c r="C12" s="366">
        <f t="shared" ref="C12" si="0">SUM(C8:C11)</f>
        <v>0</v>
      </c>
      <c r="D12" s="366">
        <f t="shared" ref="D12:I12" si="1">SUM(D8:D11)</f>
        <v>5000000000</v>
      </c>
      <c r="E12" s="366">
        <f t="shared" si="1"/>
        <v>0</v>
      </c>
      <c r="F12" s="366">
        <f t="shared" si="1"/>
        <v>0</v>
      </c>
      <c r="G12" s="366">
        <f t="shared" si="1"/>
        <v>0</v>
      </c>
      <c r="H12" s="366">
        <f t="shared" si="1"/>
        <v>-16169966</v>
      </c>
      <c r="I12" s="366">
        <f t="shared" si="1"/>
        <v>650398445</v>
      </c>
      <c r="J12" s="366">
        <f>+SUM(B12:I12)</f>
        <v>5634228479</v>
      </c>
      <c r="K12" s="366">
        <v>0</v>
      </c>
      <c r="L12" s="310"/>
    </row>
    <row r="13" spans="1:15" s="76" customFormat="1" ht="35.1" customHeight="1" thickBot="1">
      <c r="A13" s="309" t="s">
        <v>732</v>
      </c>
      <c r="B13" s="367">
        <v>0</v>
      </c>
      <c r="C13" s="367">
        <v>0</v>
      </c>
      <c r="D13" s="367">
        <v>5000000000</v>
      </c>
      <c r="E13" s="367">
        <v>0</v>
      </c>
      <c r="F13" s="367">
        <v>0</v>
      </c>
      <c r="G13" s="367">
        <v>0</v>
      </c>
      <c r="H13" s="367">
        <v>0</v>
      </c>
      <c r="I13" s="367">
        <v>-16169966</v>
      </c>
      <c r="J13" s="367">
        <v>0</v>
      </c>
      <c r="K13" s="367">
        <f>+SUM(B13:J13)</f>
        <v>4983830034</v>
      </c>
      <c r="L13" s="310"/>
    </row>
    <row r="14" spans="1:15">
      <c r="O14" s="71"/>
    </row>
    <row r="15" spans="1:15">
      <c r="A15" s="719" t="str">
        <f>+'Balance General'!$B$70</f>
        <v>Las notas 1 a 12 que se acompañan forman parte integrante de los Estados Fiancieros</v>
      </c>
      <c r="B15" s="719"/>
      <c r="C15" s="719"/>
      <c r="D15" s="719"/>
      <c r="E15" s="719"/>
      <c r="F15" s="719"/>
      <c r="G15" s="719"/>
      <c r="H15" s="719"/>
      <c r="I15" s="719"/>
      <c r="J15" s="719"/>
      <c r="K15" s="719"/>
      <c r="O15" s="71"/>
    </row>
    <row r="16" spans="1:15">
      <c r="O16" s="71"/>
    </row>
    <row r="17" spans="1:15">
      <c r="O17" s="71"/>
    </row>
    <row r="18" spans="1:15">
      <c r="O18" s="71"/>
    </row>
    <row r="19" spans="1:15">
      <c r="O19" s="71"/>
    </row>
    <row r="20" spans="1:15">
      <c r="B20" s="212" t="s">
        <v>681</v>
      </c>
      <c r="D20" s="710" t="s">
        <v>680</v>
      </c>
      <c r="E20" s="710"/>
      <c r="G20" s="217" t="s">
        <v>493</v>
      </c>
      <c r="J20" s="211" t="s">
        <v>677</v>
      </c>
      <c r="N20" s="71"/>
    </row>
    <row r="21" spans="1:15">
      <c r="B21" s="213" t="s">
        <v>120</v>
      </c>
      <c r="D21" s="711" t="s">
        <v>679</v>
      </c>
      <c r="E21" s="711"/>
      <c r="G21" s="213" t="s">
        <v>688</v>
      </c>
      <c r="J21" s="213" t="s">
        <v>678</v>
      </c>
      <c r="N21" s="71"/>
    </row>
    <row r="23" spans="1:15">
      <c r="A23" s="116" t="s">
        <v>1235</v>
      </c>
    </row>
    <row r="24" spans="1:15" ht="27" customHeight="1">
      <c r="A24" s="685" t="s">
        <v>1234</v>
      </c>
    </row>
    <row r="64" spans="3:3">
      <c r="C64" s="2">
        <f>'Patrimonio Neto'!F1</f>
        <v>0</v>
      </c>
    </row>
  </sheetData>
  <customSheetViews>
    <customSheetView guid="{970CBB53-F4B3-462F-AEFE-2BC403F5F0AD}" scale="80" showPageBreaks="1" showGridLines="0" printArea="1">
      <pane ySplit="7" topLeftCell="A8" activePane="bottomLeft" state="frozen"/>
      <selection pane="bottomLeft" activeCell="L13" sqref="L13"/>
      <pageMargins left="0.75" right="0.75" top="1" bottom="1" header="0.5" footer="0.5"/>
      <pageSetup scale="47" orientation="portrait" r:id="rId1"/>
      <headerFooter alignWithMargins="0"/>
    </customSheetView>
  </customSheetViews>
  <mergeCells count="12">
    <mergeCell ref="D20:E20"/>
    <mergeCell ref="D21:E21"/>
    <mergeCell ref="A1:K1"/>
    <mergeCell ref="A2:K2"/>
    <mergeCell ref="A3:K3"/>
    <mergeCell ref="A4:K4"/>
    <mergeCell ref="B6:D6"/>
    <mergeCell ref="E6:G6"/>
    <mergeCell ref="H6:I6"/>
    <mergeCell ref="J6:K6"/>
    <mergeCell ref="A6:A7"/>
    <mergeCell ref="A15:K15"/>
  </mergeCells>
  <pageMargins left="0.75" right="0.75" top="1" bottom="1" header="0.5" footer="0.5"/>
  <pageSetup scale="47"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X74"/>
  <sheetViews>
    <sheetView topLeftCell="A7" zoomScale="80" zoomScaleNormal="80" workbookViewId="0">
      <selection activeCell="D21" sqref="D21"/>
    </sheetView>
  </sheetViews>
  <sheetFormatPr defaultColWidth="9.28515625" defaultRowHeight="15" customHeight="1"/>
  <cols>
    <col min="1" max="1" width="33.7109375" style="97" customWidth="1"/>
    <col min="2" max="2" width="16" style="97" customWidth="1"/>
    <col min="3" max="4" width="15" style="97" bestFit="1" customWidth="1"/>
    <col min="5" max="5" width="16.5703125" style="97" bestFit="1" customWidth="1"/>
    <col min="6" max="6" width="14.42578125" style="97" bestFit="1" customWidth="1"/>
    <col min="7" max="7" width="17.5703125" style="97" bestFit="1" customWidth="1"/>
    <col min="8" max="9" width="18.28515625" style="97" bestFit="1" customWidth="1"/>
    <col min="10" max="10" width="12.7109375" style="97" bestFit="1" customWidth="1"/>
    <col min="11" max="12" width="16.5703125" style="97" bestFit="1" customWidth="1"/>
    <col min="13" max="14" width="13.28515625" style="97" bestFit="1" customWidth="1"/>
    <col min="15" max="15" width="15.5703125" style="97" bestFit="1" customWidth="1"/>
    <col min="16" max="17" width="15.5703125" style="97" customWidth="1"/>
    <col min="18" max="19" width="13.7109375" style="97" bestFit="1" customWidth="1"/>
    <col min="20" max="21" width="12.28515625" style="97" bestFit="1" customWidth="1"/>
    <col min="22" max="22" width="17.5703125" style="97" bestFit="1" customWidth="1"/>
    <col min="23" max="23" width="15.28515625" style="97" bestFit="1" customWidth="1"/>
    <col min="24" max="24" width="14.42578125" style="125" bestFit="1" customWidth="1"/>
    <col min="25" max="50" width="9.28515625" style="125"/>
    <col min="51" max="258" width="9.28515625" style="97"/>
    <col min="259" max="259" width="33.7109375" style="97" customWidth="1"/>
    <col min="260" max="260" width="16" style="97" customWidth="1"/>
    <col min="261" max="262" width="15" style="97" bestFit="1" customWidth="1"/>
    <col min="263" max="263" width="16.5703125" style="97" bestFit="1" customWidth="1"/>
    <col min="264" max="264" width="12.5703125" style="97" customWidth="1"/>
    <col min="265" max="265" width="17.5703125" style="97" bestFit="1" customWidth="1"/>
    <col min="266" max="267" width="18.28515625" style="97" bestFit="1" customWidth="1"/>
    <col min="268" max="268" width="12.7109375" style="97" bestFit="1" customWidth="1"/>
    <col min="269" max="270" width="16.5703125" style="97" bestFit="1" customWidth="1"/>
    <col min="271" max="272" width="13.28515625" style="97" bestFit="1" customWidth="1"/>
    <col min="273" max="273" width="15.5703125" style="97" bestFit="1" customWidth="1"/>
    <col min="274" max="274" width="13.7109375" style="97" bestFit="1" customWidth="1"/>
    <col min="275" max="277" width="12.28515625" style="97" bestFit="1" customWidth="1"/>
    <col min="278" max="278" width="17.5703125" style="97" bestFit="1" customWidth="1"/>
    <col min="279" max="279" width="12.28515625" style="97" bestFit="1" customWidth="1"/>
    <col min="280" max="280" width="13.42578125" style="97" bestFit="1" customWidth="1"/>
    <col min="281" max="514" width="9.28515625" style="97"/>
    <col min="515" max="515" width="33.7109375" style="97" customWidth="1"/>
    <col min="516" max="516" width="16" style="97" customWidth="1"/>
    <col min="517" max="518" width="15" style="97" bestFit="1" customWidth="1"/>
    <col min="519" max="519" width="16.5703125" style="97" bestFit="1" customWidth="1"/>
    <col min="520" max="520" width="12.5703125" style="97" customWidth="1"/>
    <col min="521" max="521" width="17.5703125" style="97" bestFit="1" customWidth="1"/>
    <col min="522" max="523" width="18.28515625" style="97" bestFit="1" customWidth="1"/>
    <col min="524" max="524" width="12.7109375" style="97" bestFit="1" customWidth="1"/>
    <col min="525" max="526" width="16.5703125" style="97" bestFit="1" customWidth="1"/>
    <col min="527" max="528" width="13.28515625" style="97" bestFit="1" customWidth="1"/>
    <col min="529" max="529" width="15.5703125" style="97" bestFit="1" customWidth="1"/>
    <col min="530" max="530" width="13.7109375" style="97" bestFit="1" customWidth="1"/>
    <col min="531" max="533" width="12.28515625" style="97" bestFit="1" customWidth="1"/>
    <col min="534" max="534" width="17.5703125" style="97" bestFit="1" customWidth="1"/>
    <col min="535" max="535" width="12.28515625" style="97" bestFit="1" customWidth="1"/>
    <col min="536" max="536" width="13.42578125" style="97" bestFit="1" customWidth="1"/>
    <col min="537" max="770" width="9.28515625" style="97"/>
    <col min="771" max="771" width="33.7109375" style="97" customWidth="1"/>
    <col min="772" max="772" width="16" style="97" customWidth="1"/>
    <col min="773" max="774" width="15" style="97" bestFit="1" customWidth="1"/>
    <col min="775" max="775" width="16.5703125" style="97" bestFit="1" customWidth="1"/>
    <col min="776" max="776" width="12.5703125" style="97" customWidth="1"/>
    <col min="777" max="777" width="17.5703125" style="97" bestFit="1" customWidth="1"/>
    <col min="778" max="779" width="18.28515625" style="97" bestFit="1" customWidth="1"/>
    <col min="780" max="780" width="12.7109375" style="97" bestFit="1" customWidth="1"/>
    <col min="781" max="782" width="16.5703125" style="97" bestFit="1" customWidth="1"/>
    <col min="783" max="784" width="13.28515625" style="97" bestFit="1" customWidth="1"/>
    <col min="785" max="785" width="15.5703125" style="97" bestFit="1" customWidth="1"/>
    <col min="786" max="786" width="13.7109375" style="97" bestFit="1" customWidth="1"/>
    <col min="787" max="789" width="12.28515625" style="97" bestFit="1" customWidth="1"/>
    <col min="790" max="790" width="17.5703125" style="97" bestFit="1" customWidth="1"/>
    <col min="791" max="791" width="12.28515625" style="97" bestFit="1" customWidth="1"/>
    <col min="792" max="792" width="13.42578125" style="97" bestFit="1" customWidth="1"/>
    <col min="793" max="1026" width="9.28515625" style="97"/>
    <col min="1027" max="1027" width="33.7109375" style="97" customWidth="1"/>
    <col min="1028" max="1028" width="16" style="97" customWidth="1"/>
    <col min="1029" max="1030" width="15" style="97" bestFit="1" customWidth="1"/>
    <col min="1031" max="1031" width="16.5703125" style="97" bestFit="1" customWidth="1"/>
    <col min="1032" max="1032" width="12.5703125" style="97" customWidth="1"/>
    <col min="1033" max="1033" width="17.5703125" style="97" bestFit="1" customWidth="1"/>
    <col min="1034" max="1035" width="18.28515625" style="97" bestFit="1" customWidth="1"/>
    <col min="1036" max="1036" width="12.7109375" style="97" bestFit="1" customWidth="1"/>
    <col min="1037" max="1038" width="16.5703125" style="97" bestFit="1" customWidth="1"/>
    <col min="1039" max="1040" width="13.28515625" style="97" bestFit="1" customWidth="1"/>
    <col min="1041" max="1041" width="15.5703125" style="97" bestFit="1" customWidth="1"/>
    <col min="1042" max="1042" width="13.7109375" style="97" bestFit="1" customWidth="1"/>
    <col min="1043" max="1045" width="12.28515625" style="97" bestFit="1" customWidth="1"/>
    <col min="1046" max="1046" width="17.5703125" style="97" bestFit="1" customWidth="1"/>
    <col min="1047" max="1047" width="12.28515625" style="97" bestFit="1" customWidth="1"/>
    <col min="1048" max="1048" width="13.42578125" style="97" bestFit="1" customWidth="1"/>
    <col min="1049" max="1282" width="9.28515625" style="97"/>
    <col min="1283" max="1283" width="33.7109375" style="97" customWidth="1"/>
    <col min="1284" max="1284" width="16" style="97" customWidth="1"/>
    <col min="1285" max="1286" width="15" style="97" bestFit="1" customWidth="1"/>
    <col min="1287" max="1287" width="16.5703125" style="97" bestFit="1" customWidth="1"/>
    <col min="1288" max="1288" width="12.5703125" style="97" customWidth="1"/>
    <col min="1289" max="1289" width="17.5703125" style="97" bestFit="1" customWidth="1"/>
    <col min="1290" max="1291" width="18.28515625" style="97" bestFit="1" customWidth="1"/>
    <col min="1292" max="1292" width="12.7109375" style="97" bestFit="1" customWidth="1"/>
    <col min="1293" max="1294" width="16.5703125" style="97" bestFit="1" customWidth="1"/>
    <col min="1295" max="1296" width="13.28515625" style="97" bestFit="1" customWidth="1"/>
    <col min="1297" max="1297" width="15.5703125" style="97" bestFit="1" customWidth="1"/>
    <col min="1298" max="1298" width="13.7109375" style="97" bestFit="1" customWidth="1"/>
    <col min="1299" max="1301" width="12.28515625" style="97" bestFit="1" customWidth="1"/>
    <col min="1302" max="1302" width="17.5703125" style="97" bestFit="1" customWidth="1"/>
    <col min="1303" max="1303" width="12.28515625" style="97" bestFit="1" customWidth="1"/>
    <col min="1304" max="1304" width="13.42578125" style="97" bestFit="1" customWidth="1"/>
    <col min="1305" max="1538" width="9.28515625" style="97"/>
    <col min="1539" max="1539" width="33.7109375" style="97" customWidth="1"/>
    <col min="1540" max="1540" width="16" style="97" customWidth="1"/>
    <col min="1541" max="1542" width="15" style="97" bestFit="1" customWidth="1"/>
    <col min="1543" max="1543" width="16.5703125" style="97" bestFit="1" customWidth="1"/>
    <col min="1544" max="1544" width="12.5703125" style="97" customWidth="1"/>
    <col min="1545" max="1545" width="17.5703125" style="97" bestFit="1" customWidth="1"/>
    <col min="1546" max="1547" width="18.28515625" style="97" bestFit="1" customWidth="1"/>
    <col min="1548" max="1548" width="12.7109375" style="97" bestFit="1" customWidth="1"/>
    <col min="1549" max="1550" width="16.5703125" style="97" bestFit="1" customWidth="1"/>
    <col min="1551" max="1552" width="13.28515625" style="97" bestFit="1" customWidth="1"/>
    <col min="1553" max="1553" width="15.5703125" style="97" bestFit="1" customWidth="1"/>
    <col min="1554" max="1554" width="13.7109375" style="97" bestFit="1" customWidth="1"/>
    <col min="1555" max="1557" width="12.28515625" style="97" bestFit="1" customWidth="1"/>
    <col min="1558" max="1558" width="17.5703125" style="97" bestFit="1" customWidth="1"/>
    <col min="1559" max="1559" width="12.28515625" style="97" bestFit="1" customWidth="1"/>
    <col min="1560" max="1560" width="13.42578125" style="97" bestFit="1" customWidth="1"/>
    <col min="1561" max="1794" width="9.28515625" style="97"/>
    <col min="1795" max="1795" width="33.7109375" style="97" customWidth="1"/>
    <col min="1796" max="1796" width="16" style="97" customWidth="1"/>
    <col min="1797" max="1798" width="15" style="97" bestFit="1" customWidth="1"/>
    <col min="1799" max="1799" width="16.5703125" style="97" bestFit="1" customWidth="1"/>
    <col min="1800" max="1800" width="12.5703125" style="97" customWidth="1"/>
    <col min="1801" max="1801" width="17.5703125" style="97" bestFit="1" customWidth="1"/>
    <col min="1802" max="1803" width="18.28515625" style="97" bestFit="1" customWidth="1"/>
    <col min="1804" max="1804" width="12.7109375" style="97" bestFit="1" customWidth="1"/>
    <col min="1805" max="1806" width="16.5703125" style="97" bestFit="1" customWidth="1"/>
    <col min="1807" max="1808" width="13.28515625" style="97" bestFit="1" customWidth="1"/>
    <col min="1809" max="1809" width="15.5703125" style="97" bestFit="1" customWidth="1"/>
    <col min="1810" max="1810" width="13.7109375" style="97" bestFit="1" customWidth="1"/>
    <col min="1811" max="1813" width="12.28515625" style="97" bestFit="1" customWidth="1"/>
    <col min="1814" max="1814" width="17.5703125" style="97" bestFit="1" customWidth="1"/>
    <col min="1815" max="1815" width="12.28515625" style="97" bestFit="1" customWidth="1"/>
    <col min="1816" max="1816" width="13.42578125" style="97" bestFit="1" customWidth="1"/>
    <col min="1817" max="2050" width="9.28515625" style="97"/>
    <col min="2051" max="2051" width="33.7109375" style="97" customWidth="1"/>
    <col min="2052" max="2052" width="16" style="97" customWidth="1"/>
    <col min="2053" max="2054" width="15" style="97" bestFit="1" customWidth="1"/>
    <col min="2055" max="2055" width="16.5703125" style="97" bestFit="1" customWidth="1"/>
    <col min="2056" max="2056" width="12.5703125" style="97" customWidth="1"/>
    <col min="2057" max="2057" width="17.5703125" style="97" bestFit="1" customWidth="1"/>
    <col min="2058" max="2059" width="18.28515625" style="97" bestFit="1" customWidth="1"/>
    <col min="2060" max="2060" width="12.7109375" style="97" bestFit="1" customWidth="1"/>
    <col min="2061" max="2062" width="16.5703125" style="97" bestFit="1" customWidth="1"/>
    <col min="2063" max="2064" width="13.28515625" style="97" bestFit="1" customWidth="1"/>
    <col min="2065" max="2065" width="15.5703125" style="97" bestFit="1" customWidth="1"/>
    <col min="2066" max="2066" width="13.7109375" style="97" bestFit="1" customWidth="1"/>
    <col min="2067" max="2069" width="12.28515625" style="97" bestFit="1" customWidth="1"/>
    <col min="2070" max="2070" width="17.5703125" style="97" bestFit="1" customWidth="1"/>
    <col min="2071" max="2071" width="12.28515625" style="97" bestFit="1" customWidth="1"/>
    <col min="2072" max="2072" width="13.42578125" style="97" bestFit="1" customWidth="1"/>
    <col min="2073" max="2306" width="9.28515625" style="97"/>
    <col min="2307" max="2307" width="33.7109375" style="97" customWidth="1"/>
    <col min="2308" max="2308" width="16" style="97" customWidth="1"/>
    <col min="2309" max="2310" width="15" style="97" bestFit="1" customWidth="1"/>
    <col min="2311" max="2311" width="16.5703125" style="97" bestFit="1" customWidth="1"/>
    <col min="2312" max="2312" width="12.5703125" style="97" customWidth="1"/>
    <col min="2313" max="2313" width="17.5703125" style="97" bestFit="1" customWidth="1"/>
    <col min="2314" max="2315" width="18.28515625" style="97" bestFit="1" customWidth="1"/>
    <col min="2316" max="2316" width="12.7109375" style="97" bestFit="1" customWidth="1"/>
    <col min="2317" max="2318" width="16.5703125" style="97" bestFit="1" customWidth="1"/>
    <col min="2319" max="2320" width="13.28515625" style="97" bestFit="1" customWidth="1"/>
    <col min="2321" max="2321" width="15.5703125" style="97" bestFit="1" customWidth="1"/>
    <col min="2322" max="2322" width="13.7109375" style="97" bestFit="1" customWidth="1"/>
    <col min="2323" max="2325" width="12.28515625" style="97" bestFit="1" customWidth="1"/>
    <col min="2326" max="2326" width="17.5703125" style="97" bestFit="1" customWidth="1"/>
    <col min="2327" max="2327" width="12.28515625" style="97" bestFit="1" customWidth="1"/>
    <col min="2328" max="2328" width="13.42578125" style="97" bestFit="1" customWidth="1"/>
    <col min="2329" max="2562" width="9.28515625" style="97"/>
    <col min="2563" max="2563" width="33.7109375" style="97" customWidth="1"/>
    <col min="2564" max="2564" width="16" style="97" customWidth="1"/>
    <col min="2565" max="2566" width="15" style="97" bestFit="1" customWidth="1"/>
    <col min="2567" max="2567" width="16.5703125" style="97" bestFit="1" customWidth="1"/>
    <col min="2568" max="2568" width="12.5703125" style="97" customWidth="1"/>
    <col min="2569" max="2569" width="17.5703125" style="97" bestFit="1" customWidth="1"/>
    <col min="2570" max="2571" width="18.28515625" style="97" bestFit="1" customWidth="1"/>
    <col min="2572" max="2572" width="12.7109375" style="97" bestFit="1" customWidth="1"/>
    <col min="2573" max="2574" width="16.5703125" style="97" bestFit="1" customWidth="1"/>
    <col min="2575" max="2576" width="13.28515625" style="97" bestFit="1" customWidth="1"/>
    <col min="2577" max="2577" width="15.5703125" style="97" bestFit="1" customWidth="1"/>
    <col min="2578" max="2578" width="13.7109375" style="97" bestFit="1" customWidth="1"/>
    <col min="2579" max="2581" width="12.28515625" style="97" bestFit="1" customWidth="1"/>
    <col min="2582" max="2582" width="17.5703125" style="97" bestFit="1" customWidth="1"/>
    <col min="2583" max="2583" width="12.28515625" style="97" bestFit="1" customWidth="1"/>
    <col min="2584" max="2584" width="13.42578125" style="97" bestFit="1" customWidth="1"/>
    <col min="2585" max="2818" width="9.28515625" style="97"/>
    <col min="2819" max="2819" width="33.7109375" style="97" customWidth="1"/>
    <col min="2820" max="2820" width="16" style="97" customWidth="1"/>
    <col min="2821" max="2822" width="15" style="97" bestFit="1" customWidth="1"/>
    <col min="2823" max="2823" width="16.5703125" style="97" bestFit="1" customWidth="1"/>
    <col min="2824" max="2824" width="12.5703125" style="97" customWidth="1"/>
    <col min="2825" max="2825" width="17.5703125" style="97" bestFit="1" customWidth="1"/>
    <col min="2826" max="2827" width="18.28515625" style="97" bestFit="1" customWidth="1"/>
    <col min="2828" max="2828" width="12.7109375" style="97" bestFit="1" customWidth="1"/>
    <col min="2829" max="2830" width="16.5703125" style="97" bestFit="1" customWidth="1"/>
    <col min="2831" max="2832" width="13.28515625" style="97" bestFit="1" customWidth="1"/>
    <col min="2833" max="2833" width="15.5703125" style="97" bestFit="1" customWidth="1"/>
    <col min="2834" max="2834" width="13.7109375" style="97" bestFit="1" customWidth="1"/>
    <col min="2835" max="2837" width="12.28515625" style="97" bestFit="1" customWidth="1"/>
    <col min="2838" max="2838" width="17.5703125" style="97" bestFit="1" customWidth="1"/>
    <col min="2839" max="2839" width="12.28515625" style="97" bestFit="1" customWidth="1"/>
    <col min="2840" max="2840" width="13.42578125" style="97" bestFit="1" customWidth="1"/>
    <col min="2841" max="3074" width="9.28515625" style="97"/>
    <col min="3075" max="3075" width="33.7109375" style="97" customWidth="1"/>
    <col min="3076" max="3076" width="16" style="97" customWidth="1"/>
    <col min="3077" max="3078" width="15" style="97" bestFit="1" customWidth="1"/>
    <col min="3079" max="3079" width="16.5703125" style="97" bestFit="1" customWidth="1"/>
    <col min="3080" max="3080" width="12.5703125" style="97" customWidth="1"/>
    <col min="3081" max="3081" width="17.5703125" style="97" bestFit="1" customWidth="1"/>
    <col min="3082" max="3083" width="18.28515625" style="97" bestFit="1" customWidth="1"/>
    <col min="3084" max="3084" width="12.7109375" style="97" bestFit="1" customWidth="1"/>
    <col min="3085" max="3086" width="16.5703125" style="97" bestFit="1" customWidth="1"/>
    <col min="3087" max="3088" width="13.28515625" style="97" bestFit="1" customWidth="1"/>
    <col min="3089" max="3089" width="15.5703125" style="97" bestFit="1" customWidth="1"/>
    <col min="3090" max="3090" width="13.7109375" style="97" bestFit="1" customWidth="1"/>
    <col min="3091" max="3093" width="12.28515625" style="97" bestFit="1" customWidth="1"/>
    <col min="3094" max="3094" width="17.5703125" style="97" bestFit="1" customWidth="1"/>
    <col min="3095" max="3095" width="12.28515625" style="97" bestFit="1" customWidth="1"/>
    <col min="3096" max="3096" width="13.42578125" style="97" bestFit="1" customWidth="1"/>
    <col min="3097" max="3330" width="9.28515625" style="97"/>
    <col min="3331" max="3331" width="33.7109375" style="97" customWidth="1"/>
    <col min="3332" max="3332" width="16" style="97" customWidth="1"/>
    <col min="3333" max="3334" width="15" style="97" bestFit="1" customWidth="1"/>
    <col min="3335" max="3335" width="16.5703125" style="97" bestFit="1" customWidth="1"/>
    <col min="3336" max="3336" width="12.5703125" style="97" customWidth="1"/>
    <col min="3337" max="3337" width="17.5703125" style="97" bestFit="1" customWidth="1"/>
    <col min="3338" max="3339" width="18.28515625" style="97" bestFit="1" customWidth="1"/>
    <col min="3340" max="3340" width="12.7109375" style="97" bestFit="1" customWidth="1"/>
    <col min="3341" max="3342" width="16.5703125" style="97" bestFit="1" customWidth="1"/>
    <col min="3343" max="3344" width="13.28515625" style="97" bestFit="1" customWidth="1"/>
    <col min="3345" max="3345" width="15.5703125" style="97" bestFit="1" customWidth="1"/>
    <col min="3346" max="3346" width="13.7109375" style="97" bestFit="1" customWidth="1"/>
    <col min="3347" max="3349" width="12.28515625" style="97" bestFit="1" customWidth="1"/>
    <col min="3350" max="3350" width="17.5703125" style="97" bestFit="1" customWidth="1"/>
    <col min="3351" max="3351" width="12.28515625" style="97" bestFit="1" customWidth="1"/>
    <col min="3352" max="3352" width="13.42578125" style="97" bestFit="1" customWidth="1"/>
    <col min="3353" max="3586" width="9.28515625" style="97"/>
    <col min="3587" max="3587" width="33.7109375" style="97" customWidth="1"/>
    <col min="3588" max="3588" width="16" style="97" customWidth="1"/>
    <col min="3589" max="3590" width="15" style="97" bestFit="1" customWidth="1"/>
    <col min="3591" max="3591" width="16.5703125" style="97" bestFit="1" customWidth="1"/>
    <col min="3592" max="3592" width="12.5703125" style="97" customWidth="1"/>
    <col min="3593" max="3593" width="17.5703125" style="97" bestFit="1" customWidth="1"/>
    <col min="3594" max="3595" width="18.28515625" style="97" bestFit="1" customWidth="1"/>
    <col min="3596" max="3596" width="12.7109375" style="97" bestFit="1" customWidth="1"/>
    <col min="3597" max="3598" width="16.5703125" style="97" bestFit="1" customWidth="1"/>
    <col min="3599" max="3600" width="13.28515625" style="97" bestFit="1" customWidth="1"/>
    <col min="3601" max="3601" width="15.5703125" style="97" bestFit="1" customWidth="1"/>
    <col min="3602" max="3602" width="13.7109375" style="97" bestFit="1" customWidth="1"/>
    <col min="3603" max="3605" width="12.28515625" style="97" bestFit="1" customWidth="1"/>
    <col min="3606" max="3606" width="17.5703125" style="97" bestFit="1" customWidth="1"/>
    <col min="3607" max="3607" width="12.28515625" style="97" bestFit="1" customWidth="1"/>
    <col min="3608" max="3608" width="13.42578125" style="97" bestFit="1" customWidth="1"/>
    <col min="3609" max="3842" width="9.28515625" style="97"/>
    <col min="3843" max="3843" width="33.7109375" style="97" customWidth="1"/>
    <col min="3844" max="3844" width="16" style="97" customWidth="1"/>
    <col min="3845" max="3846" width="15" style="97" bestFit="1" customWidth="1"/>
    <col min="3847" max="3847" width="16.5703125" style="97" bestFit="1" customWidth="1"/>
    <col min="3848" max="3848" width="12.5703125" style="97" customWidth="1"/>
    <col min="3849" max="3849" width="17.5703125" style="97" bestFit="1" customWidth="1"/>
    <col min="3850" max="3851" width="18.28515625" style="97" bestFit="1" customWidth="1"/>
    <col min="3852" max="3852" width="12.7109375" style="97" bestFit="1" customWidth="1"/>
    <col min="3853" max="3854" width="16.5703125" style="97" bestFit="1" customWidth="1"/>
    <col min="3855" max="3856" width="13.28515625" style="97" bestFit="1" customWidth="1"/>
    <col min="3857" max="3857" width="15.5703125" style="97" bestFit="1" customWidth="1"/>
    <col min="3858" max="3858" width="13.7109375" style="97" bestFit="1" customWidth="1"/>
    <col min="3859" max="3861" width="12.28515625" style="97" bestFit="1" customWidth="1"/>
    <col min="3862" max="3862" width="17.5703125" style="97" bestFit="1" customWidth="1"/>
    <col min="3863" max="3863" width="12.28515625" style="97" bestFit="1" customWidth="1"/>
    <col min="3864" max="3864" width="13.42578125" style="97" bestFit="1" customWidth="1"/>
    <col min="3865" max="4098" width="9.28515625" style="97"/>
    <col min="4099" max="4099" width="33.7109375" style="97" customWidth="1"/>
    <col min="4100" max="4100" width="16" style="97" customWidth="1"/>
    <col min="4101" max="4102" width="15" style="97" bestFit="1" customWidth="1"/>
    <col min="4103" max="4103" width="16.5703125" style="97" bestFit="1" customWidth="1"/>
    <col min="4104" max="4104" width="12.5703125" style="97" customWidth="1"/>
    <col min="4105" max="4105" width="17.5703125" style="97" bestFit="1" customWidth="1"/>
    <col min="4106" max="4107" width="18.28515625" style="97" bestFit="1" customWidth="1"/>
    <col min="4108" max="4108" width="12.7109375" style="97" bestFit="1" customWidth="1"/>
    <col min="4109" max="4110" width="16.5703125" style="97" bestFit="1" customWidth="1"/>
    <col min="4111" max="4112" width="13.28515625" style="97" bestFit="1" customWidth="1"/>
    <col min="4113" max="4113" width="15.5703125" style="97" bestFit="1" customWidth="1"/>
    <col min="4114" max="4114" width="13.7109375" style="97" bestFit="1" customWidth="1"/>
    <col min="4115" max="4117" width="12.28515625" style="97" bestFit="1" customWidth="1"/>
    <col min="4118" max="4118" width="17.5703125" style="97" bestFit="1" customWidth="1"/>
    <col min="4119" max="4119" width="12.28515625" style="97" bestFit="1" customWidth="1"/>
    <col min="4120" max="4120" width="13.42578125" style="97" bestFit="1" customWidth="1"/>
    <col min="4121" max="4354" width="9.28515625" style="97"/>
    <col min="4355" max="4355" width="33.7109375" style="97" customWidth="1"/>
    <col min="4356" max="4356" width="16" style="97" customWidth="1"/>
    <col min="4357" max="4358" width="15" style="97" bestFit="1" customWidth="1"/>
    <col min="4359" max="4359" width="16.5703125" style="97" bestFit="1" customWidth="1"/>
    <col min="4360" max="4360" width="12.5703125" style="97" customWidth="1"/>
    <col min="4361" max="4361" width="17.5703125" style="97" bestFit="1" customWidth="1"/>
    <col min="4362" max="4363" width="18.28515625" style="97" bestFit="1" customWidth="1"/>
    <col min="4364" max="4364" width="12.7109375" style="97" bestFit="1" customWidth="1"/>
    <col min="4365" max="4366" width="16.5703125" style="97" bestFit="1" customWidth="1"/>
    <col min="4367" max="4368" width="13.28515625" style="97" bestFit="1" customWidth="1"/>
    <col min="4369" max="4369" width="15.5703125" style="97" bestFit="1" customWidth="1"/>
    <col min="4370" max="4370" width="13.7109375" style="97" bestFit="1" customWidth="1"/>
    <col min="4371" max="4373" width="12.28515625" style="97" bestFit="1" customWidth="1"/>
    <col min="4374" max="4374" width="17.5703125" style="97" bestFit="1" customWidth="1"/>
    <col min="4375" max="4375" width="12.28515625" style="97" bestFit="1" customWidth="1"/>
    <col min="4376" max="4376" width="13.42578125" style="97" bestFit="1" customWidth="1"/>
    <col min="4377" max="4610" width="9.28515625" style="97"/>
    <col min="4611" max="4611" width="33.7109375" style="97" customWidth="1"/>
    <col min="4612" max="4612" width="16" style="97" customWidth="1"/>
    <col min="4613" max="4614" width="15" style="97" bestFit="1" customWidth="1"/>
    <col min="4615" max="4615" width="16.5703125" style="97" bestFit="1" customWidth="1"/>
    <col min="4616" max="4616" width="12.5703125" style="97" customWidth="1"/>
    <col min="4617" max="4617" width="17.5703125" style="97" bestFit="1" customWidth="1"/>
    <col min="4618" max="4619" width="18.28515625" style="97" bestFit="1" customWidth="1"/>
    <col min="4620" max="4620" width="12.7109375" style="97" bestFit="1" customWidth="1"/>
    <col min="4621" max="4622" width="16.5703125" style="97" bestFit="1" customWidth="1"/>
    <col min="4623" max="4624" width="13.28515625" style="97" bestFit="1" customWidth="1"/>
    <col min="4625" max="4625" width="15.5703125" style="97" bestFit="1" customWidth="1"/>
    <col min="4626" max="4626" width="13.7109375" style="97" bestFit="1" customWidth="1"/>
    <col min="4627" max="4629" width="12.28515625" style="97" bestFit="1" customWidth="1"/>
    <col min="4630" max="4630" width="17.5703125" style="97" bestFit="1" customWidth="1"/>
    <col min="4631" max="4631" width="12.28515625" style="97" bestFit="1" customWidth="1"/>
    <col min="4632" max="4632" width="13.42578125" style="97" bestFit="1" customWidth="1"/>
    <col min="4633" max="4866" width="9.28515625" style="97"/>
    <col min="4867" max="4867" width="33.7109375" style="97" customWidth="1"/>
    <col min="4868" max="4868" width="16" style="97" customWidth="1"/>
    <col min="4869" max="4870" width="15" style="97" bestFit="1" customWidth="1"/>
    <col min="4871" max="4871" width="16.5703125" style="97" bestFit="1" customWidth="1"/>
    <col min="4872" max="4872" width="12.5703125" style="97" customWidth="1"/>
    <col min="4873" max="4873" width="17.5703125" style="97" bestFit="1" customWidth="1"/>
    <col min="4874" max="4875" width="18.28515625" style="97" bestFit="1" customWidth="1"/>
    <col min="4876" max="4876" width="12.7109375" style="97" bestFit="1" customWidth="1"/>
    <col min="4877" max="4878" width="16.5703125" style="97" bestFit="1" customWidth="1"/>
    <col min="4879" max="4880" width="13.28515625" style="97" bestFit="1" customWidth="1"/>
    <col min="4881" max="4881" width="15.5703125" style="97" bestFit="1" customWidth="1"/>
    <col min="4882" max="4882" width="13.7109375" style="97" bestFit="1" customWidth="1"/>
    <col min="4883" max="4885" width="12.28515625" style="97" bestFit="1" customWidth="1"/>
    <col min="4886" max="4886" width="17.5703125" style="97" bestFit="1" customWidth="1"/>
    <col min="4887" max="4887" width="12.28515625" style="97" bestFit="1" customWidth="1"/>
    <col min="4888" max="4888" width="13.42578125" style="97" bestFit="1" customWidth="1"/>
    <col min="4889" max="5122" width="9.28515625" style="97"/>
    <col min="5123" max="5123" width="33.7109375" style="97" customWidth="1"/>
    <col min="5124" max="5124" width="16" style="97" customWidth="1"/>
    <col min="5125" max="5126" width="15" style="97" bestFit="1" customWidth="1"/>
    <col min="5127" max="5127" width="16.5703125" style="97" bestFit="1" customWidth="1"/>
    <col min="5128" max="5128" width="12.5703125" style="97" customWidth="1"/>
    <col min="5129" max="5129" width="17.5703125" style="97" bestFit="1" customWidth="1"/>
    <col min="5130" max="5131" width="18.28515625" style="97" bestFit="1" customWidth="1"/>
    <col min="5132" max="5132" width="12.7109375" style="97" bestFit="1" customWidth="1"/>
    <col min="5133" max="5134" width="16.5703125" style="97" bestFit="1" customWidth="1"/>
    <col min="5135" max="5136" width="13.28515625" style="97" bestFit="1" customWidth="1"/>
    <col min="5137" max="5137" width="15.5703125" style="97" bestFit="1" customWidth="1"/>
    <col min="5138" max="5138" width="13.7109375" style="97" bestFit="1" customWidth="1"/>
    <col min="5139" max="5141" width="12.28515625" style="97" bestFit="1" customWidth="1"/>
    <col min="5142" max="5142" width="17.5703125" style="97" bestFit="1" customWidth="1"/>
    <col min="5143" max="5143" width="12.28515625" style="97" bestFit="1" customWidth="1"/>
    <col min="5144" max="5144" width="13.42578125" style="97" bestFit="1" customWidth="1"/>
    <col min="5145" max="5378" width="9.28515625" style="97"/>
    <col min="5379" max="5379" width="33.7109375" style="97" customWidth="1"/>
    <col min="5380" max="5380" width="16" style="97" customWidth="1"/>
    <col min="5381" max="5382" width="15" style="97" bestFit="1" customWidth="1"/>
    <col min="5383" max="5383" width="16.5703125" style="97" bestFit="1" customWidth="1"/>
    <col min="5384" max="5384" width="12.5703125" style="97" customWidth="1"/>
    <col min="5385" max="5385" width="17.5703125" style="97" bestFit="1" customWidth="1"/>
    <col min="5386" max="5387" width="18.28515625" style="97" bestFit="1" customWidth="1"/>
    <col min="5388" max="5388" width="12.7109375" style="97" bestFit="1" customWidth="1"/>
    <col min="5389" max="5390" width="16.5703125" style="97" bestFit="1" customWidth="1"/>
    <col min="5391" max="5392" width="13.28515625" style="97" bestFit="1" customWidth="1"/>
    <col min="5393" max="5393" width="15.5703125" style="97" bestFit="1" customWidth="1"/>
    <col min="5394" max="5394" width="13.7109375" style="97" bestFit="1" customWidth="1"/>
    <col min="5395" max="5397" width="12.28515625" style="97" bestFit="1" customWidth="1"/>
    <col min="5398" max="5398" width="17.5703125" style="97" bestFit="1" customWidth="1"/>
    <col min="5399" max="5399" width="12.28515625" style="97" bestFit="1" customWidth="1"/>
    <col min="5400" max="5400" width="13.42578125" style="97" bestFit="1" customWidth="1"/>
    <col min="5401" max="5634" width="9.28515625" style="97"/>
    <col min="5635" max="5635" width="33.7109375" style="97" customWidth="1"/>
    <col min="5636" max="5636" width="16" style="97" customWidth="1"/>
    <col min="5637" max="5638" width="15" style="97" bestFit="1" customWidth="1"/>
    <col min="5639" max="5639" width="16.5703125" style="97" bestFit="1" customWidth="1"/>
    <col min="5640" max="5640" width="12.5703125" style="97" customWidth="1"/>
    <col min="5641" max="5641" width="17.5703125" style="97" bestFit="1" customWidth="1"/>
    <col min="5642" max="5643" width="18.28515625" style="97" bestFit="1" customWidth="1"/>
    <col min="5644" max="5644" width="12.7109375" style="97" bestFit="1" customWidth="1"/>
    <col min="5645" max="5646" width="16.5703125" style="97" bestFit="1" customWidth="1"/>
    <col min="5647" max="5648" width="13.28515625" style="97" bestFit="1" customWidth="1"/>
    <col min="5649" max="5649" width="15.5703125" style="97" bestFit="1" customWidth="1"/>
    <col min="5650" max="5650" width="13.7109375" style="97" bestFit="1" customWidth="1"/>
    <col min="5651" max="5653" width="12.28515625" style="97" bestFit="1" customWidth="1"/>
    <col min="5654" max="5654" width="17.5703125" style="97" bestFit="1" customWidth="1"/>
    <col min="5655" max="5655" width="12.28515625" style="97" bestFit="1" customWidth="1"/>
    <col min="5656" max="5656" width="13.42578125" style="97" bestFit="1" customWidth="1"/>
    <col min="5657" max="5890" width="9.28515625" style="97"/>
    <col min="5891" max="5891" width="33.7109375" style="97" customWidth="1"/>
    <col min="5892" max="5892" width="16" style="97" customWidth="1"/>
    <col min="5893" max="5894" width="15" style="97" bestFit="1" customWidth="1"/>
    <col min="5895" max="5895" width="16.5703125" style="97" bestFit="1" customWidth="1"/>
    <col min="5896" max="5896" width="12.5703125" style="97" customWidth="1"/>
    <col min="5897" max="5897" width="17.5703125" style="97" bestFit="1" customWidth="1"/>
    <col min="5898" max="5899" width="18.28515625" style="97" bestFit="1" customWidth="1"/>
    <col min="5900" max="5900" width="12.7109375" style="97" bestFit="1" customWidth="1"/>
    <col min="5901" max="5902" width="16.5703125" style="97" bestFit="1" customWidth="1"/>
    <col min="5903" max="5904" width="13.28515625" style="97" bestFit="1" customWidth="1"/>
    <col min="5905" max="5905" width="15.5703125" style="97" bestFit="1" customWidth="1"/>
    <col min="5906" max="5906" width="13.7109375" style="97" bestFit="1" customWidth="1"/>
    <col min="5907" max="5909" width="12.28515625" style="97" bestFit="1" customWidth="1"/>
    <col min="5910" max="5910" width="17.5703125" style="97" bestFit="1" customWidth="1"/>
    <col min="5911" max="5911" width="12.28515625" style="97" bestFit="1" customWidth="1"/>
    <col min="5912" max="5912" width="13.42578125" style="97" bestFit="1" customWidth="1"/>
    <col min="5913" max="6146" width="9.28515625" style="97"/>
    <col min="6147" max="6147" width="33.7109375" style="97" customWidth="1"/>
    <col min="6148" max="6148" width="16" style="97" customWidth="1"/>
    <col min="6149" max="6150" width="15" style="97" bestFit="1" customWidth="1"/>
    <col min="6151" max="6151" width="16.5703125" style="97" bestFit="1" customWidth="1"/>
    <col min="6152" max="6152" width="12.5703125" style="97" customWidth="1"/>
    <col min="6153" max="6153" width="17.5703125" style="97" bestFit="1" customWidth="1"/>
    <col min="6154" max="6155" width="18.28515625" style="97" bestFit="1" customWidth="1"/>
    <col min="6156" max="6156" width="12.7109375" style="97" bestFit="1" customWidth="1"/>
    <col min="6157" max="6158" width="16.5703125" style="97" bestFit="1" customWidth="1"/>
    <col min="6159" max="6160" width="13.28515625" style="97" bestFit="1" customWidth="1"/>
    <col min="6161" max="6161" width="15.5703125" style="97" bestFit="1" customWidth="1"/>
    <col min="6162" max="6162" width="13.7109375" style="97" bestFit="1" customWidth="1"/>
    <col min="6163" max="6165" width="12.28515625" style="97" bestFit="1" customWidth="1"/>
    <col min="6166" max="6166" width="17.5703125" style="97" bestFit="1" customWidth="1"/>
    <col min="6167" max="6167" width="12.28515625" style="97" bestFit="1" customWidth="1"/>
    <col min="6168" max="6168" width="13.42578125" style="97" bestFit="1" customWidth="1"/>
    <col min="6169" max="6402" width="9.28515625" style="97"/>
    <col min="6403" max="6403" width="33.7109375" style="97" customWidth="1"/>
    <col min="6404" max="6404" width="16" style="97" customWidth="1"/>
    <col min="6405" max="6406" width="15" style="97" bestFit="1" customWidth="1"/>
    <col min="6407" max="6407" width="16.5703125" style="97" bestFit="1" customWidth="1"/>
    <col min="6408" max="6408" width="12.5703125" style="97" customWidth="1"/>
    <col min="6409" max="6409" width="17.5703125" style="97" bestFit="1" customWidth="1"/>
    <col min="6410" max="6411" width="18.28515625" style="97" bestFit="1" customWidth="1"/>
    <col min="6412" max="6412" width="12.7109375" style="97" bestFit="1" customWidth="1"/>
    <col min="6413" max="6414" width="16.5703125" style="97" bestFit="1" customWidth="1"/>
    <col min="6415" max="6416" width="13.28515625" style="97" bestFit="1" customWidth="1"/>
    <col min="6417" max="6417" width="15.5703125" style="97" bestFit="1" customWidth="1"/>
    <col min="6418" max="6418" width="13.7109375" style="97" bestFit="1" customWidth="1"/>
    <col min="6419" max="6421" width="12.28515625" style="97" bestFit="1" customWidth="1"/>
    <col min="6422" max="6422" width="17.5703125" style="97" bestFit="1" customWidth="1"/>
    <col min="6423" max="6423" width="12.28515625" style="97" bestFit="1" customWidth="1"/>
    <col min="6424" max="6424" width="13.42578125" style="97" bestFit="1" customWidth="1"/>
    <col min="6425" max="6658" width="9.28515625" style="97"/>
    <col min="6659" max="6659" width="33.7109375" style="97" customWidth="1"/>
    <col min="6660" max="6660" width="16" style="97" customWidth="1"/>
    <col min="6661" max="6662" width="15" style="97" bestFit="1" customWidth="1"/>
    <col min="6663" max="6663" width="16.5703125" style="97" bestFit="1" customWidth="1"/>
    <col min="6664" max="6664" width="12.5703125" style="97" customWidth="1"/>
    <col min="6665" max="6665" width="17.5703125" style="97" bestFit="1" customWidth="1"/>
    <col min="6666" max="6667" width="18.28515625" style="97" bestFit="1" customWidth="1"/>
    <col min="6668" max="6668" width="12.7109375" style="97" bestFit="1" customWidth="1"/>
    <col min="6669" max="6670" width="16.5703125" style="97" bestFit="1" customWidth="1"/>
    <col min="6671" max="6672" width="13.28515625" style="97" bestFit="1" customWidth="1"/>
    <col min="6673" max="6673" width="15.5703125" style="97" bestFit="1" customWidth="1"/>
    <col min="6674" max="6674" width="13.7109375" style="97" bestFit="1" customWidth="1"/>
    <col min="6675" max="6677" width="12.28515625" style="97" bestFit="1" customWidth="1"/>
    <col min="6678" max="6678" width="17.5703125" style="97" bestFit="1" customWidth="1"/>
    <col min="6679" max="6679" width="12.28515625" style="97" bestFit="1" customWidth="1"/>
    <col min="6680" max="6680" width="13.42578125" style="97" bestFit="1" customWidth="1"/>
    <col min="6681" max="6914" width="9.28515625" style="97"/>
    <col min="6915" max="6915" width="33.7109375" style="97" customWidth="1"/>
    <col min="6916" max="6916" width="16" style="97" customWidth="1"/>
    <col min="6917" max="6918" width="15" style="97" bestFit="1" customWidth="1"/>
    <col min="6919" max="6919" width="16.5703125" style="97" bestFit="1" customWidth="1"/>
    <col min="6920" max="6920" width="12.5703125" style="97" customWidth="1"/>
    <col min="6921" max="6921" width="17.5703125" style="97" bestFit="1" customWidth="1"/>
    <col min="6922" max="6923" width="18.28515625" style="97" bestFit="1" customWidth="1"/>
    <col min="6924" max="6924" width="12.7109375" style="97" bestFit="1" customWidth="1"/>
    <col min="6925" max="6926" width="16.5703125" style="97" bestFit="1" customWidth="1"/>
    <col min="6927" max="6928" width="13.28515625" style="97" bestFit="1" customWidth="1"/>
    <col min="6929" max="6929" width="15.5703125" style="97" bestFit="1" customWidth="1"/>
    <col min="6930" max="6930" width="13.7109375" style="97" bestFit="1" customWidth="1"/>
    <col min="6931" max="6933" width="12.28515625" style="97" bestFit="1" customWidth="1"/>
    <col min="6934" max="6934" width="17.5703125" style="97" bestFit="1" customWidth="1"/>
    <col min="6935" max="6935" width="12.28515625" style="97" bestFit="1" customWidth="1"/>
    <col min="6936" max="6936" width="13.42578125" style="97" bestFit="1" customWidth="1"/>
    <col min="6937" max="7170" width="9.28515625" style="97"/>
    <col min="7171" max="7171" width="33.7109375" style="97" customWidth="1"/>
    <col min="7172" max="7172" width="16" style="97" customWidth="1"/>
    <col min="7173" max="7174" width="15" style="97" bestFit="1" customWidth="1"/>
    <col min="7175" max="7175" width="16.5703125" style="97" bestFit="1" customWidth="1"/>
    <col min="7176" max="7176" width="12.5703125" style="97" customWidth="1"/>
    <col min="7177" max="7177" width="17.5703125" style="97" bestFit="1" customWidth="1"/>
    <col min="7178" max="7179" width="18.28515625" style="97" bestFit="1" customWidth="1"/>
    <col min="7180" max="7180" width="12.7109375" style="97" bestFit="1" customWidth="1"/>
    <col min="7181" max="7182" width="16.5703125" style="97" bestFit="1" customWidth="1"/>
    <col min="7183" max="7184" width="13.28515625" style="97" bestFit="1" customWidth="1"/>
    <col min="7185" max="7185" width="15.5703125" style="97" bestFit="1" customWidth="1"/>
    <col min="7186" max="7186" width="13.7109375" style="97" bestFit="1" customWidth="1"/>
    <col min="7187" max="7189" width="12.28515625" style="97" bestFit="1" customWidth="1"/>
    <col min="7190" max="7190" width="17.5703125" style="97" bestFit="1" customWidth="1"/>
    <col min="7191" max="7191" width="12.28515625" style="97" bestFit="1" customWidth="1"/>
    <col min="7192" max="7192" width="13.42578125" style="97" bestFit="1" customWidth="1"/>
    <col min="7193" max="7426" width="9.28515625" style="97"/>
    <col min="7427" max="7427" width="33.7109375" style="97" customWidth="1"/>
    <col min="7428" max="7428" width="16" style="97" customWidth="1"/>
    <col min="7429" max="7430" width="15" style="97" bestFit="1" customWidth="1"/>
    <col min="7431" max="7431" width="16.5703125" style="97" bestFit="1" customWidth="1"/>
    <col min="7432" max="7432" width="12.5703125" style="97" customWidth="1"/>
    <col min="7433" max="7433" width="17.5703125" style="97" bestFit="1" customWidth="1"/>
    <col min="7434" max="7435" width="18.28515625" style="97" bestFit="1" customWidth="1"/>
    <col min="7436" max="7436" width="12.7109375" style="97" bestFit="1" customWidth="1"/>
    <col min="7437" max="7438" width="16.5703125" style="97" bestFit="1" customWidth="1"/>
    <col min="7439" max="7440" width="13.28515625" style="97" bestFit="1" customWidth="1"/>
    <col min="7441" max="7441" width="15.5703125" style="97" bestFit="1" customWidth="1"/>
    <col min="7442" max="7442" width="13.7109375" style="97" bestFit="1" customWidth="1"/>
    <col min="7443" max="7445" width="12.28515625" style="97" bestFit="1" customWidth="1"/>
    <col min="7446" max="7446" width="17.5703125" style="97" bestFit="1" customWidth="1"/>
    <col min="7447" max="7447" width="12.28515625" style="97" bestFit="1" customWidth="1"/>
    <col min="7448" max="7448" width="13.42578125" style="97" bestFit="1" customWidth="1"/>
    <col min="7449" max="7682" width="9.28515625" style="97"/>
    <col min="7683" max="7683" width="33.7109375" style="97" customWidth="1"/>
    <col min="7684" max="7684" width="16" style="97" customWidth="1"/>
    <col min="7685" max="7686" width="15" style="97" bestFit="1" customWidth="1"/>
    <col min="7687" max="7687" width="16.5703125" style="97" bestFit="1" customWidth="1"/>
    <col min="7688" max="7688" width="12.5703125" style="97" customWidth="1"/>
    <col min="7689" max="7689" width="17.5703125" style="97" bestFit="1" customWidth="1"/>
    <col min="7690" max="7691" width="18.28515625" style="97" bestFit="1" customWidth="1"/>
    <col min="7692" max="7692" width="12.7109375" style="97" bestFit="1" customWidth="1"/>
    <col min="7693" max="7694" width="16.5703125" style="97" bestFit="1" customWidth="1"/>
    <col min="7695" max="7696" width="13.28515625" style="97" bestFit="1" customWidth="1"/>
    <col min="7697" max="7697" width="15.5703125" style="97" bestFit="1" customWidth="1"/>
    <col min="7698" max="7698" width="13.7109375" style="97" bestFit="1" customWidth="1"/>
    <col min="7699" max="7701" width="12.28515625" style="97" bestFit="1" customWidth="1"/>
    <col min="7702" max="7702" width="17.5703125" style="97" bestFit="1" customWidth="1"/>
    <col min="7703" max="7703" width="12.28515625" style="97" bestFit="1" customWidth="1"/>
    <col min="7704" max="7704" width="13.42578125" style="97" bestFit="1" customWidth="1"/>
    <col min="7705" max="7938" width="9.28515625" style="97"/>
    <col min="7939" max="7939" width="33.7109375" style="97" customWidth="1"/>
    <col min="7940" max="7940" width="16" style="97" customWidth="1"/>
    <col min="7941" max="7942" width="15" style="97" bestFit="1" customWidth="1"/>
    <col min="7943" max="7943" width="16.5703125" style="97" bestFit="1" customWidth="1"/>
    <col min="7944" max="7944" width="12.5703125" style="97" customWidth="1"/>
    <col min="7945" max="7945" width="17.5703125" style="97" bestFit="1" customWidth="1"/>
    <col min="7946" max="7947" width="18.28515625" style="97" bestFit="1" customWidth="1"/>
    <col min="7948" max="7948" width="12.7109375" style="97" bestFit="1" customWidth="1"/>
    <col min="7949" max="7950" width="16.5703125" style="97" bestFit="1" customWidth="1"/>
    <col min="7951" max="7952" width="13.28515625" style="97" bestFit="1" customWidth="1"/>
    <col min="7953" max="7953" width="15.5703125" style="97" bestFit="1" customWidth="1"/>
    <col min="7954" max="7954" width="13.7109375" style="97" bestFit="1" customWidth="1"/>
    <col min="7955" max="7957" width="12.28515625" style="97" bestFit="1" customWidth="1"/>
    <col min="7958" max="7958" width="17.5703125" style="97" bestFit="1" customWidth="1"/>
    <col min="7959" max="7959" width="12.28515625" style="97" bestFit="1" customWidth="1"/>
    <col min="7960" max="7960" width="13.42578125" style="97" bestFit="1" customWidth="1"/>
    <col min="7961" max="8194" width="9.28515625" style="97"/>
    <col min="8195" max="8195" width="33.7109375" style="97" customWidth="1"/>
    <col min="8196" max="8196" width="16" style="97" customWidth="1"/>
    <col min="8197" max="8198" width="15" style="97" bestFit="1" customWidth="1"/>
    <col min="8199" max="8199" width="16.5703125" style="97" bestFit="1" customWidth="1"/>
    <col min="8200" max="8200" width="12.5703125" style="97" customWidth="1"/>
    <col min="8201" max="8201" width="17.5703125" style="97" bestFit="1" customWidth="1"/>
    <col min="8202" max="8203" width="18.28515625" style="97" bestFit="1" customWidth="1"/>
    <col min="8204" max="8204" width="12.7109375" style="97" bestFit="1" customWidth="1"/>
    <col min="8205" max="8206" width="16.5703125" style="97" bestFit="1" customWidth="1"/>
    <col min="8207" max="8208" width="13.28515625" style="97" bestFit="1" customWidth="1"/>
    <col min="8209" max="8209" width="15.5703125" style="97" bestFit="1" customWidth="1"/>
    <col min="8210" max="8210" width="13.7109375" style="97" bestFit="1" customWidth="1"/>
    <col min="8211" max="8213" width="12.28515625" style="97" bestFit="1" customWidth="1"/>
    <col min="8214" max="8214" width="17.5703125" style="97" bestFit="1" customWidth="1"/>
    <col min="8215" max="8215" width="12.28515625" style="97" bestFit="1" customWidth="1"/>
    <col min="8216" max="8216" width="13.42578125" style="97" bestFit="1" customWidth="1"/>
    <col min="8217" max="8450" width="9.28515625" style="97"/>
    <col min="8451" max="8451" width="33.7109375" style="97" customWidth="1"/>
    <col min="8452" max="8452" width="16" style="97" customWidth="1"/>
    <col min="8453" max="8454" width="15" style="97" bestFit="1" customWidth="1"/>
    <col min="8455" max="8455" width="16.5703125" style="97" bestFit="1" customWidth="1"/>
    <col min="8456" max="8456" width="12.5703125" style="97" customWidth="1"/>
    <col min="8457" max="8457" width="17.5703125" style="97" bestFit="1" customWidth="1"/>
    <col min="8458" max="8459" width="18.28515625" style="97" bestFit="1" customWidth="1"/>
    <col min="8460" max="8460" width="12.7109375" style="97" bestFit="1" customWidth="1"/>
    <col min="8461" max="8462" width="16.5703125" style="97" bestFit="1" customWidth="1"/>
    <col min="8463" max="8464" width="13.28515625" style="97" bestFit="1" customWidth="1"/>
    <col min="8465" max="8465" width="15.5703125" style="97" bestFit="1" customWidth="1"/>
    <col min="8466" max="8466" width="13.7109375" style="97" bestFit="1" customWidth="1"/>
    <col min="8467" max="8469" width="12.28515625" style="97" bestFit="1" customWidth="1"/>
    <col min="8470" max="8470" width="17.5703125" style="97" bestFit="1" customWidth="1"/>
    <col min="8471" max="8471" width="12.28515625" style="97" bestFit="1" customWidth="1"/>
    <col min="8472" max="8472" width="13.42578125" style="97" bestFit="1" customWidth="1"/>
    <col min="8473" max="8706" width="9.28515625" style="97"/>
    <col min="8707" max="8707" width="33.7109375" style="97" customWidth="1"/>
    <col min="8708" max="8708" width="16" style="97" customWidth="1"/>
    <col min="8709" max="8710" width="15" style="97" bestFit="1" customWidth="1"/>
    <col min="8711" max="8711" width="16.5703125" style="97" bestFit="1" customWidth="1"/>
    <col min="8712" max="8712" width="12.5703125" style="97" customWidth="1"/>
    <col min="8713" max="8713" width="17.5703125" style="97" bestFit="1" customWidth="1"/>
    <col min="8714" max="8715" width="18.28515625" style="97" bestFit="1" customWidth="1"/>
    <col min="8716" max="8716" width="12.7109375" style="97" bestFit="1" customWidth="1"/>
    <col min="8717" max="8718" width="16.5703125" style="97" bestFit="1" customWidth="1"/>
    <col min="8719" max="8720" width="13.28515625" style="97" bestFit="1" customWidth="1"/>
    <col min="8721" max="8721" width="15.5703125" style="97" bestFit="1" customWidth="1"/>
    <col min="8722" max="8722" width="13.7109375" style="97" bestFit="1" customWidth="1"/>
    <col min="8723" max="8725" width="12.28515625" style="97" bestFit="1" customWidth="1"/>
    <col min="8726" max="8726" width="17.5703125" style="97" bestFit="1" customWidth="1"/>
    <col min="8727" max="8727" width="12.28515625" style="97" bestFit="1" customWidth="1"/>
    <col min="8728" max="8728" width="13.42578125" style="97" bestFit="1" customWidth="1"/>
    <col min="8729" max="8962" width="9.28515625" style="97"/>
    <col min="8963" max="8963" width="33.7109375" style="97" customWidth="1"/>
    <col min="8964" max="8964" width="16" style="97" customWidth="1"/>
    <col min="8965" max="8966" width="15" style="97" bestFit="1" customWidth="1"/>
    <col min="8967" max="8967" width="16.5703125" style="97" bestFit="1" customWidth="1"/>
    <col min="8968" max="8968" width="12.5703125" style="97" customWidth="1"/>
    <col min="8969" max="8969" width="17.5703125" style="97" bestFit="1" customWidth="1"/>
    <col min="8970" max="8971" width="18.28515625" style="97" bestFit="1" customWidth="1"/>
    <col min="8972" max="8972" width="12.7109375" style="97" bestFit="1" customWidth="1"/>
    <col min="8973" max="8974" width="16.5703125" style="97" bestFit="1" customWidth="1"/>
    <col min="8975" max="8976" width="13.28515625" style="97" bestFit="1" customWidth="1"/>
    <col min="8977" max="8977" width="15.5703125" style="97" bestFit="1" customWidth="1"/>
    <col min="8978" max="8978" width="13.7109375" style="97" bestFit="1" customWidth="1"/>
    <col min="8979" max="8981" width="12.28515625" style="97" bestFit="1" customWidth="1"/>
    <col min="8982" max="8982" width="17.5703125" style="97" bestFit="1" customWidth="1"/>
    <col min="8983" max="8983" width="12.28515625" style="97" bestFit="1" customWidth="1"/>
    <col min="8984" max="8984" width="13.42578125" style="97" bestFit="1" customWidth="1"/>
    <col min="8985" max="9218" width="9.28515625" style="97"/>
    <col min="9219" max="9219" width="33.7109375" style="97" customWidth="1"/>
    <col min="9220" max="9220" width="16" style="97" customWidth="1"/>
    <col min="9221" max="9222" width="15" style="97" bestFit="1" customWidth="1"/>
    <col min="9223" max="9223" width="16.5703125" style="97" bestFit="1" customWidth="1"/>
    <col min="9224" max="9224" width="12.5703125" style="97" customWidth="1"/>
    <col min="9225" max="9225" width="17.5703125" style="97" bestFit="1" customWidth="1"/>
    <col min="9226" max="9227" width="18.28515625" style="97" bestFit="1" customWidth="1"/>
    <col min="9228" max="9228" width="12.7109375" style="97" bestFit="1" customWidth="1"/>
    <col min="9229" max="9230" width="16.5703125" style="97" bestFit="1" customWidth="1"/>
    <col min="9231" max="9232" width="13.28515625" style="97" bestFit="1" customWidth="1"/>
    <col min="9233" max="9233" width="15.5703125" style="97" bestFit="1" customWidth="1"/>
    <col min="9234" max="9234" width="13.7109375" style="97" bestFit="1" customWidth="1"/>
    <col min="9235" max="9237" width="12.28515625" style="97" bestFit="1" customWidth="1"/>
    <col min="9238" max="9238" width="17.5703125" style="97" bestFit="1" customWidth="1"/>
    <col min="9239" max="9239" width="12.28515625" style="97" bestFit="1" customWidth="1"/>
    <col min="9240" max="9240" width="13.42578125" style="97" bestFit="1" customWidth="1"/>
    <col min="9241" max="9474" width="9.28515625" style="97"/>
    <col min="9475" max="9475" width="33.7109375" style="97" customWidth="1"/>
    <col min="9476" max="9476" width="16" style="97" customWidth="1"/>
    <col min="9477" max="9478" width="15" style="97" bestFit="1" customWidth="1"/>
    <col min="9479" max="9479" width="16.5703125" style="97" bestFit="1" customWidth="1"/>
    <col min="9480" max="9480" width="12.5703125" style="97" customWidth="1"/>
    <col min="9481" max="9481" width="17.5703125" style="97" bestFit="1" customWidth="1"/>
    <col min="9482" max="9483" width="18.28515625" style="97" bestFit="1" customWidth="1"/>
    <col min="9484" max="9484" width="12.7109375" style="97" bestFit="1" customWidth="1"/>
    <col min="9485" max="9486" width="16.5703125" style="97" bestFit="1" customWidth="1"/>
    <col min="9487" max="9488" width="13.28515625" style="97" bestFit="1" customWidth="1"/>
    <col min="9489" max="9489" width="15.5703125" style="97" bestFit="1" customWidth="1"/>
    <col min="9490" max="9490" width="13.7109375" style="97" bestFit="1" customWidth="1"/>
    <col min="9491" max="9493" width="12.28515625" style="97" bestFit="1" customWidth="1"/>
    <col min="9494" max="9494" width="17.5703125" style="97" bestFit="1" customWidth="1"/>
    <col min="9495" max="9495" width="12.28515625" style="97" bestFit="1" customWidth="1"/>
    <col min="9496" max="9496" width="13.42578125" style="97" bestFit="1" customWidth="1"/>
    <col min="9497" max="9730" width="9.28515625" style="97"/>
    <col min="9731" max="9731" width="33.7109375" style="97" customWidth="1"/>
    <col min="9732" max="9732" width="16" style="97" customWidth="1"/>
    <col min="9733" max="9734" width="15" style="97" bestFit="1" customWidth="1"/>
    <col min="9735" max="9735" width="16.5703125" style="97" bestFit="1" customWidth="1"/>
    <col min="9736" max="9736" width="12.5703125" style="97" customWidth="1"/>
    <col min="9737" max="9737" width="17.5703125" style="97" bestFit="1" customWidth="1"/>
    <col min="9738" max="9739" width="18.28515625" style="97" bestFit="1" customWidth="1"/>
    <col min="9740" max="9740" width="12.7109375" style="97" bestFit="1" customWidth="1"/>
    <col min="9741" max="9742" width="16.5703125" style="97" bestFit="1" customWidth="1"/>
    <col min="9743" max="9744" width="13.28515625" style="97" bestFit="1" customWidth="1"/>
    <col min="9745" max="9745" width="15.5703125" style="97" bestFit="1" customWidth="1"/>
    <col min="9746" max="9746" width="13.7109375" style="97" bestFit="1" customWidth="1"/>
    <col min="9747" max="9749" width="12.28515625" style="97" bestFit="1" customWidth="1"/>
    <col min="9750" max="9750" width="17.5703125" style="97" bestFit="1" customWidth="1"/>
    <col min="9751" max="9751" width="12.28515625" style="97" bestFit="1" customWidth="1"/>
    <col min="9752" max="9752" width="13.42578125" style="97" bestFit="1" customWidth="1"/>
    <col min="9753" max="9986" width="9.28515625" style="97"/>
    <col min="9987" max="9987" width="33.7109375" style="97" customWidth="1"/>
    <col min="9988" max="9988" width="16" style="97" customWidth="1"/>
    <col min="9989" max="9990" width="15" style="97" bestFit="1" customWidth="1"/>
    <col min="9991" max="9991" width="16.5703125" style="97" bestFit="1" customWidth="1"/>
    <col min="9992" max="9992" width="12.5703125" style="97" customWidth="1"/>
    <col min="9993" max="9993" width="17.5703125" style="97" bestFit="1" customWidth="1"/>
    <col min="9994" max="9995" width="18.28515625" style="97" bestFit="1" customWidth="1"/>
    <col min="9996" max="9996" width="12.7109375" style="97" bestFit="1" customWidth="1"/>
    <col min="9997" max="9998" width="16.5703125" style="97" bestFit="1" customWidth="1"/>
    <col min="9999" max="10000" width="13.28515625" style="97" bestFit="1" customWidth="1"/>
    <col min="10001" max="10001" width="15.5703125" style="97" bestFit="1" customWidth="1"/>
    <col min="10002" max="10002" width="13.7109375" style="97" bestFit="1" customWidth="1"/>
    <col min="10003" max="10005" width="12.28515625" style="97" bestFit="1" customWidth="1"/>
    <col min="10006" max="10006" width="17.5703125" style="97" bestFit="1" customWidth="1"/>
    <col min="10007" max="10007" width="12.28515625" style="97" bestFit="1" customWidth="1"/>
    <col min="10008" max="10008" width="13.42578125" style="97" bestFit="1" customWidth="1"/>
    <col min="10009" max="10242" width="9.28515625" style="97"/>
    <col min="10243" max="10243" width="33.7109375" style="97" customWidth="1"/>
    <col min="10244" max="10244" width="16" style="97" customWidth="1"/>
    <col min="10245" max="10246" width="15" style="97" bestFit="1" customWidth="1"/>
    <col min="10247" max="10247" width="16.5703125" style="97" bestFit="1" customWidth="1"/>
    <col min="10248" max="10248" width="12.5703125" style="97" customWidth="1"/>
    <col min="10249" max="10249" width="17.5703125" style="97" bestFit="1" customWidth="1"/>
    <col min="10250" max="10251" width="18.28515625" style="97" bestFit="1" customWidth="1"/>
    <col min="10252" max="10252" width="12.7109375" style="97" bestFit="1" customWidth="1"/>
    <col min="10253" max="10254" width="16.5703125" style="97" bestFit="1" customWidth="1"/>
    <col min="10255" max="10256" width="13.28515625" style="97" bestFit="1" customWidth="1"/>
    <col min="10257" max="10257" width="15.5703125" style="97" bestFit="1" customWidth="1"/>
    <col min="10258" max="10258" width="13.7109375" style="97" bestFit="1" customWidth="1"/>
    <col min="10259" max="10261" width="12.28515625" style="97" bestFit="1" customWidth="1"/>
    <col min="10262" max="10262" width="17.5703125" style="97" bestFit="1" customWidth="1"/>
    <col min="10263" max="10263" width="12.28515625" style="97" bestFit="1" customWidth="1"/>
    <col min="10264" max="10264" width="13.42578125" style="97" bestFit="1" customWidth="1"/>
    <col min="10265" max="10498" width="9.28515625" style="97"/>
    <col min="10499" max="10499" width="33.7109375" style="97" customWidth="1"/>
    <col min="10500" max="10500" width="16" style="97" customWidth="1"/>
    <col min="10501" max="10502" width="15" style="97" bestFit="1" customWidth="1"/>
    <col min="10503" max="10503" width="16.5703125" style="97" bestFit="1" customWidth="1"/>
    <col min="10504" max="10504" width="12.5703125" style="97" customWidth="1"/>
    <col min="10505" max="10505" width="17.5703125" style="97" bestFit="1" customWidth="1"/>
    <col min="10506" max="10507" width="18.28515625" style="97" bestFit="1" customWidth="1"/>
    <col min="10508" max="10508" width="12.7109375" style="97" bestFit="1" customWidth="1"/>
    <col min="10509" max="10510" width="16.5703125" style="97" bestFit="1" customWidth="1"/>
    <col min="10511" max="10512" width="13.28515625" style="97" bestFit="1" customWidth="1"/>
    <col min="10513" max="10513" width="15.5703125" style="97" bestFit="1" customWidth="1"/>
    <col min="10514" max="10514" width="13.7109375" style="97" bestFit="1" customWidth="1"/>
    <col min="10515" max="10517" width="12.28515625" style="97" bestFit="1" customWidth="1"/>
    <col min="10518" max="10518" width="17.5703125" style="97" bestFit="1" customWidth="1"/>
    <col min="10519" max="10519" width="12.28515625" style="97" bestFit="1" customWidth="1"/>
    <col min="10520" max="10520" width="13.42578125" style="97" bestFit="1" customWidth="1"/>
    <col min="10521" max="10754" width="9.28515625" style="97"/>
    <col min="10755" max="10755" width="33.7109375" style="97" customWidth="1"/>
    <col min="10756" max="10756" width="16" style="97" customWidth="1"/>
    <col min="10757" max="10758" width="15" style="97" bestFit="1" customWidth="1"/>
    <col min="10759" max="10759" width="16.5703125" style="97" bestFit="1" customWidth="1"/>
    <col min="10760" max="10760" width="12.5703125" style="97" customWidth="1"/>
    <col min="10761" max="10761" width="17.5703125" style="97" bestFit="1" customWidth="1"/>
    <col min="10762" max="10763" width="18.28515625" style="97" bestFit="1" customWidth="1"/>
    <col min="10764" max="10764" width="12.7109375" style="97" bestFit="1" customWidth="1"/>
    <col min="10765" max="10766" width="16.5703125" style="97" bestFit="1" customWidth="1"/>
    <col min="10767" max="10768" width="13.28515625" style="97" bestFit="1" customWidth="1"/>
    <col min="10769" max="10769" width="15.5703125" style="97" bestFit="1" customWidth="1"/>
    <col min="10770" max="10770" width="13.7109375" style="97" bestFit="1" customWidth="1"/>
    <col min="10771" max="10773" width="12.28515625" style="97" bestFit="1" customWidth="1"/>
    <col min="10774" max="10774" width="17.5703125" style="97" bestFit="1" customWidth="1"/>
    <col min="10775" max="10775" width="12.28515625" style="97" bestFit="1" customWidth="1"/>
    <col min="10776" max="10776" width="13.42578125" style="97" bestFit="1" customWidth="1"/>
    <col min="10777" max="11010" width="9.28515625" style="97"/>
    <col min="11011" max="11011" width="33.7109375" style="97" customWidth="1"/>
    <col min="11012" max="11012" width="16" style="97" customWidth="1"/>
    <col min="11013" max="11014" width="15" style="97" bestFit="1" customWidth="1"/>
    <col min="11015" max="11015" width="16.5703125" style="97" bestFit="1" customWidth="1"/>
    <col min="11016" max="11016" width="12.5703125" style="97" customWidth="1"/>
    <col min="11017" max="11017" width="17.5703125" style="97" bestFit="1" customWidth="1"/>
    <col min="11018" max="11019" width="18.28515625" style="97" bestFit="1" customWidth="1"/>
    <col min="11020" max="11020" width="12.7109375" style="97" bestFit="1" customWidth="1"/>
    <col min="11021" max="11022" width="16.5703125" style="97" bestFit="1" customWidth="1"/>
    <col min="11023" max="11024" width="13.28515625" style="97" bestFit="1" customWidth="1"/>
    <col min="11025" max="11025" width="15.5703125" style="97" bestFit="1" customWidth="1"/>
    <col min="11026" max="11026" width="13.7109375" style="97" bestFit="1" customWidth="1"/>
    <col min="11027" max="11029" width="12.28515625" style="97" bestFit="1" customWidth="1"/>
    <col min="11030" max="11030" width="17.5703125" style="97" bestFit="1" customWidth="1"/>
    <col min="11031" max="11031" width="12.28515625" style="97" bestFit="1" customWidth="1"/>
    <col min="11032" max="11032" width="13.42578125" style="97" bestFit="1" customWidth="1"/>
    <col min="11033" max="11266" width="9.28515625" style="97"/>
    <col min="11267" max="11267" width="33.7109375" style="97" customWidth="1"/>
    <col min="11268" max="11268" width="16" style="97" customWidth="1"/>
    <col min="11269" max="11270" width="15" style="97" bestFit="1" customWidth="1"/>
    <col min="11271" max="11271" width="16.5703125" style="97" bestFit="1" customWidth="1"/>
    <col min="11272" max="11272" width="12.5703125" style="97" customWidth="1"/>
    <col min="11273" max="11273" width="17.5703125" style="97" bestFit="1" customWidth="1"/>
    <col min="11274" max="11275" width="18.28515625" style="97" bestFit="1" customWidth="1"/>
    <col min="11276" max="11276" width="12.7109375" style="97" bestFit="1" customWidth="1"/>
    <col min="11277" max="11278" width="16.5703125" style="97" bestFit="1" customWidth="1"/>
    <col min="11279" max="11280" width="13.28515625" style="97" bestFit="1" customWidth="1"/>
    <col min="11281" max="11281" width="15.5703125" style="97" bestFit="1" customWidth="1"/>
    <col min="11282" max="11282" width="13.7109375" style="97" bestFit="1" customWidth="1"/>
    <col min="11283" max="11285" width="12.28515625" style="97" bestFit="1" customWidth="1"/>
    <col min="11286" max="11286" width="17.5703125" style="97" bestFit="1" customWidth="1"/>
    <col min="11287" max="11287" width="12.28515625" style="97" bestFit="1" customWidth="1"/>
    <col min="11288" max="11288" width="13.42578125" style="97" bestFit="1" customWidth="1"/>
    <col min="11289" max="11522" width="9.28515625" style="97"/>
    <col min="11523" max="11523" width="33.7109375" style="97" customWidth="1"/>
    <col min="11524" max="11524" width="16" style="97" customWidth="1"/>
    <col min="11525" max="11526" width="15" style="97" bestFit="1" customWidth="1"/>
    <col min="11527" max="11527" width="16.5703125" style="97" bestFit="1" customWidth="1"/>
    <col min="11528" max="11528" width="12.5703125" style="97" customWidth="1"/>
    <col min="11529" max="11529" width="17.5703125" style="97" bestFit="1" customWidth="1"/>
    <col min="11530" max="11531" width="18.28515625" style="97" bestFit="1" customWidth="1"/>
    <col min="11532" max="11532" width="12.7109375" style="97" bestFit="1" customWidth="1"/>
    <col min="11533" max="11534" width="16.5703125" style="97" bestFit="1" customWidth="1"/>
    <col min="11535" max="11536" width="13.28515625" style="97" bestFit="1" customWidth="1"/>
    <col min="11537" max="11537" width="15.5703125" style="97" bestFit="1" customWidth="1"/>
    <col min="11538" max="11538" width="13.7109375" style="97" bestFit="1" customWidth="1"/>
    <col min="11539" max="11541" width="12.28515625" style="97" bestFit="1" customWidth="1"/>
    <col min="11542" max="11542" width="17.5703125" style="97" bestFit="1" customWidth="1"/>
    <col min="11543" max="11543" width="12.28515625" style="97" bestFit="1" customWidth="1"/>
    <col min="11544" max="11544" width="13.42578125" style="97" bestFit="1" customWidth="1"/>
    <col min="11545" max="11778" width="9.28515625" style="97"/>
    <col min="11779" max="11779" width="33.7109375" style="97" customWidth="1"/>
    <col min="11780" max="11780" width="16" style="97" customWidth="1"/>
    <col min="11781" max="11782" width="15" style="97" bestFit="1" customWidth="1"/>
    <col min="11783" max="11783" width="16.5703125" style="97" bestFit="1" customWidth="1"/>
    <col min="11784" max="11784" width="12.5703125" style="97" customWidth="1"/>
    <col min="11785" max="11785" width="17.5703125" style="97" bestFit="1" customWidth="1"/>
    <col min="11786" max="11787" width="18.28515625" style="97" bestFit="1" customWidth="1"/>
    <col min="11788" max="11788" width="12.7109375" style="97" bestFit="1" customWidth="1"/>
    <col min="11789" max="11790" width="16.5703125" style="97" bestFit="1" customWidth="1"/>
    <col min="11791" max="11792" width="13.28515625" style="97" bestFit="1" customWidth="1"/>
    <col min="11793" max="11793" width="15.5703125" style="97" bestFit="1" customWidth="1"/>
    <col min="11794" max="11794" width="13.7109375" style="97" bestFit="1" customWidth="1"/>
    <col min="11795" max="11797" width="12.28515625" style="97" bestFit="1" customWidth="1"/>
    <col min="11798" max="11798" width="17.5703125" style="97" bestFit="1" customWidth="1"/>
    <col min="11799" max="11799" width="12.28515625" style="97" bestFit="1" customWidth="1"/>
    <col min="11800" max="11800" width="13.42578125" style="97" bestFit="1" customWidth="1"/>
    <col min="11801" max="12034" width="9.28515625" style="97"/>
    <col min="12035" max="12035" width="33.7109375" style="97" customWidth="1"/>
    <col min="12036" max="12036" width="16" style="97" customWidth="1"/>
    <col min="12037" max="12038" width="15" style="97" bestFit="1" customWidth="1"/>
    <col min="12039" max="12039" width="16.5703125" style="97" bestFit="1" customWidth="1"/>
    <col min="12040" max="12040" width="12.5703125" style="97" customWidth="1"/>
    <col min="12041" max="12041" width="17.5703125" style="97" bestFit="1" customWidth="1"/>
    <col min="12042" max="12043" width="18.28515625" style="97" bestFit="1" customWidth="1"/>
    <col min="12044" max="12044" width="12.7109375" style="97" bestFit="1" customWidth="1"/>
    <col min="12045" max="12046" width="16.5703125" style="97" bestFit="1" customWidth="1"/>
    <col min="12047" max="12048" width="13.28515625" style="97" bestFit="1" customWidth="1"/>
    <col min="12049" max="12049" width="15.5703125" style="97" bestFit="1" customWidth="1"/>
    <col min="12050" max="12050" width="13.7109375" style="97" bestFit="1" customWidth="1"/>
    <col min="12051" max="12053" width="12.28515625" style="97" bestFit="1" customWidth="1"/>
    <col min="12054" max="12054" width="17.5703125" style="97" bestFit="1" customWidth="1"/>
    <col min="12055" max="12055" width="12.28515625" style="97" bestFit="1" customWidth="1"/>
    <col min="12056" max="12056" width="13.42578125" style="97" bestFit="1" customWidth="1"/>
    <col min="12057" max="12290" width="9.28515625" style="97"/>
    <col min="12291" max="12291" width="33.7109375" style="97" customWidth="1"/>
    <col min="12292" max="12292" width="16" style="97" customWidth="1"/>
    <col min="12293" max="12294" width="15" style="97" bestFit="1" customWidth="1"/>
    <col min="12295" max="12295" width="16.5703125" style="97" bestFit="1" customWidth="1"/>
    <col min="12296" max="12296" width="12.5703125" style="97" customWidth="1"/>
    <col min="12297" max="12297" width="17.5703125" style="97" bestFit="1" customWidth="1"/>
    <col min="12298" max="12299" width="18.28515625" style="97" bestFit="1" customWidth="1"/>
    <col min="12300" max="12300" width="12.7109375" style="97" bestFit="1" customWidth="1"/>
    <col min="12301" max="12302" width="16.5703125" style="97" bestFit="1" customWidth="1"/>
    <col min="12303" max="12304" width="13.28515625" style="97" bestFit="1" customWidth="1"/>
    <col min="12305" max="12305" width="15.5703125" style="97" bestFit="1" customWidth="1"/>
    <col min="12306" max="12306" width="13.7109375" style="97" bestFit="1" customWidth="1"/>
    <col min="12307" max="12309" width="12.28515625" style="97" bestFit="1" customWidth="1"/>
    <col min="12310" max="12310" width="17.5703125" style="97" bestFit="1" customWidth="1"/>
    <col min="12311" max="12311" width="12.28515625" style="97" bestFit="1" customWidth="1"/>
    <col min="12312" max="12312" width="13.42578125" style="97" bestFit="1" customWidth="1"/>
    <col min="12313" max="12546" width="9.28515625" style="97"/>
    <col min="12547" max="12547" width="33.7109375" style="97" customWidth="1"/>
    <col min="12548" max="12548" width="16" style="97" customWidth="1"/>
    <col min="12549" max="12550" width="15" style="97" bestFit="1" customWidth="1"/>
    <col min="12551" max="12551" width="16.5703125" style="97" bestFit="1" customWidth="1"/>
    <col min="12552" max="12552" width="12.5703125" style="97" customWidth="1"/>
    <col min="12553" max="12553" width="17.5703125" style="97" bestFit="1" customWidth="1"/>
    <col min="12554" max="12555" width="18.28515625" style="97" bestFit="1" customWidth="1"/>
    <col min="12556" max="12556" width="12.7109375" style="97" bestFit="1" customWidth="1"/>
    <col min="12557" max="12558" width="16.5703125" style="97" bestFit="1" customWidth="1"/>
    <col min="12559" max="12560" width="13.28515625" style="97" bestFit="1" customWidth="1"/>
    <col min="12561" max="12561" width="15.5703125" style="97" bestFit="1" customWidth="1"/>
    <col min="12562" max="12562" width="13.7109375" style="97" bestFit="1" customWidth="1"/>
    <col min="12563" max="12565" width="12.28515625" style="97" bestFit="1" customWidth="1"/>
    <col min="12566" max="12566" width="17.5703125" style="97" bestFit="1" customWidth="1"/>
    <col min="12567" max="12567" width="12.28515625" style="97" bestFit="1" customWidth="1"/>
    <col min="12568" max="12568" width="13.42578125" style="97" bestFit="1" customWidth="1"/>
    <col min="12569" max="12802" width="9.28515625" style="97"/>
    <col min="12803" max="12803" width="33.7109375" style="97" customWidth="1"/>
    <col min="12804" max="12804" width="16" style="97" customWidth="1"/>
    <col min="12805" max="12806" width="15" style="97" bestFit="1" customWidth="1"/>
    <col min="12807" max="12807" width="16.5703125" style="97" bestFit="1" customWidth="1"/>
    <col min="12808" max="12808" width="12.5703125" style="97" customWidth="1"/>
    <col min="12809" max="12809" width="17.5703125" style="97" bestFit="1" customWidth="1"/>
    <col min="12810" max="12811" width="18.28515625" style="97" bestFit="1" customWidth="1"/>
    <col min="12812" max="12812" width="12.7109375" style="97" bestFit="1" customWidth="1"/>
    <col min="12813" max="12814" width="16.5703125" style="97" bestFit="1" customWidth="1"/>
    <col min="12815" max="12816" width="13.28515625" style="97" bestFit="1" customWidth="1"/>
    <col min="12817" max="12817" width="15.5703125" style="97" bestFit="1" customWidth="1"/>
    <col min="12818" max="12818" width="13.7109375" style="97" bestFit="1" customWidth="1"/>
    <col min="12819" max="12821" width="12.28515625" style="97" bestFit="1" customWidth="1"/>
    <col min="12822" max="12822" width="17.5703125" style="97" bestFit="1" customWidth="1"/>
    <col min="12823" max="12823" width="12.28515625" style="97" bestFit="1" customWidth="1"/>
    <col min="12824" max="12824" width="13.42578125" style="97" bestFit="1" customWidth="1"/>
    <col min="12825" max="13058" width="9.28515625" style="97"/>
    <col min="13059" max="13059" width="33.7109375" style="97" customWidth="1"/>
    <col min="13060" max="13060" width="16" style="97" customWidth="1"/>
    <col min="13061" max="13062" width="15" style="97" bestFit="1" customWidth="1"/>
    <col min="13063" max="13063" width="16.5703125" style="97" bestFit="1" customWidth="1"/>
    <col min="13064" max="13064" width="12.5703125" style="97" customWidth="1"/>
    <col min="13065" max="13065" width="17.5703125" style="97" bestFit="1" customWidth="1"/>
    <col min="13066" max="13067" width="18.28515625" style="97" bestFit="1" customWidth="1"/>
    <col min="13068" max="13068" width="12.7109375" style="97" bestFit="1" customWidth="1"/>
    <col min="13069" max="13070" width="16.5703125" style="97" bestFit="1" customWidth="1"/>
    <col min="13071" max="13072" width="13.28515625" style="97" bestFit="1" customWidth="1"/>
    <col min="13073" max="13073" width="15.5703125" style="97" bestFit="1" customWidth="1"/>
    <col min="13074" max="13074" width="13.7109375" style="97" bestFit="1" customWidth="1"/>
    <col min="13075" max="13077" width="12.28515625" style="97" bestFit="1" customWidth="1"/>
    <col min="13078" max="13078" width="17.5703125" style="97" bestFit="1" customWidth="1"/>
    <col min="13079" max="13079" width="12.28515625" style="97" bestFit="1" customWidth="1"/>
    <col min="13080" max="13080" width="13.42578125" style="97" bestFit="1" customWidth="1"/>
    <col min="13081" max="13314" width="9.28515625" style="97"/>
    <col min="13315" max="13315" width="33.7109375" style="97" customWidth="1"/>
    <col min="13316" max="13316" width="16" style="97" customWidth="1"/>
    <col min="13317" max="13318" width="15" style="97" bestFit="1" customWidth="1"/>
    <col min="13319" max="13319" width="16.5703125" style="97" bestFit="1" customWidth="1"/>
    <col min="13320" max="13320" width="12.5703125" style="97" customWidth="1"/>
    <col min="13321" max="13321" width="17.5703125" style="97" bestFit="1" customWidth="1"/>
    <col min="13322" max="13323" width="18.28515625" style="97" bestFit="1" customWidth="1"/>
    <col min="13324" max="13324" width="12.7109375" style="97" bestFit="1" customWidth="1"/>
    <col min="13325" max="13326" width="16.5703125" style="97" bestFit="1" customWidth="1"/>
    <col min="13327" max="13328" width="13.28515625" style="97" bestFit="1" customWidth="1"/>
    <col min="13329" max="13329" width="15.5703125" style="97" bestFit="1" customWidth="1"/>
    <col min="13330" max="13330" width="13.7109375" style="97" bestFit="1" customWidth="1"/>
    <col min="13331" max="13333" width="12.28515625" style="97" bestFit="1" customWidth="1"/>
    <col min="13334" max="13334" width="17.5703125" style="97" bestFit="1" customWidth="1"/>
    <col min="13335" max="13335" width="12.28515625" style="97" bestFit="1" customWidth="1"/>
    <col min="13336" max="13336" width="13.42578125" style="97" bestFit="1" customWidth="1"/>
    <col min="13337" max="13570" width="9.28515625" style="97"/>
    <col min="13571" max="13571" width="33.7109375" style="97" customWidth="1"/>
    <col min="13572" max="13572" width="16" style="97" customWidth="1"/>
    <col min="13573" max="13574" width="15" style="97" bestFit="1" customWidth="1"/>
    <col min="13575" max="13575" width="16.5703125" style="97" bestFit="1" customWidth="1"/>
    <col min="13576" max="13576" width="12.5703125" style="97" customWidth="1"/>
    <col min="13577" max="13577" width="17.5703125" style="97" bestFit="1" customWidth="1"/>
    <col min="13578" max="13579" width="18.28515625" style="97" bestFit="1" customWidth="1"/>
    <col min="13580" max="13580" width="12.7109375" style="97" bestFit="1" customWidth="1"/>
    <col min="13581" max="13582" width="16.5703125" style="97" bestFit="1" customWidth="1"/>
    <col min="13583" max="13584" width="13.28515625" style="97" bestFit="1" customWidth="1"/>
    <col min="13585" max="13585" width="15.5703125" style="97" bestFit="1" customWidth="1"/>
    <col min="13586" max="13586" width="13.7109375" style="97" bestFit="1" customWidth="1"/>
    <col min="13587" max="13589" width="12.28515625" style="97" bestFit="1" customWidth="1"/>
    <col min="13590" max="13590" width="17.5703125" style="97" bestFit="1" customWidth="1"/>
    <col min="13591" max="13591" width="12.28515625" style="97" bestFit="1" customWidth="1"/>
    <col min="13592" max="13592" width="13.42578125" style="97" bestFit="1" customWidth="1"/>
    <col min="13593" max="13826" width="9.28515625" style="97"/>
    <col min="13827" max="13827" width="33.7109375" style="97" customWidth="1"/>
    <col min="13828" max="13828" width="16" style="97" customWidth="1"/>
    <col min="13829" max="13830" width="15" style="97" bestFit="1" customWidth="1"/>
    <col min="13831" max="13831" width="16.5703125" style="97" bestFit="1" customWidth="1"/>
    <col min="13832" max="13832" width="12.5703125" style="97" customWidth="1"/>
    <col min="13833" max="13833" width="17.5703125" style="97" bestFit="1" customWidth="1"/>
    <col min="13834" max="13835" width="18.28515625" style="97" bestFit="1" customWidth="1"/>
    <col min="13836" max="13836" width="12.7109375" style="97" bestFit="1" customWidth="1"/>
    <col min="13837" max="13838" width="16.5703125" style="97" bestFit="1" customWidth="1"/>
    <col min="13839" max="13840" width="13.28515625" style="97" bestFit="1" customWidth="1"/>
    <col min="13841" max="13841" width="15.5703125" style="97" bestFit="1" customWidth="1"/>
    <col min="13842" max="13842" width="13.7109375" style="97" bestFit="1" customWidth="1"/>
    <col min="13843" max="13845" width="12.28515625" style="97" bestFit="1" customWidth="1"/>
    <col min="13846" max="13846" width="17.5703125" style="97" bestFit="1" customWidth="1"/>
    <col min="13847" max="13847" width="12.28515625" style="97" bestFit="1" customWidth="1"/>
    <col min="13848" max="13848" width="13.42578125" style="97" bestFit="1" customWidth="1"/>
    <col min="13849" max="14082" width="9.28515625" style="97"/>
    <col min="14083" max="14083" width="33.7109375" style="97" customWidth="1"/>
    <col min="14084" max="14084" width="16" style="97" customWidth="1"/>
    <col min="14085" max="14086" width="15" style="97" bestFit="1" customWidth="1"/>
    <col min="14087" max="14087" width="16.5703125" style="97" bestFit="1" customWidth="1"/>
    <col min="14088" max="14088" width="12.5703125" style="97" customWidth="1"/>
    <col min="14089" max="14089" width="17.5703125" style="97" bestFit="1" customWidth="1"/>
    <col min="14090" max="14091" width="18.28515625" style="97" bestFit="1" customWidth="1"/>
    <col min="14092" max="14092" width="12.7109375" style="97" bestFit="1" customWidth="1"/>
    <col min="14093" max="14094" width="16.5703125" style="97" bestFit="1" customWidth="1"/>
    <col min="14095" max="14096" width="13.28515625" style="97" bestFit="1" customWidth="1"/>
    <col min="14097" max="14097" width="15.5703125" style="97" bestFit="1" customWidth="1"/>
    <col min="14098" max="14098" width="13.7109375" style="97" bestFit="1" customWidth="1"/>
    <col min="14099" max="14101" width="12.28515625" style="97" bestFit="1" customWidth="1"/>
    <col min="14102" max="14102" width="17.5703125" style="97" bestFit="1" customWidth="1"/>
    <col min="14103" max="14103" width="12.28515625" style="97" bestFit="1" customWidth="1"/>
    <col min="14104" max="14104" width="13.42578125" style="97" bestFit="1" customWidth="1"/>
    <col min="14105" max="14338" width="9.28515625" style="97"/>
    <col min="14339" max="14339" width="33.7109375" style="97" customWidth="1"/>
    <col min="14340" max="14340" width="16" style="97" customWidth="1"/>
    <col min="14341" max="14342" width="15" style="97" bestFit="1" customWidth="1"/>
    <col min="14343" max="14343" width="16.5703125" style="97" bestFit="1" customWidth="1"/>
    <col min="14344" max="14344" width="12.5703125" style="97" customWidth="1"/>
    <col min="14345" max="14345" width="17.5703125" style="97" bestFit="1" customWidth="1"/>
    <col min="14346" max="14347" width="18.28515625" style="97" bestFit="1" customWidth="1"/>
    <col min="14348" max="14348" width="12.7109375" style="97" bestFit="1" customWidth="1"/>
    <col min="14349" max="14350" width="16.5703125" style="97" bestFit="1" customWidth="1"/>
    <col min="14351" max="14352" width="13.28515625" style="97" bestFit="1" customWidth="1"/>
    <col min="14353" max="14353" width="15.5703125" style="97" bestFit="1" customWidth="1"/>
    <col min="14354" max="14354" width="13.7109375" style="97" bestFit="1" customWidth="1"/>
    <col min="14355" max="14357" width="12.28515625" style="97" bestFit="1" customWidth="1"/>
    <col min="14358" max="14358" width="17.5703125" style="97" bestFit="1" customWidth="1"/>
    <col min="14359" max="14359" width="12.28515625" style="97" bestFit="1" customWidth="1"/>
    <col min="14360" max="14360" width="13.42578125" style="97" bestFit="1" customWidth="1"/>
    <col min="14361" max="14594" width="9.28515625" style="97"/>
    <col min="14595" max="14595" width="33.7109375" style="97" customWidth="1"/>
    <col min="14596" max="14596" width="16" style="97" customWidth="1"/>
    <col min="14597" max="14598" width="15" style="97" bestFit="1" customWidth="1"/>
    <col min="14599" max="14599" width="16.5703125" style="97" bestFit="1" customWidth="1"/>
    <col min="14600" max="14600" width="12.5703125" style="97" customWidth="1"/>
    <col min="14601" max="14601" width="17.5703125" style="97" bestFit="1" customWidth="1"/>
    <col min="14602" max="14603" width="18.28515625" style="97" bestFit="1" customWidth="1"/>
    <col min="14604" max="14604" width="12.7109375" style="97" bestFit="1" customWidth="1"/>
    <col min="14605" max="14606" width="16.5703125" style="97" bestFit="1" customWidth="1"/>
    <col min="14607" max="14608" width="13.28515625" style="97" bestFit="1" customWidth="1"/>
    <col min="14609" max="14609" width="15.5703125" style="97" bestFit="1" customWidth="1"/>
    <col min="14610" max="14610" width="13.7109375" style="97" bestFit="1" customWidth="1"/>
    <col min="14611" max="14613" width="12.28515625" style="97" bestFit="1" customWidth="1"/>
    <col min="14614" max="14614" width="17.5703125" style="97" bestFit="1" customWidth="1"/>
    <col min="14615" max="14615" width="12.28515625" style="97" bestFit="1" customWidth="1"/>
    <col min="14616" max="14616" width="13.42578125" style="97" bestFit="1" customWidth="1"/>
    <col min="14617" max="14850" width="9.28515625" style="97"/>
    <col min="14851" max="14851" width="33.7109375" style="97" customWidth="1"/>
    <col min="14852" max="14852" width="16" style="97" customWidth="1"/>
    <col min="14853" max="14854" width="15" style="97" bestFit="1" customWidth="1"/>
    <col min="14855" max="14855" width="16.5703125" style="97" bestFit="1" customWidth="1"/>
    <col min="14856" max="14856" width="12.5703125" style="97" customWidth="1"/>
    <col min="14857" max="14857" width="17.5703125" style="97" bestFit="1" customWidth="1"/>
    <col min="14858" max="14859" width="18.28515625" style="97" bestFit="1" customWidth="1"/>
    <col min="14860" max="14860" width="12.7109375" style="97" bestFit="1" customWidth="1"/>
    <col min="14861" max="14862" width="16.5703125" style="97" bestFit="1" customWidth="1"/>
    <col min="14863" max="14864" width="13.28515625" style="97" bestFit="1" customWidth="1"/>
    <col min="14865" max="14865" width="15.5703125" style="97" bestFit="1" customWidth="1"/>
    <col min="14866" max="14866" width="13.7109375" style="97" bestFit="1" customWidth="1"/>
    <col min="14867" max="14869" width="12.28515625" style="97" bestFit="1" customWidth="1"/>
    <col min="14870" max="14870" width="17.5703125" style="97" bestFit="1" customWidth="1"/>
    <col min="14871" max="14871" width="12.28515625" style="97" bestFit="1" customWidth="1"/>
    <col min="14872" max="14872" width="13.42578125" style="97" bestFit="1" customWidth="1"/>
    <col min="14873" max="15106" width="9.28515625" style="97"/>
    <col min="15107" max="15107" width="33.7109375" style="97" customWidth="1"/>
    <col min="15108" max="15108" width="16" style="97" customWidth="1"/>
    <col min="15109" max="15110" width="15" style="97" bestFit="1" customWidth="1"/>
    <col min="15111" max="15111" width="16.5703125" style="97" bestFit="1" customWidth="1"/>
    <col min="15112" max="15112" width="12.5703125" style="97" customWidth="1"/>
    <col min="15113" max="15113" width="17.5703125" style="97" bestFit="1" customWidth="1"/>
    <col min="15114" max="15115" width="18.28515625" style="97" bestFit="1" customWidth="1"/>
    <col min="15116" max="15116" width="12.7109375" style="97" bestFit="1" customWidth="1"/>
    <col min="15117" max="15118" width="16.5703125" style="97" bestFit="1" customWidth="1"/>
    <col min="15119" max="15120" width="13.28515625" style="97" bestFit="1" customWidth="1"/>
    <col min="15121" max="15121" width="15.5703125" style="97" bestFit="1" customWidth="1"/>
    <col min="15122" max="15122" width="13.7109375" style="97" bestFit="1" customWidth="1"/>
    <col min="15123" max="15125" width="12.28515625" style="97" bestFit="1" customWidth="1"/>
    <col min="15126" max="15126" width="17.5703125" style="97" bestFit="1" customWidth="1"/>
    <col min="15127" max="15127" width="12.28515625" style="97" bestFit="1" customWidth="1"/>
    <col min="15128" max="15128" width="13.42578125" style="97" bestFit="1" customWidth="1"/>
    <col min="15129" max="15362" width="9.28515625" style="97"/>
    <col min="15363" max="15363" width="33.7109375" style="97" customWidth="1"/>
    <col min="15364" max="15364" width="16" style="97" customWidth="1"/>
    <col min="15365" max="15366" width="15" style="97" bestFit="1" customWidth="1"/>
    <col min="15367" max="15367" width="16.5703125" style="97" bestFit="1" customWidth="1"/>
    <col min="15368" max="15368" width="12.5703125" style="97" customWidth="1"/>
    <col min="15369" max="15369" width="17.5703125" style="97" bestFit="1" customWidth="1"/>
    <col min="15370" max="15371" width="18.28515625" style="97" bestFit="1" customWidth="1"/>
    <col min="15372" max="15372" width="12.7109375" style="97" bestFit="1" customWidth="1"/>
    <col min="15373" max="15374" width="16.5703125" style="97" bestFit="1" customWidth="1"/>
    <col min="15375" max="15376" width="13.28515625" style="97" bestFit="1" customWidth="1"/>
    <col min="15377" max="15377" width="15.5703125" style="97" bestFit="1" customWidth="1"/>
    <col min="15378" max="15378" width="13.7109375" style="97" bestFit="1" customWidth="1"/>
    <col min="15379" max="15381" width="12.28515625" style="97" bestFit="1" customWidth="1"/>
    <col min="15382" max="15382" width="17.5703125" style="97" bestFit="1" customWidth="1"/>
    <col min="15383" max="15383" width="12.28515625" style="97" bestFit="1" customWidth="1"/>
    <col min="15384" max="15384" width="13.42578125" style="97" bestFit="1" customWidth="1"/>
    <col min="15385" max="15618" width="9.28515625" style="97"/>
    <col min="15619" max="15619" width="33.7109375" style="97" customWidth="1"/>
    <col min="15620" max="15620" width="16" style="97" customWidth="1"/>
    <col min="15621" max="15622" width="15" style="97" bestFit="1" customWidth="1"/>
    <col min="15623" max="15623" width="16.5703125" style="97" bestFit="1" customWidth="1"/>
    <col min="15624" max="15624" width="12.5703125" style="97" customWidth="1"/>
    <col min="15625" max="15625" width="17.5703125" style="97" bestFit="1" customWidth="1"/>
    <col min="15626" max="15627" width="18.28515625" style="97" bestFit="1" customWidth="1"/>
    <col min="15628" max="15628" width="12.7109375" style="97" bestFit="1" customWidth="1"/>
    <col min="15629" max="15630" width="16.5703125" style="97" bestFit="1" customWidth="1"/>
    <col min="15631" max="15632" width="13.28515625" style="97" bestFit="1" customWidth="1"/>
    <col min="15633" max="15633" width="15.5703125" style="97" bestFit="1" customWidth="1"/>
    <col min="15634" max="15634" width="13.7109375" style="97" bestFit="1" customWidth="1"/>
    <col min="15635" max="15637" width="12.28515625" style="97" bestFit="1" customWidth="1"/>
    <col min="15638" max="15638" width="17.5703125" style="97" bestFit="1" customWidth="1"/>
    <col min="15639" max="15639" width="12.28515625" style="97" bestFit="1" customWidth="1"/>
    <col min="15640" max="15640" width="13.42578125" style="97" bestFit="1" customWidth="1"/>
    <col min="15641" max="15874" width="9.28515625" style="97"/>
    <col min="15875" max="15875" width="33.7109375" style="97" customWidth="1"/>
    <col min="15876" max="15876" width="16" style="97" customWidth="1"/>
    <col min="15877" max="15878" width="15" style="97" bestFit="1" customWidth="1"/>
    <col min="15879" max="15879" width="16.5703125" style="97" bestFit="1" customWidth="1"/>
    <col min="15880" max="15880" width="12.5703125" style="97" customWidth="1"/>
    <col min="15881" max="15881" width="17.5703125" style="97" bestFit="1" customWidth="1"/>
    <col min="15882" max="15883" width="18.28515625" style="97" bestFit="1" customWidth="1"/>
    <col min="15884" max="15884" width="12.7109375" style="97" bestFit="1" customWidth="1"/>
    <col min="15885" max="15886" width="16.5703125" style="97" bestFit="1" customWidth="1"/>
    <col min="15887" max="15888" width="13.28515625" style="97" bestFit="1" customWidth="1"/>
    <col min="15889" max="15889" width="15.5703125" style="97" bestFit="1" customWidth="1"/>
    <col min="15890" max="15890" width="13.7109375" style="97" bestFit="1" customWidth="1"/>
    <col min="15891" max="15893" width="12.28515625" style="97" bestFit="1" customWidth="1"/>
    <col min="15894" max="15894" width="17.5703125" style="97" bestFit="1" customWidth="1"/>
    <col min="15895" max="15895" width="12.28515625" style="97" bestFit="1" customWidth="1"/>
    <col min="15896" max="15896" width="13.42578125" style="97" bestFit="1" customWidth="1"/>
    <col min="15897" max="16130" width="9.28515625" style="97"/>
    <col min="16131" max="16131" width="33.7109375" style="97" customWidth="1"/>
    <col min="16132" max="16132" width="16" style="97" customWidth="1"/>
    <col min="16133" max="16134" width="15" style="97" bestFit="1" customWidth="1"/>
    <col min="16135" max="16135" width="16.5703125" style="97" bestFit="1" customWidth="1"/>
    <col min="16136" max="16136" width="12.5703125" style="97" customWidth="1"/>
    <col min="16137" max="16137" width="17.5703125" style="97" bestFit="1" customWidth="1"/>
    <col min="16138" max="16139" width="18.28515625" style="97" bestFit="1" customWidth="1"/>
    <col min="16140" max="16140" width="12.7109375" style="97" bestFit="1" customWidth="1"/>
    <col min="16141" max="16142" width="16.5703125" style="97" bestFit="1" customWidth="1"/>
    <col min="16143" max="16144" width="13.28515625" style="97" bestFit="1" customWidth="1"/>
    <col min="16145" max="16145" width="15.5703125" style="97" bestFit="1" customWidth="1"/>
    <col min="16146" max="16146" width="13.7109375" style="97" bestFit="1" customWidth="1"/>
    <col min="16147" max="16149" width="12.28515625" style="97" bestFit="1" customWidth="1"/>
    <col min="16150" max="16150" width="17.5703125" style="97" bestFit="1" customWidth="1"/>
    <col min="16151" max="16151" width="12.28515625" style="97" bestFit="1" customWidth="1"/>
    <col min="16152" max="16152" width="13.42578125" style="97" bestFit="1" customWidth="1"/>
    <col min="16153" max="16384" width="9.28515625" style="97"/>
  </cols>
  <sheetData>
    <row r="1" spans="1:50">
      <c r="A1" s="738" t="s">
        <v>594</v>
      </c>
      <c r="B1" s="738"/>
      <c r="C1" s="738"/>
      <c r="D1" s="738"/>
      <c r="E1" s="738"/>
      <c r="F1" s="738"/>
      <c r="G1" s="738"/>
      <c r="H1" s="738"/>
      <c r="I1" s="738"/>
      <c r="J1" s="738"/>
      <c r="K1" s="738"/>
      <c r="L1" s="738"/>
      <c r="M1" s="738"/>
      <c r="N1" s="738"/>
      <c r="O1" s="738"/>
      <c r="P1" s="738"/>
      <c r="Q1" s="738"/>
      <c r="R1" s="738"/>
      <c r="S1" s="738"/>
      <c r="T1" s="738"/>
      <c r="U1" s="738"/>
      <c r="V1" s="738"/>
      <c r="W1" s="738"/>
    </row>
    <row r="2" spans="1:50" ht="31.5" customHeight="1">
      <c r="A2" s="739" t="s">
        <v>595</v>
      </c>
      <c r="B2" s="126" t="s">
        <v>596</v>
      </c>
      <c r="C2" s="739" t="s">
        <v>597</v>
      </c>
      <c r="D2" s="739"/>
      <c r="E2" s="126" t="s">
        <v>596</v>
      </c>
      <c r="F2" s="126" t="s">
        <v>598</v>
      </c>
      <c r="G2" s="740" t="s">
        <v>599</v>
      </c>
      <c r="H2" s="740"/>
      <c r="I2" s="740"/>
      <c r="J2" s="740"/>
      <c r="K2" s="740"/>
      <c r="L2" s="740"/>
      <c r="M2" s="741" t="s">
        <v>600</v>
      </c>
      <c r="N2" s="742"/>
      <c r="O2" s="743"/>
      <c r="P2" s="164"/>
      <c r="Q2" s="164"/>
      <c r="R2" s="744" t="s">
        <v>601</v>
      </c>
      <c r="S2" s="745"/>
      <c r="T2" s="745"/>
      <c r="U2" s="746"/>
      <c r="V2" s="747" t="s">
        <v>602</v>
      </c>
      <c r="W2" s="749" t="s">
        <v>50</v>
      </c>
    </row>
    <row r="3" spans="1:50" ht="31.5" customHeight="1">
      <c r="A3" s="739"/>
      <c r="B3" s="127">
        <v>43830</v>
      </c>
      <c r="C3" s="126" t="s">
        <v>603</v>
      </c>
      <c r="D3" s="126" t="s">
        <v>188</v>
      </c>
      <c r="E3" s="127">
        <v>43465</v>
      </c>
      <c r="F3" s="126" t="s">
        <v>604</v>
      </c>
      <c r="G3" s="128" t="s">
        <v>605</v>
      </c>
      <c r="H3" s="129" t="s">
        <v>606</v>
      </c>
      <c r="I3" s="129" t="s">
        <v>607</v>
      </c>
      <c r="J3" s="129" t="s">
        <v>608</v>
      </c>
      <c r="K3" s="129" t="s">
        <v>609</v>
      </c>
      <c r="L3" s="129" t="s">
        <v>610</v>
      </c>
      <c r="M3" s="130" t="s">
        <v>467</v>
      </c>
      <c r="N3" s="130" t="s">
        <v>611</v>
      </c>
      <c r="O3" s="130" t="s">
        <v>612</v>
      </c>
      <c r="P3" s="130" t="s">
        <v>640</v>
      </c>
      <c r="Q3" s="130" t="s">
        <v>641</v>
      </c>
      <c r="R3" s="131" t="s">
        <v>613</v>
      </c>
      <c r="S3" s="131" t="s">
        <v>614</v>
      </c>
      <c r="T3" s="131" t="s">
        <v>615</v>
      </c>
      <c r="U3" s="131" t="s">
        <v>616</v>
      </c>
      <c r="V3" s="748"/>
      <c r="W3" s="749"/>
    </row>
    <row r="4" spans="1:50" s="137" customFormat="1" ht="12.75" customHeight="1">
      <c r="A4" s="132" t="s">
        <v>3</v>
      </c>
      <c r="B4" s="133"/>
      <c r="C4" s="134"/>
      <c r="D4" s="134"/>
      <c r="E4" s="135"/>
      <c r="F4" s="134"/>
      <c r="G4" s="134"/>
      <c r="H4" s="134"/>
      <c r="I4" s="134"/>
      <c r="J4" s="134"/>
      <c r="K4" s="134"/>
      <c r="L4" s="134"/>
      <c r="M4" s="134"/>
      <c r="N4" s="134"/>
      <c r="O4" s="134"/>
      <c r="P4" s="134"/>
      <c r="Q4" s="134"/>
      <c r="R4" s="134"/>
      <c r="S4" s="134"/>
      <c r="T4" s="134"/>
      <c r="U4" s="134"/>
      <c r="V4" s="134"/>
      <c r="W4" s="134"/>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row>
    <row r="5" spans="1:50" s="144" customFormat="1" ht="11.25">
      <c r="A5" s="138" t="s">
        <v>481</v>
      </c>
      <c r="B5" s="133">
        <f>BG!D7-BG!D10-SUM('CA EF'!B6:B19)</f>
        <v>1589039477</v>
      </c>
      <c r="C5" s="139"/>
      <c r="D5" s="139"/>
      <c r="E5" s="133">
        <f>+'Balance General'!D68-SUM('CA EF'!E6:E28)</f>
        <v>-204961096</v>
      </c>
      <c r="F5" s="140"/>
      <c r="G5" s="141"/>
      <c r="H5" s="141"/>
      <c r="I5" s="141"/>
      <c r="J5" s="141"/>
      <c r="K5" s="141"/>
      <c r="L5" s="141"/>
      <c r="M5" s="141"/>
      <c r="N5" s="141"/>
      <c r="O5" s="141"/>
      <c r="P5" s="141"/>
      <c r="Q5" s="141"/>
      <c r="R5" s="141"/>
      <c r="S5" s="141"/>
      <c r="T5" s="141"/>
      <c r="U5" s="141"/>
      <c r="V5" s="141"/>
      <c r="W5" s="142"/>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row>
    <row r="6" spans="1:50" s="144" customFormat="1" ht="11.25">
      <c r="A6" s="145" t="s">
        <v>617</v>
      </c>
      <c r="B6" s="140">
        <f>+BG!D9</f>
        <v>3549560066</v>
      </c>
      <c r="C6" s="141"/>
      <c r="D6" s="141"/>
      <c r="E6" s="140">
        <f>+'Balance General'!D8</f>
        <v>1344228771</v>
      </c>
      <c r="F6" s="140">
        <f>B6+C6-D6-E6</f>
        <v>2205331295</v>
      </c>
      <c r="G6" s="140"/>
      <c r="H6" s="140"/>
      <c r="I6" s="140"/>
      <c r="J6" s="140"/>
      <c r="K6" s="140"/>
      <c r="L6" s="140"/>
      <c r="M6" s="140"/>
      <c r="N6" s="140"/>
      <c r="O6" s="140"/>
      <c r="P6" s="140"/>
      <c r="Q6" s="140"/>
      <c r="R6" s="140"/>
      <c r="S6" s="140"/>
      <c r="T6" s="140"/>
      <c r="U6" s="140"/>
      <c r="V6" s="140"/>
      <c r="W6" s="140">
        <f>SUM(F6:V6)</f>
        <v>2205331295</v>
      </c>
      <c r="X6" s="146"/>
      <c r="Y6" s="146"/>
      <c r="Z6" s="146"/>
      <c r="AA6" s="146"/>
      <c r="AB6" s="146"/>
      <c r="AC6" s="146"/>
      <c r="AD6" s="146"/>
      <c r="AE6" s="146"/>
      <c r="AF6" s="146"/>
      <c r="AG6" s="146"/>
      <c r="AH6" s="146"/>
      <c r="AI6" s="146"/>
      <c r="AJ6" s="146"/>
      <c r="AK6" s="143"/>
      <c r="AL6" s="143"/>
      <c r="AM6" s="143"/>
      <c r="AN6" s="143"/>
      <c r="AO6" s="143"/>
      <c r="AP6" s="143"/>
      <c r="AQ6" s="143"/>
      <c r="AR6" s="143"/>
      <c r="AS6" s="143"/>
      <c r="AT6" s="143"/>
      <c r="AU6" s="143"/>
      <c r="AV6" s="143"/>
      <c r="AW6" s="143"/>
      <c r="AX6" s="143"/>
    </row>
    <row r="7" spans="1:50" s="144" customFormat="1" ht="11.25">
      <c r="A7" s="145" t="s">
        <v>635</v>
      </c>
      <c r="B7" s="140">
        <f>+BG!D13</f>
        <v>4933821300</v>
      </c>
      <c r="C7" s="141"/>
      <c r="D7" s="150"/>
      <c r="E7" s="140">
        <f>+'Balance General'!D15</f>
        <v>2900000000</v>
      </c>
      <c r="F7" s="140">
        <f>B7+C7-D7-E7</f>
        <v>2033821300</v>
      </c>
      <c r="G7" s="140"/>
      <c r="H7" s="140"/>
      <c r="I7" s="140"/>
      <c r="J7" s="140"/>
      <c r="K7" s="140"/>
      <c r="L7" s="140"/>
      <c r="M7" s="140">
        <f>-F7</f>
        <v>-2033821300</v>
      </c>
      <c r="N7" s="140"/>
      <c r="O7" s="140"/>
      <c r="P7" s="140"/>
      <c r="Q7" s="140"/>
      <c r="R7" s="140"/>
      <c r="S7" s="140"/>
      <c r="T7" s="140"/>
      <c r="U7" s="140"/>
      <c r="V7" s="140"/>
      <c r="W7" s="140">
        <f>SUM(F7:V7)</f>
        <v>0</v>
      </c>
      <c r="X7" s="146"/>
      <c r="Y7" s="146"/>
      <c r="Z7" s="146"/>
      <c r="AA7" s="146"/>
      <c r="AB7" s="146"/>
      <c r="AC7" s="146"/>
      <c r="AD7" s="146"/>
      <c r="AE7" s="146"/>
      <c r="AF7" s="146"/>
      <c r="AG7" s="146"/>
      <c r="AH7" s="146"/>
      <c r="AI7" s="146"/>
      <c r="AJ7" s="146"/>
      <c r="AK7" s="143"/>
      <c r="AL7" s="143"/>
      <c r="AM7" s="143"/>
      <c r="AN7" s="143"/>
      <c r="AO7" s="143"/>
      <c r="AP7" s="143"/>
      <c r="AQ7" s="143"/>
      <c r="AR7" s="143"/>
      <c r="AS7" s="143"/>
      <c r="AT7" s="143"/>
      <c r="AU7" s="143"/>
      <c r="AV7" s="143"/>
      <c r="AW7" s="143"/>
      <c r="AX7" s="143"/>
    </row>
    <row r="8" spans="1:50" s="144" customFormat="1" ht="11.25">
      <c r="A8" s="145" t="s">
        <v>476</v>
      </c>
      <c r="B8" s="140">
        <f>+BG!D21+BG!D22</f>
        <v>1548353476</v>
      </c>
      <c r="C8" s="141"/>
      <c r="D8" s="150">
        <v>1317230081.1095901</v>
      </c>
      <c r="E8" s="140">
        <v>216285479</v>
      </c>
      <c r="F8" s="140">
        <f t="shared" ref="F8:F68" si="0">B8+C8-D8-E8</f>
        <v>14837915.890409946</v>
      </c>
      <c r="G8" s="140"/>
      <c r="H8" s="140"/>
      <c r="I8" s="140"/>
      <c r="J8" s="140"/>
      <c r="K8" s="140"/>
      <c r="L8" s="140"/>
      <c r="M8" s="140">
        <f>-F8</f>
        <v>-14837915.890409946</v>
      </c>
      <c r="N8" s="140"/>
      <c r="O8" s="140"/>
      <c r="P8" s="140"/>
      <c r="Q8" s="140"/>
      <c r="R8" s="140"/>
      <c r="S8" s="140"/>
      <c r="T8" s="140"/>
      <c r="U8" s="140"/>
      <c r="V8" s="140"/>
      <c r="W8" s="140"/>
      <c r="X8" s="146"/>
      <c r="Y8" s="146"/>
      <c r="Z8" s="146"/>
      <c r="AA8" s="146"/>
      <c r="AB8" s="146"/>
      <c r="AC8" s="146"/>
      <c r="AD8" s="146"/>
      <c r="AE8" s="146"/>
      <c r="AF8" s="146"/>
      <c r="AG8" s="146"/>
      <c r="AH8" s="146"/>
      <c r="AI8" s="146"/>
      <c r="AJ8" s="146"/>
      <c r="AK8" s="143"/>
      <c r="AL8" s="143"/>
      <c r="AM8" s="143"/>
      <c r="AN8" s="143"/>
      <c r="AO8" s="143"/>
      <c r="AP8" s="143"/>
      <c r="AQ8" s="143"/>
      <c r="AR8" s="143"/>
      <c r="AS8" s="143"/>
      <c r="AT8" s="143"/>
      <c r="AU8" s="143"/>
      <c r="AV8" s="143"/>
      <c r="AW8" s="143"/>
      <c r="AX8" s="143"/>
    </row>
    <row r="9" spans="1:50" s="144" customFormat="1" ht="11.25">
      <c r="A9" s="145" t="s">
        <v>725</v>
      </c>
      <c r="B9" s="140">
        <f>+BG!D23</f>
        <v>48547845</v>
      </c>
      <c r="C9" s="141"/>
      <c r="D9" s="150"/>
      <c r="E9" s="140">
        <v>0</v>
      </c>
      <c r="F9" s="140">
        <f t="shared" si="0"/>
        <v>48547845</v>
      </c>
      <c r="G9" s="140">
        <f>-F9</f>
        <v>-48547845</v>
      </c>
      <c r="H9" s="140"/>
      <c r="I9" s="140"/>
      <c r="J9" s="140"/>
      <c r="K9" s="140"/>
      <c r="L9" s="140">
        <v>0</v>
      </c>
      <c r="M9" s="140"/>
      <c r="N9" s="140"/>
      <c r="O9" s="140"/>
      <c r="P9" s="140"/>
      <c r="Q9" s="140"/>
      <c r="R9" s="140"/>
      <c r="S9" s="140"/>
      <c r="T9" s="140"/>
      <c r="U9" s="140"/>
      <c r="V9" s="140"/>
      <c r="W9" s="140">
        <f t="shared" ref="W9:W68" si="1">SUM(F9:V9)</f>
        <v>0</v>
      </c>
      <c r="X9" s="146"/>
      <c r="Y9" s="146"/>
      <c r="Z9" s="146"/>
      <c r="AA9" s="146"/>
      <c r="AB9" s="146"/>
      <c r="AC9" s="146"/>
      <c r="AD9" s="146"/>
      <c r="AE9" s="146"/>
      <c r="AF9" s="146"/>
      <c r="AG9" s="146"/>
      <c r="AH9" s="146"/>
      <c r="AI9" s="146"/>
      <c r="AJ9" s="146"/>
      <c r="AK9" s="143"/>
      <c r="AL9" s="143"/>
      <c r="AM9" s="143"/>
      <c r="AN9" s="143"/>
      <c r="AO9" s="143"/>
      <c r="AP9" s="143"/>
      <c r="AQ9" s="143"/>
      <c r="AR9" s="143"/>
      <c r="AS9" s="143"/>
      <c r="AT9" s="143"/>
      <c r="AU9" s="143"/>
      <c r="AV9" s="143"/>
      <c r="AW9" s="143"/>
      <c r="AX9" s="143"/>
    </row>
    <row r="10" spans="1:50" s="144" customFormat="1" ht="11.25">
      <c r="A10" s="145" t="s">
        <v>228</v>
      </c>
      <c r="B10" s="140">
        <f>+BG!D28</f>
        <v>109907896</v>
      </c>
      <c r="C10" s="141"/>
      <c r="D10" s="141"/>
      <c r="E10" s="140">
        <v>207597</v>
      </c>
      <c r="F10" s="140">
        <f t="shared" si="0"/>
        <v>109700299</v>
      </c>
      <c r="G10" s="140"/>
      <c r="H10" s="140"/>
      <c r="I10" s="140"/>
      <c r="J10" s="140"/>
      <c r="K10" s="140"/>
      <c r="L10" s="140">
        <f>-F10</f>
        <v>-109700299</v>
      </c>
      <c r="M10" s="140"/>
      <c r="N10" s="140"/>
      <c r="O10" s="140"/>
      <c r="P10" s="140"/>
      <c r="Q10" s="140"/>
      <c r="R10" s="140"/>
      <c r="S10" s="140"/>
      <c r="T10" s="140"/>
      <c r="U10" s="140"/>
      <c r="V10" s="140"/>
      <c r="W10" s="140">
        <f t="shared" si="1"/>
        <v>0</v>
      </c>
      <c r="X10" s="146"/>
      <c r="Y10" s="146"/>
      <c r="Z10" s="146"/>
      <c r="AA10" s="146"/>
      <c r="AB10" s="146"/>
      <c r="AC10" s="146"/>
      <c r="AD10" s="146"/>
      <c r="AE10" s="146"/>
      <c r="AF10" s="146"/>
      <c r="AG10" s="146"/>
      <c r="AH10" s="146"/>
      <c r="AI10" s="146"/>
      <c r="AJ10" s="146"/>
      <c r="AK10" s="143"/>
      <c r="AL10" s="143"/>
      <c r="AM10" s="143"/>
      <c r="AN10" s="143"/>
      <c r="AO10" s="143"/>
      <c r="AP10" s="143"/>
      <c r="AQ10" s="143"/>
      <c r="AR10" s="143"/>
      <c r="AS10" s="143"/>
      <c r="AT10" s="143"/>
      <c r="AU10" s="143"/>
      <c r="AV10" s="143"/>
      <c r="AW10" s="143"/>
      <c r="AX10" s="143"/>
    </row>
    <row r="11" spans="1:50" s="144" customFormat="1" ht="11.25">
      <c r="A11" s="145" t="s">
        <v>230</v>
      </c>
      <c r="B11" s="140">
        <f>+BG!D29</f>
        <v>11288580</v>
      </c>
      <c r="C11" s="141"/>
      <c r="D11" s="141"/>
      <c r="E11" s="140">
        <v>0</v>
      </c>
      <c r="F11" s="140">
        <f t="shared" si="0"/>
        <v>11288580</v>
      </c>
      <c r="G11" s="140"/>
      <c r="H11" s="140"/>
      <c r="I11" s="140"/>
      <c r="J11" s="140"/>
      <c r="K11" s="140"/>
      <c r="L11" s="140">
        <f>-F11</f>
        <v>-11288580</v>
      </c>
      <c r="M11" s="140"/>
      <c r="N11" s="140"/>
      <c r="O11" s="140"/>
      <c r="P11" s="140"/>
      <c r="Q11" s="140"/>
      <c r="R11" s="140"/>
      <c r="S11" s="140"/>
      <c r="T11" s="140"/>
      <c r="U11" s="140"/>
      <c r="V11" s="140"/>
      <c r="W11" s="140">
        <f t="shared" si="1"/>
        <v>0</v>
      </c>
      <c r="X11" s="146"/>
      <c r="Y11" s="146"/>
      <c r="Z11" s="146"/>
      <c r="AA11" s="146"/>
      <c r="AB11" s="146"/>
      <c r="AC11" s="146"/>
      <c r="AD11" s="146"/>
      <c r="AE11" s="146"/>
      <c r="AF11" s="146"/>
      <c r="AG11" s="146"/>
      <c r="AH11" s="146"/>
      <c r="AI11" s="146"/>
      <c r="AJ11" s="146"/>
      <c r="AK11" s="143"/>
      <c r="AL11" s="143"/>
      <c r="AM11" s="143"/>
      <c r="AN11" s="143"/>
      <c r="AO11" s="143"/>
      <c r="AP11" s="143"/>
      <c r="AQ11" s="143"/>
      <c r="AR11" s="143"/>
      <c r="AS11" s="143"/>
      <c r="AT11" s="143"/>
      <c r="AU11" s="143"/>
      <c r="AV11" s="143"/>
      <c r="AW11" s="143"/>
      <c r="AX11" s="143"/>
    </row>
    <row r="12" spans="1:50" s="144" customFormat="1" ht="11.25">
      <c r="A12" s="145" t="s">
        <v>664</v>
      </c>
      <c r="B12" s="140">
        <f>+BG!D30</f>
        <v>17653690</v>
      </c>
      <c r="C12" s="141"/>
      <c r="D12" s="141"/>
      <c r="E12" s="140">
        <v>0</v>
      </c>
      <c r="F12" s="140">
        <f t="shared" si="0"/>
        <v>17653690</v>
      </c>
      <c r="G12" s="140"/>
      <c r="H12" s="140"/>
      <c r="I12" s="140"/>
      <c r="J12" s="140"/>
      <c r="K12" s="140"/>
      <c r="L12" s="140">
        <f>-F12</f>
        <v>-17653690</v>
      </c>
      <c r="M12" s="140"/>
      <c r="N12" s="140"/>
      <c r="O12" s="140"/>
      <c r="P12" s="140"/>
      <c r="Q12" s="140"/>
      <c r="R12" s="140"/>
      <c r="S12" s="140"/>
      <c r="T12" s="140"/>
      <c r="U12" s="140"/>
      <c r="V12" s="140"/>
      <c r="W12" s="140">
        <f t="shared" si="1"/>
        <v>0</v>
      </c>
      <c r="X12" s="146"/>
      <c r="Y12" s="146"/>
      <c r="Z12" s="146"/>
      <c r="AA12" s="146"/>
      <c r="AB12" s="146"/>
      <c r="AC12" s="146"/>
      <c r="AD12" s="146"/>
      <c r="AE12" s="146"/>
      <c r="AF12" s="146"/>
      <c r="AG12" s="146"/>
      <c r="AH12" s="146"/>
      <c r="AI12" s="146"/>
      <c r="AJ12" s="146"/>
      <c r="AK12" s="143"/>
      <c r="AL12" s="143"/>
      <c r="AM12" s="143"/>
      <c r="AN12" s="143"/>
      <c r="AO12" s="143"/>
      <c r="AP12" s="143"/>
      <c r="AQ12" s="143"/>
      <c r="AR12" s="143"/>
      <c r="AS12" s="143"/>
      <c r="AT12" s="143"/>
      <c r="AU12" s="143"/>
      <c r="AV12" s="143"/>
      <c r="AW12" s="143"/>
      <c r="AX12" s="143"/>
    </row>
    <row r="13" spans="1:50" s="144" customFormat="1" ht="11.25">
      <c r="A13" s="145" t="s">
        <v>229</v>
      </c>
      <c r="B13" s="140">
        <f>+BG!D31</f>
        <v>680500</v>
      </c>
      <c r="C13" s="141"/>
      <c r="D13" s="141"/>
      <c r="E13" s="140">
        <v>0</v>
      </c>
      <c r="F13" s="140">
        <f t="shared" si="0"/>
        <v>680500</v>
      </c>
      <c r="G13" s="140"/>
      <c r="H13" s="140"/>
      <c r="I13" s="140"/>
      <c r="J13" s="140">
        <f>-F13</f>
        <v>-680500</v>
      </c>
      <c r="K13" s="140"/>
      <c r="L13" s="140"/>
      <c r="M13" s="140"/>
      <c r="N13" s="140"/>
      <c r="O13" s="140"/>
      <c r="P13" s="140"/>
      <c r="Q13" s="140"/>
      <c r="R13" s="140"/>
      <c r="S13" s="140"/>
      <c r="T13" s="140"/>
      <c r="U13" s="140"/>
      <c r="V13" s="140"/>
      <c r="W13" s="140">
        <f t="shared" si="1"/>
        <v>0</v>
      </c>
      <c r="X13" s="146"/>
      <c r="Y13" s="146"/>
      <c r="Z13" s="146"/>
      <c r="AA13" s="146"/>
      <c r="AB13" s="146"/>
      <c r="AC13" s="146"/>
      <c r="AD13" s="146"/>
      <c r="AE13" s="146"/>
      <c r="AF13" s="146"/>
      <c r="AG13" s="146"/>
      <c r="AH13" s="146"/>
      <c r="AI13" s="146"/>
      <c r="AJ13" s="146"/>
      <c r="AK13" s="143"/>
      <c r="AL13" s="143"/>
      <c r="AM13" s="143"/>
      <c r="AN13" s="143"/>
      <c r="AO13" s="143"/>
      <c r="AP13" s="143"/>
      <c r="AQ13" s="143"/>
      <c r="AR13" s="143"/>
      <c r="AS13" s="143"/>
      <c r="AT13" s="143"/>
      <c r="AU13" s="143"/>
      <c r="AV13" s="143"/>
      <c r="AW13" s="143"/>
      <c r="AX13" s="143"/>
    </row>
    <row r="14" spans="1:50" s="144" customFormat="1" ht="11.25">
      <c r="A14" s="145" t="s">
        <v>618</v>
      </c>
      <c r="B14" s="140">
        <v>0</v>
      </c>
      <c r="C14" s="147"/>
      <c r="D14" s="147"/>
      <c r="E14" s="140">
        <v>0</v>
      </c>
      <c r="F14" s="140">
        <f t="shared" si="0"/>
        <v>0</v>
      </c>
      <c r="G14" s="140"/>
      <c r="H14" s="140"/>
      <c r="I14" s="140"/>
      <c r="J14" s="140"/>
      <c r="K14" s="140"/>
      <c r="L14" s="140"/>
      <c r="M14" s="140"/>
      <c r="N14" s="140"/>
      <c r="O14" s="140"/>
      <c r="P14" s="140"/>
      <c r="Q14" s="140"/>
      <c r="R14" s="140"/>
      <c r="S14" s="140"/>
      <c r="T14" s="140"/>
      <c r="U14" s="140"/>
      <c r="V14" s="140"/>
      <c r="W14" s="140">
        <f t="shared" si="1"/>
        <v>0</v>
      </c>
      <c r="X14" s="146"/>
      <c r="Y14" s="146"/>
      <c r="Z14" s="146"/>
      <c r="AA14" s="146"/>
      <c r="AB14" s="146"/>
      <c r="AC14" s="146"/>
      <c r="AD14" s="146"/>
      <c r="AE14" s="146"/>
      <c r="AF14" s="146"/>
      <c r="AG14" s="146"/>
      <c r="AH14" s="146"/>
      <c r="AI14" s="146"/>
      <c r="AJ14" s="146"/>
      <c r="AK14" s="143"/>
      <c r="AL14" s="143"/>
      <c r="AM14" s="143"/>
      <c r="AN14" s="143"/>
      <c r="AO14" s="143"/>
      <c r="AP14" s="143"/>
      <c r="AQ14" s="143"/>
      <c r="AR14" s="143"/>
      <c r="AS14" s="143"/>
      <c r="AT14" s="143"/>
      <c r="AU14" s="143"/>
      <c r="AV14" s="143"/>
      <c r="AW14" s="143"/>
      <c r="AX14" s="143"/>
    </row>
    <row r="15" spans="1:50" s="144" customFormat="1" ht="11.25">
      <c r="A15" s="140" t="s">
        <v>619</v>
      </c>
      <c r="B15" s="140">
        <v>0</v>
      </c>
      <c r="C15" s="140"/>
      <c r="D15" s="140"/>
      <c r="E15" s="140">
        <v>0</v>
      </c>
      <c r="F15" s="140">
        <f t="shared" si="0"/>
        <v>0</v>
      </c>
      <c r="G15" s="140"/>
      <c r="H15" s="140"/>
      <c r="I15" s="140"/>
      <c r="J15" s="140"/>
      <c r="K15" s="140"/>
      <c r="L15" s="140"/>
      <c r="M15" s="140"/>
      <c r="N15" s="140"/>
      <c r="O15" s="140"/>
      <c r="P15" s="140"/>
      <c r="Q15" s="140"/>
      <c r="R15" s="140"/>
      <c r="S15" s="140"/>
      <c r="T15" s="140"/>
      <c r="U15" s="140"/>
      <c r="V15" s="140"/>
      <c r="W15" s="140">
        <f t="shared" si="1"/>
        <v>0</v>
      </c>
      <c r="X15" s="146"/>
      <c r="Y15" s="146"/>
      <c r="Z15" s="146"/>
      <c r="AA15" s="146"/>
      <c r="AB15" s="146"/>
      <c r="AC15" s="146"/>
      <c r="AD15" s="146"/>
      <c r="AE15" s="146"/>
      <c r="AF15" s="146"/>
      <c r="AG15" s="146"/>
      <c r="AH15" s="146"/>
      <c r="AI15" s="146"/>
      <c r="AJ15" s="146"/>
      <c r="AK15" s="143"/>
      <c r="AL15" s="143"/>
      <c r="AM15" s="143"/>
      <c r="AN15" s="143"/>
      <c r="AO15" s="143"/>
      <c r="AP15" s="143"/>
      <c r="AQ15" s="143"/>
      <c r="AR15" s="143"/>
      <c r="AS15" s="143"/>
      <c r="AT15" s="143"/>
      <c r="AU15" s="143"/>
      <c r="AV15" s="143"/>
      <c r="AW15" s="143"/>
      <c r="AX15" s="143"/>
    </row>
    <row r="16" spans="1:50" s="144" customFormat="1" ht="11.25">
      <c r="A16" s="145" t="s">
        <v>620</v>
      </c>
      <c r="B16" s="140">
        <f>+BG!D32</f>
        <v>250000</v>
      </c>
      <c r="C16" s="147"/>
      <c r="D16" s="147"/>
      <c r="E16" s="140">
        <v>0</v>
      </c>
      <c r="F16" s="140">
        <f t="shared" si="0"/>
        <v>250000</v>
      </c>
      <c r="G16" s="140"/>
      <c r="H16" s="140">
        <f>-F16</f>
        <v>-250000</v>
      </c>
      <c r="I16" s="140"/>
      <c r="J16" s="140"/>
      <c r="K16" s="140"/>
      <c r="L16" s="140"/>
      <c r="M16" s="140"/>
      <c r="N16" s="140"/>
      <c r="O16" s="140"/>
      <c r="P16" s="140"/>
      <c r="Q16" s="140"/>
      <c r="R16" s="140"/>
      <c r="S16" s="140"/>
      <c r="T16" s="140"/>
      <c r="U16" s="140"/>
      <c r="V16" s="140"/>
      <c r="W16" s="140">
        <f t="shared" si="1"/>
        <v>0</v>
      </c>
      <c r="X16" s="146"/>
      <c r="Y16" s="146"/>
      <c r="Z16" s="146"/>
      <c r="AA16" s="146"/>
      <c r="AB16" s="146"/>
      <c r="AC16" s="146"/>
      <c r="AD16" s="146"/>
      <c r="AE16" s="146"/>
      <c r="AF16" s="146"/>
      <c r="AG16" s="146"/>
      <c r="AH16" s="146"/>
      <c r="AI16" s="146"/>
      <c r="AJ16" s="146"/>
      <c r="AK16" s="143"/>
      <c r="AL16" s="143"/>
      <c r="AM16" s="143"/>
      <c r="AN16" s="143"/>
      <c r="AO16" s="143"/>
      <c r="AP16" s="143"/>
      <c r="AQ16" s="143"/>
      <c r="AR16" s="143"/>
      <c r="AS16" s="143"/>
      <c r="AT16" s="143"/>
      <c r="AU16" s="143"/>
      <c r="AV16" s="143"/>
      <c r="AW16" s="143"/>
      <c r="AX16" s="143"/>
    </row>
    <row r="17" spans="1:50" s="144" customFormat="1" ht="11.25">
      <c r="A17" s="145" t="s">
        <v>621</v>
      </c>
      <c r="B17" s="140">
        <v>0</v>
      </c>
      <c r="C17" s="147"/>
      <c r="D17" s="147"/>
      <c r="E17" s="140">
        <v>0</v>
      </c>
      <c r="F17" s="140">
        <f t="shared" si="0"/>
        <v>0</v>
      </c>
      <c r="G17" s="140"/>
      <c r="H17" s="140"/>
      <c r="I17" s="140"/>
      <c r="J17" s="140"/>
      <c r="K17" s="140"/>
      <c r="L17" s="140"/>
      <c r="M17" s="140"/>
      <c r="N17" s="140"/>
      <c r="O17" s="140"/>
      <c r="P17" s="140"/>
      <c r="Q17" s="140"/>
      <c r="R17" s="140"/>
      <c r="S17" s="140"/>
      <c r="T17" s="140"/>
      <c r="U17" s="140"/>
      <c r="V17" s="140"/>
      <c r="W17" s="140">
        <f t="shared" si="1"/>
        <v>0</v>
      </c>
      <c r="X17" s="146"/>
      <c r="Y17" s="146"/>
      <c r="Z17" s="146"/>
      <c r="AA17" s="146"/>
      <c r="AB17" s="146"/>
      <c r="AC17" s="146"/>
      <c r="AD17" s="146"/>
      <c r="AE17" s="146"/>
      <c r="AF17" s="146"/>
      <c r="AG17" s="146"/>
      <c r="AH17" s="146"/>
      <c r="AI17" s="146"/>
      <c r="AJ17" s="146"/>
      <c r="AK17" s="143"/>
      <c r="AL17" s="143"/>
      <c r="AM17" s="143"/>
      <c r="AN17" s="143"/>
      <c r="AO17" s="143"/>
      <c r="AP17" s="143"/>
      <c r="AQ17" s="143"/>
      <c r="AR17" s="143"/>
      <c r="AS17" s="143"/>
      <c r="AT17" s="143"/>
      <c r="AU17" s="143"/>
      <c r="AV17" s="143"/>
      <c r="AW17" s="143"/>
      <c r="AX17" s="143"/>
    </row>
    <row r="18" spans="1:50" s="144" customFormat="1" ht="11.25">
      <c r="A18" s="145" t="s">
        <v>622</v>
      </c>
      <c r="B18" s="140">
        <v>0</v>
      </c>
      <c r="C18" s="147"/>
      <c r="D18" s="147"/>
      <c r="E18" s="140">
        <v>0</v>
      </c>
      <c r="F18" s="140">
        <f t="shared" si="0"/>
        <v>0</v>
      </c>
      <c r="G18" s="140"/>
      <c r="H18" s="140"/>
      <c r="I18" s="140"/>
      <c r="J18" s="140"/>
      <c r="K18" s="140"/>
      <c r="L18" s="140"/>
      <c r="M18" s="140"/>
      <c r="N18" s="140"/>
      <c r="O18" s="140"/>
      <c r="P18" s="140"/>
      <c r="Q18" s="140"/>
      <c r="R18" s="140"/>
      <c r="S18" s="140"/>
      <c r="T18" s="140"/>
      <c r="U18" s="140"/>
      <c r="V18" s="140"/>
      <c r="W18" s="140">
        <f t="shared" si="1"/>
        <v>0</v>
      </c>
      <c r="X18" s="146"/>
      <c r="Y18" s="146"/>
      <c r="Z18" s="146"/>
      <c r="AA18" s="146"/>
      <c r="AB18" s="146"/>
      <c r="AC18" s="146"/>
      <c r="AD18" s="146"/>
      <c r="AE18" s="146"/>
      <c r="AF18" s="146"/>
      <c r="AG18" s="146"/>
      <c r="AH18" s="146"/>
      <c r="AI18" s="146"/>
      <c r="AJ18" s="146"/>
      <c r="AK18" s="143"/>
      <c r="AL18" s="143"/>
      <c r="AM18" s="143"/>
      <c r="AN18" s="143"/>
      <c r="AO18" s="143"/>
      <c r="AP18" s="143"/>
      <c r="AQ18" s="143"/>
      <c r="AR18" s="143"/>
      <c r="AS18" s="143"/>
      <c r="AT18" s="143"/>
      <c r="AU18" s="143"/>
      <c r="AV18" s="143"/>
      <c r="AW18" s="143"/>
      <c r="AX18" s="143"/>
    </row>
    <row r="19" spans="1:50" s="144" customFormat="1" ht="11.25">
      <c r="A19" s="145" t="s">
        <v>665</v>
      </c>
      <c r="B19" s="140">
        <v>0</v>
      </c>
      <c r="C19" s="147"/>
      <c r="D19" s="147"/>
      <c r="E19" s="140">
        <v>0</v>
      </c>
      <c r="F19" s="140">
        <f t="shared" si="0"/>
        <v>0</v>
      </c>
      <c r="G19" s="140"/>
      <c r="H19" s="140"/>
      <c r="I19" s="140"/>
      <c r="J19" s="140"/>
      <c r="K19" s="140">
        <f>-F19</f>
        <v>0</v>
      </c>
      <c r="L19" s="140"/>
      <c r="M19" s="140"/>
      <c r="N19" s="140"/>
      <c r="O19" s="140"/>
      <c r="P19" s="140"/>
      <c r="Q19" s="140"/>
      <c r="R19" s="140"/>
      <c r="S19" s="140"/>
      <c r="T19" s="140"/>
      <c r="U19" s="140"/>
      <c r="V19" s="140"/>
      <c r="W19" s="140">
        <f t="shared" si="1"/>
        <v>0</v>
      </c>
      <c r="X19" s="146"/>
      <c r="Y19" s="146"/>
      <c r="Z19" s="146"/>
      <c r="AA19" s="146"/>
      <c r="AB19" s="146"/>
      <c r="AC19" s="146"/>
      <c r="AD19" s="146"/>
      <c r="AE19" s="146"/>
      <c r="AF19" s="146"/>
      <c r="AG19" s="146"/>
      <c r="AH19" s="146"/>
      <c r="AI19" s="146"/>
      <c r="AJ19" s="146"/>
      <c r="AK19" s="143"/>
      <c r="AL19" s="143"/>
      <c r="AM19" s="143"/>
      <c r="AN19" s="143"/>
      <c r="AO19" s="143"/>
      <c r="AP19" s="143"/>
      <c r="AQ19" s="143"/>
      <c r="AR19" s="143"/>
      <c r="AS19" s="143"/>
      <c r="AT19" s="143"/>
      <c r="AU19" s="143"/>
      <c r="AV19" s="143"/>
      <c r="AW19" s="143"/>
      <c r="AX19" s="143"/>
    </row>
    <row r="20" spans="1:50" s="144" customFormat="1" ht="11.25">
      <c r="A20" s="148" t="s">
        <v>480</v>
      </c>
      <c r="B20" s="140">
        <f>BG!D33-SUM(B21:B28)</f>
        <v>0</v>
      </c>
      <c r="C20" s="147"/>
      <c r="D20" s="147"/>
      <c r="E20" s="150">
        <v>0</v>
      </c>
      <c r="F20" s="140">
        <f t="shared" si="0"/>
        <v>0</v>
      </c>
      <c r="G20" s="140"/>
      <c r="H20" s="140"/>
      <c r="I20" s="140"/>
      <c r="J20" s="140"/>
      <c r="K20" s="140"/>
      <c r="L20" s="140"/>
      <c r="M20" s="140"/>
      <c r="N20" s="140"/>
      <c r="O20" s="140"/>
      <c r="P20" s="140"/>
      <c r="Q20" s="140"/>
      <c r="R20" s="140"/>
      <c r="S20" s="140"/>
      <c r="T20" s="140"/>
      <c r="U20" s="140"/>
      <c r="V20" s="140"/>
      <c r="W20" s="140">
        <f t="shared" si="1"/>
        <v>0</v>
      </c>
      <c r="X20" s="146"/>
      <c r="Y20" s="146"/>
      <c r="Z20" s="146"/>
      <c r="AA20" s="146"/>
      <c r="AB20" s="146"/>
      <c r="AC20" s="146"/>
      <c r="AD20" s="146"/>
      <c r="AE20" s="146"/>
      <c r="AF20" s="146"/>
      <c r="AG20" s="146"/>
      <c r="AH20" s="146"/>
      <c r="AI20" s="146"/>
      <c r="AJ20" s="146"/>
      <c r="AK20" s="143"/>
      <c r="AL20" s="143"/>
      <c r="AM20" s="143"/>
      <c r="AN20" s="143"/>
      <c r="AO20" s="143"/>
      <c r="AP20" s="143"/>
      <c r="AQ20" s="143"/>
      <c r="AR20" s="143"/>
      <c r="AS20" s="143"/>
      <c r="AT20" s="143"/>
      <c r="AU20" s="143"/>
      <c r="AV20" s="143"/>
      <c r="AW20" s="143"/>
      <c r="AX20" s="143"/>
    </row>
    <row r="21" spans="1:50" s="144" customFormat="1" ht="11.25">
      <c r="A21" s="145" t="s">
        <v>647</v>
      </c>
      <c r="B21" s="140">
        <f>+BG!D36</f>
        <v>750000000</v>
      </c>
      <c r="C21" s="147"/>
      <c r="D21" s="147">
        <v>431702691</v>
      </c>
      <c r="E21" s="150">
        <v>318297309</v>
      </c>
      <c r="F21" s="140">
        <f t="shared" si="0"/>
        <v>0</v>
      </c>
      <c r="G21" s="140"/>
      <c r="H21" s="140"/>
      <c r="I21" s="140"/>
      <c r="J21" s="140"/>
      <c r="K21" s="140"/>
      <c r="L21" s="140"/>
      <c r="M21" s="140"/>
      <c r="N21" s="140"/>
      <c r="O21" s="140"/>
      <c r="P21" s="140"/>
      <c r="Q21" s="140">
        <f>-F21</f>
        <v>0</v>
      </c>
      <c r="R21" s="140"/>
      <c r="S21" s="140"/>
      <c r="T21" s="140"/>
      <c r="U21" s="140"/>
      <c r="V21" s="140"/>
      <c r="W21" s="140">
        <f t="shared" si="1"/>
        <v>0</v>
      </c>
      <c r="X21" s="146"/>
      <c r="Y21" s="146"/>
      <c r="Z21" s="146"/>
      <c r="AA21" s="146"/>
      <c r="AB21" s="146"/>
      <c r="AC21" s="146"/>
      <c r="AD21" s="146"/>
      <c r="AE21" s="146"/>
      <c r="AF21" s="146"/>
      <c r="AG21" s="146"/>
      <c r="AH21" s="146"/>
      <c r="AI21" s="146"/>
      <c r="AJ21" s="146"/>
      <c r="AK21" s="143"/>
      <c r="AL21" s="143"/>
      <c r="AM21" s="143"/>
      <c r="AN21" s="143"/>
      <c r="AO21" s="143"/>
      <c r="AP21" s="143"/>
      <c r="AQ21" s="143"/>
      <c r="AR21" s="143"/>
      <c r="AS21" s="143"/>
      <c r="AT21" s="143"/>
      <c r="AU21" s="143"/>
      <c r="AV21" s="143"/>
      <c r="AW21" s="143"/>
      <c r="AX21" s="143"/>
    </row>
    <row r="22" spans="1:50" s="144" customFormat="1" ht="11.25">
      <c r="A22" s="145" t="s">
        <v>623</v>
      </c>
      <c r="B22" s="140">
        <f>+BG!D38</f>
        <v>15775540</v>
      </c>
      <c r="C22" s="147"/>
      <c r="D22" s="147"/>
      <c r="E22" s="150">
        <v>0</v>
      </c>
      <c r="F22" s="140">
        <f t="shared" si="0"/>
        <v>15775540</v>
      </c>
      <c r="G22" s="140"/>
      <c r="H22" s="140"/>
      <c r="I22" s="140"/>
      <c r="J22" s="140"/>
      <c r="K22" s="140"/>
      <c r="L22" s="140"/>
      <c r="M22" s="140"/>
      <c r="N22" s="140"/>
      <c r="O22" s="140">
        <f>-F22</f>
        <v>-15775540</v>
      </c>
      <c r="P22" s="140"/>
      <c r="Q22" s="140"/>
      <c r="R22" s="140"/>
      <c r="S22" s="140"/>
      <c r="T22" s="140"/>
      <c r="U22" s="140"/>
      <c r="V22" s="140"/>
      <c r="W22" s="140">
        <f t="shared" si="1"/>
        <v>0</v>
      </c>
      <c r="X22" s="146"/>
      <c r="Y22" s="146"/>
      <c r="Z22" s="146"/>
      <c r="AA22" s="146"/>
      <c r="AB22" s="146"/>
      <c r="AC22" s="146"/>
      <c r="AD22" s="146"/>
      <c r="AE22" s="146"/>
      <c r="AF22" s="146"/>
      <c r="AG22" s="146"/>
      <c r="AH22" s="146"/>
      <c r="AI22" s="146"/>
      <c r="AJ22" s="146"/>
      <c r="AK22" s="143"/>
      <c r="AL22" s="143"/>
      <c r="AM22" s="143"/>
      <c r="AN22" s="143"/>
      <c r="AO22" s="143"/>
      <c r="AP22" s="143"/>
      <c r="AQ22" s="143"/>
      <c r="AR22" s="143"/>
      <c r="AS22" s="143"/>
      <c r="AT22" s="143"/>
      <c r="AU22" s="143"/>
      <c r="AV22" s="143"/>
      <c r="AW22" s="143"/>
      <c r="AX22" s="143"/>
    </row>
    <row r="23" spans="1:50" s="144" customFormat="1" ht="11.25">
      <c r="A23" s="145" t="s">
        <v>636</v>
      </c>
      <c r="B23" s="140">
        <f>+BG!D41-'CA EF'!B24</f>
        <v>639113702</v>
      </c>
      <c r="C23" s="147"/>
      <c r="D23" s="147"/>
      <c r="E23" s="150">
        <v>0</v>
      </c>
      <c r="F23" s="140">
        <f t="shared" si="0"/>
        <v>639113702</v>
      </c>
      <c r="G23" s="140"/>
      <c r="H23" s="140"/>
      <c r="I23" s="140"/>
      <c r="J23" s="140"/>
      <c r="K23" s="140"/>
      <c r="L23" s="140"/>
      <c r="M23" s="140"/>
      <c r="N23" s="140"/>
      <c r="O23" s="140">
        <f>-F23</f>
        <v>-639113702</v>
      </c>
      <c r="P23" s="140"/>
      <c r="Q23" s="140"/>
      <c r="R23" s="140"/>
      <c r="S23" s="140"/>
      <c r="T23" s="140"/>
      <c r="U23" s="140"/>
      <c r="V23" s="140"/>
      <c r="W23" s="140">
        <f t="shared" si="1"/>
        <v>0</v>
      </c>
      <c r="X23" s="146"/>
      <c r="Y23" s="146"/>
      <c r="Z23" s="146"/>
      <c r="AA23" s="146"/>
      <c r="AB23" s="146"/>
      <c r="AC23" s="146"/>
      <c r="AD23" s="146"/>
      <c r="AE23" s="146"/>
      <c r="AF23" s="146"/>
      <c r="AG23" s="146"/>
      <c r="AH23" s="146"/>
      <c r="AI23" s="146"/>
      <c r="AJ23" s="146"/>
      <c r="AK23" s="143"/>
      <c r="AL23" s="143"/>
      <c r="AM23" s="143"/>
      <c r="AN23" s="143"/>
      <c r="AO23" s="143"/>
      <c r="AP23" s="143"/>
      <c r="AQ23" s="143"/>
      <c r="AR23" s="143"/>
      <c r="AS23" s="143"/>
      <c r="AT23" s="143"/>
      <c r="AU23" s="143"/>
      <c r="AV23" s="143"/>
      <c r="AW23" s="143"/>
      <c r="AX23" s="143"/>
    </row>
    <row r="24" spans="1:50" s="144" customFormat="1" ht="11.25">
      <c r="A24" s="145" t="s">
        <v>643</v>
      </c>
      <c r="B24" s="140">
        <f>+BG!D43</f>
        <v>4974714</v>
      </c>
      <c r="C24" s="147"/>
      <c r="D24" s="147"/>
      <c r="E24" s="150">
        <v>0</v>
      </c>
      <c r="F24" s="140">
        <f t="shared" si="0"/>
        <v>4974714</v>
      </c>
      <c r="G24" s="140"/>
      <c r="H24" s="140"/>
      <c r="I24" s="140"/>
      <c r="J24" s="140"/>
      <c r="K24" s="140"/>
      <c r="L24" s="140"/>
      <c r="M24" s="140"/>
      <c r="N24" s="140"/>
      <c r="O24" s="140"/>
      <c r="P24" s="140">
        <f>-F24</f>
        <v>-4974714</v>
      </c>
      <c r="Q24" s="140"/>
      <c r="R24" s="140"/>
      <c r="S24" s="140"/>
      <c r="T24" s="140"/>
      <c r="U24" s="140"/>
      <c r="V24" s="140"/>
      <c r="W24" s="140">
        <f t="shared" si="1"/>
        <v>0</v>
      </c>
      <c r="X24" s="146"/>
      <c r="Y24" s="146"/>
      <c r="Z24" s="146"/>
      <c r="AA24" s="146"/>
      <c r="AB24" s="146"/>
      <c r="AC24" s="146"/>
      <c r="AD24" s="146"/>
      <c r="AE24" s="146"/>
      <c r="AF24" s="146"/>
      <c r="AG24" s="146"/>
      <c r="AH24" s="146"/>
      <c r="AI24" s="146"/>
      <c r="AJ24" s="146"/>
      <c r="AK24" s="143"/>
      <c r="AL24" s="143"/>
      <c r="AM24" s="143"/>
      <c r="AN24" s="143"/>
      <c r="AO24" s="143"/>
      <c r="AP24" s="143"/>
      <c r="AQ24" s="143"/>
      <c r="AR24" s="143"/>
      <c r="AS24" s="143"/>
      <c r="AT24" s="143"/>
      <c r="AU24" s="143"/>
      <c r="AV24" s="143"/>
      <c r="AW24" s="143"/>
      <c r="AX24" s="143"/>
    </row>
    <row r="25" spans="1:50" s="144" customFormat="1" ht="11.25">
      <c r="A25" s="145" t="s">
        <v>275</v>
      </c>
      <c r="B25" s="140">
        <f>+BG!D48</f>
        <v>57764419</v>
      </c>
      <c r="C25" s="147">
        <v>431702691</v>
      </c>
      <c r="D25" s="147"/>
      <c r="E25" s="150">
        <v>431702691</v>
      </c>
      <c r="F25" s="140">
        <f t="shared" si="0"/>
        <v>57764419</v>
      </c>
      <c r="G25" s="140"/>
      <c r="H25" s="140"/>
      <c r="I25" s="140"/>
      <c r="J25" s="140"/>
      <c r="K25" s="140">
        <f>-F25</f>
        <v>-57764419</v>
      </c>
      <c r="L25" s="140"/>
      <c r="M25" s="140"/>
      <c r="N25" s="140"/>
      <c r="O25" s="140"/>
      <c r="P25" s="140"/>
      <c r="Q25" s="140"/>
      <c r="R25" s="140"/>
      <c r="S25" s="140"/>
      <c r="T25" s="140"/>
      <c r="U25" s="140"/>
      <c r="V25" s="140"/>
      <c r="W25" s="140">
        <f t="shared" si="1"/>
        <v>0</v>
      </c>
      <c r="X25" s="146"/>
      <c r="Y25" s="146"/>
      <c r="Z25" s="146"/>
      <c r="AA25" s="146"/>
      <c r="AB25" s="146"/>
      <c r="AC25" s="146"/>
      <c r="AD25" s="146"/>
      <c r="AE25" s="146"/>
      <c r="AF25" s="146"/>
      <c r="AG25" s="146"/>
      <c r="AH25" s="146"/>
      <c r="AI25" s="146"/>
      <c r="AJ25" s="146"/>
      <c r="AK25" s="143"/>
      <c r="AL25" s="143"/>
      <c r="AM25" s="143"/>
      <c r="AN25" s="143"/>
      <c r="AO25" s="143"/>
      <c r="AP25" s="143"/>
      <c r="AQ25" s="143"/>
      <c r="AR25" s="143"/>
      <c r="AS25" s="143"/>
      <c r="AT25" s="143"/>
      <c r="AU25" s="143"/>
      <c r="AV25" s="143"/>
      <c r="AW25" s="143"/>
      <c r="AX25" s="143"/>
    </row>
    <row r="26" spans="1:50" s="144" customFormat="1" ht="11.25">
      <c r="A26" s="145" t="s">
        <v>646</v>
      </c>
      <c r="B26" s="140">
        <f>+BG!D49</f>
        <v>-28821008</v>
      </c>
      <c r="C26" s="152">
        <f>+D58</f>
        <v>7235870</v>
      </c>
      <c r="D26" s="147"/>
      <c r="E26" s="150">
        <v>-21585137.549999997</v>
      </c>
      <c r="F26" s="140">
        <f t="shared" si="0"/>
        <v>-0.45000000298023224</v>
      </c>
      <c r="G26" s="140"/>
      <c r="H26" s="140"/>
      <c r="I26" s="140"/>
      <c r="J26" s="140"/>
      <c r="K26" s="140"/>
      <c r="L26" s="140"/>
      <c r="M26" s="140"/>
      <c r="N26" s="140"/>
      <c r="O26" s="140"/>
      <c r="P26" s="140"/>
      <c r="Q26" s="140"/>
      <c r="R26" s="140"/>
      <c r="S26" s="140"/>
      <c r="T26" s="140"/>
      <c r="U26" s="140"/>
      <c r="V26" s="140"/>
      <c r="W26" s="140">
        <f t="shared" si="1"/>
        <v>-0.45000000298023224</v>
      </c>
      <c r="X26" s="146"/>
      <c r="Y26" s="146"/>
      <c r="Z26" s="146"/>
      <c r="AA26" s="146"/>
      <c r="AB26" s="146"/>
      <c r="AC26" s="146"/>
      <c r="AD26" s="146"/>
      <c r="AE26" s="146"/>
      <c r="AF26" s="146"/>
      <c r="AG26" s="146"/>
      <c r="AH26" s="146"/>
      <c r="AI26" s="146"/>
      <c r="AJ26" s="146"/>
      <c r="AK26" s="143"/>
      <c r="AL26" s="143"/>
      <c r="AM26" s="143"/>
      <c r="AN26" s="143"/>
      <c r="AO26" s="143"/>
      <c r="AP26" s="143"/>
      <c r="AQ26" s="143"/>
      <c r="AR26" s="143"/>
      <c r="AS26" s="143"/>
      <c r="AT26" s="143"/>
      <c r="AU26" s="143"/>
      <c r="AV26" s="143"/>
      <c r="AW26" s="143"/>
      <c r="AX26" s="143"/>
    </row>
    <row r="27" spans="1:50" s="144" customFormat="1" ht="11.25">
      <c r="A27" s="145" t="s">
        <v>673</v>
      </c>
      <c r="B27" s="140">
        <f>+BG!D50</f>
        <v>130947150</v>
      </c>
      <c r="C27" s="147"/>
      <c r="D27" s="147"/>
      <c r="E27" s="150">
        <v>0</v>
      </c>
      <c r="F27" s="140">
        <f t="shared" si="0"/>
        <v>130947150</v>
      </c>
      <c r="G27" s="140"/>
      <c r="H27" s="140"/>
      <c r="I27" s="140"/>
      <c r="J27" s="140"/>
      <c r="K27" s="140">
        <f>-F27</f>
        <v>-130947150</v>
      </c>
      <c r="L27" s="140"/>
      <c r="M27" s="140"/>
      <c r="N27" s="140"/>
      <c r="O27" s="140"/>
      <c r="P27" s="140"/>
      <c r="Q27" s="140"/>
      <c r="R27" s="140"/>
      <c r="S27" s="140"/>
      <c r="T27" s="140"/>
      <c r="U27" s="140"/>
      <c r="V27" s="140"/>
      <c r="W27" s="140">
        <f t="shared" ref="W27" si="2">SUM(F27:V27)</f>
        <v>0</v>
      </c>
      <c r="X27" s="146"/>
      <c r="Y27" s="146"/>
      <c r="Z27" s="146"/>
      <c r="AA27" s="146"/>
      <c r="AB27" s="146"/>
      <c r="AC27" s="146"/>
      <c r="AD27" s="146"/>
      <c r="AE27" s="146"/>
      <c r="AF27" s="146"/>
      <c r="AG27" s="146"/>
      <c r="AH27" s="146"/>
      <c r="AI27" s="146"/>
      <c r="AJ27" s="146"/>
      <c r="AK27" s="143"/>
      <c r="AL27" s="143"/>
      <c r="AM27" s="143"/>
      <c r="AN27" s="143"/>
      <c r="AO27" s="143"/>
      <c r="AP27" s="143"/>
      <c r="AQ27" s="143"/>
      <c r="AR27" s="143"/>
      <c r="AS27" s="143"/>
      <c r="AT27" s="143"/>
      <c r="AU27" s="143"/>
      <c r="AV27" s="143"/>
      <c r="AW27" s="143"/>
      <c r="AX27" s="143"/>
    </row>
    <row r="28" spans="1:50" s="144" customFormat="1" ht="11.25">
      <c r="A28" s="145" t="s">
        <v>385</v>
      </c>
      <c r="B28" s="140">
        <v>0</v>
      </c>
      <c r="C28" s="147"/>
      <c r="D28" s="147"/>
      <c r="E28" s="150">
        <v>0</v>
      </c>
      <c r="F28" s="140">
        <f t="shared" si="0"/>
        <v>0</v>
      </c>
      <c r="G28" s="140"/>
      <c r="H28" s="140"/>
      <c r="I28" s="140"/>
      <c r="J28" s="140"/>
      <c r="K28" s="140">
        <f>-F28</f>
        <v>0</v>
      </c>
      <c r="L28" s="140"/>
      <c r="M28" s="140"/>
      <c r="N28" s="140"/>
      <c r="O28" s="140"/>
      <c r="P28" s="140"/>
      <c r="Q28" s="140"/>
      <c r="R28" s="140"/>
      <c r="S28" s="140"/>
      <c r="T28" s="140"/>
      <c r="U28" s="140"/>
      <c r="V28" s="140"/>
      <c r="W28" s="140">
        <f t="shared" si="1"/>
        <v>0</v>
      </c>
      <c r="X28" s="146"/>
      <c r="Y28" s="146"/>
      <c r="Z28" s="146"/>
      <c r="AA28" s="146"/>
      <c r="AB28" s="146"/>
      <c r="AC28" s="146"/>
      <c r="AD28" s="146"/>
      <c r="AE28" s="146"/>
      <c r="AF28" s="146"/>
      <c r="AG28" s="146"/>
      <c r="AH28" s="146"/>
      <c r="AI28" s="146"/>
      <c r="AJ28" s="146"/>
      <c r="AK28" s="143"/>
      <c r="AL28" s="143"/>
      <c r="AM28" s="143"/>
      <c r="AN28" s="143"/>
      <c r="AO28" s="143"/>
      <c r="AP28" s="143"/>
      <c r="AQ28" s="143"/>
      <c r="AR28" s="143"/>
      <c r="AS28" s="143"/>
      <c r="AT28" s="143"/>
      <c r="AU28" s="143"/>
      <c r="AV28" s="143"/>
      <c r="AW28" s="143"/>
      <c r="AX28" s="143"/>
    </row>
    <row r="29" spans="1:50" s="144" customFormat="1" ht="12" customHeight="1">
      <c r="A29" s="149" t="s">
        <v>35</v>
      </c>
      <c r="B29" s="133">
        <f>+BG!D51-BG!D10+SUM('CA EF'!B30:B41)</f>
        <v>0</v>
      </c>
      <c r="C29" s="147"/>
      <c r="D29" s="147"/>
      <c r="E29" s="150">
        <f>+'Balance General'!G53+SUM('CA EF'!E30:E41)</f>
        <v>-204961095.89041099</v>
      </c>
      <c r="F29" s="140">
        <f t="shared" si="0"/>
        <v>204961095.89041099</v>
      </c>
      <c r="G29" s="140"/>
      <c r="H29" s="140"/>
      <c r="I29" s="140"/>
      <c r="J29" s="140"/>
      <c r="K29" s="140"/>
      <c r="L29" s="140"/>
      <c r="M29" s="140"/>
      <c r="N29" s="140"/>
      <c r="O29" s="140"/>
      <c r="P29" s="140"/>
      <c r="Q29" s="140"/>
      <c r="R29" s="140"/>
      <c r="S29" s="140"/>
      <c r="T29" s="140"/>
      <c r="U29" s="140"/>
      <c r="V29" s="140"/>
      <c r="W29" s="140">
        <f t="shared" si="1"/>
        <v>204961095.89041099</v>
      </c>
      <c r="X29" s="146"/>
      <c r="Y29" s="146"/>
      <c r="Z29" s="146"/>
      <c r="AA29" s="146"/>
      <c r="AB29" s="146"/>
      <c r="AC29" s="146"/>
      <c r="AD29" s="146"/>
      <c r="AE29" s="146"/>
      <c r="AF29" s="146"/>
      <c r="AG29" s="146"/>
      <c r="AH29" s="146"/>
      <c r="AI29" s="146"/>
      <c r="AJ29" s="146"/>
      <c r="AK29" s="143"/>
      <c r="AL29" s="143"/>
      <c r="AM29" s="143"/>
      <c r="AN29" s="143"/>
      <c r="AO29" s="143"/>
      <c r="AP29" s="143"/>
      <c r="AQ29" s="143"/>
      <c r="AR29" s="143"/>
      <c r="AS29" s="143"/>
      <c r="AT29" s="143"/>
      <c r="AU29" s="143"/>
      <c r="AV29" s="143"/>
      <c r="AW29" s="143"/>
      <c r="AX29" s="143"/>
    </row>
    <row r="30" spans="1:50" s="144" customFormat="1" ht="11.25">
      <c r="A30" s="145" t="s">
        <v>637</v>
      </c>
      <c r="B30" s="150">
        <f>-BG!D54</f>
        <v>-1285078328</v>
      </c>
      <c r="C30" s="147"/>
      <c r="D30" s="147"/>
      <c r="E30" s="150">
        <v>0</v>
      </c>
      <c r="F30" s="140">
        <f t="shared" si="0"/>
        <v>-1285078328</v>
      </c>
      <c r="G30" s="140"/>
      <c r="H30" s="140"/>
      <c r="I30" s="140"/>
      <c r="J30" s="140"/>
      <c r="K30" s="140"/>
      <c r="L30" s="140"/>
      <c r="M30" s="140">
        <f>-F30</f>
        <v>1285078328</v>
      </c>
      <c r="N30" s="140"/>
      <c r="O30" s="140"/>
      <c r="P30" s="140"/>
      <c r="Q30" s="140"/>
      <c r="R30" s="140"/>
      <c r="S30" s="140"/>
      <c r="T30" s="140"/>
      <c r="U30" s="140"/>
      <c r="V30" s="140"/>
      <c r="W30" s="140">
        <f t="shared" si="1"/>
        <v>0</v>
      </c>
      <c r="X30" s="146"/>
      <c r="Y30" s="146"/>
      <c r="Z30" s="146"/>
      <c r="AA30" s="146"/>
      <c r="AB30" s="146"/>
      <c r="AC30" s="146"/>
      <c r="AD30" s="146"/>
      <c r="AE30" s="146"/>
      <c r="AF30" s="146"/>
      <c r="AG30" s="146"/>
      <c r="AH30" s="146"/>
      <c r="AI30" s="146"/>
      <c r="AJ30" s="146"/>
      <c r="AK30" s="143"/>
      <c r="AL30" s="143"/>
      <c r="AM30" s="143"/>
      <c r="AN30" s="143"/>
      <c r="AO30" s="143"/>
      <c r="AP30" s="143"/>
      <c r="AQ30" s="143"/>
      <c r="AR30" s="143"/>
      <c r="AS30" s="143"/>
      <c r="AT30" s="143"/>
      <c r="AU30" s="143"/>
      <c r="AV30" s="143"/>
      <c r="AW30" s="143"/>
      <c r="AX30" s="143"/>
    </row>
    <row r="31" spans="1:50" s="144" customFormat="1" ht="11.25">
      <c r="A31" s="145" t="s">
        <v>638</v>
      </c>
      <c r="B31" s="150">
        <f>-BG!D58-BG!D61</f>
        <v>-1522191177</v>
      </c>
      <c r="C31" s="150">
        <v>1317230081.1095901</v>
      </c>
      <c r="D31" s="150"/>
      <c r="E31" s="150">
        <v>-204961095.89041099</v>
      </c>
      <c r="F31" s="140">
        <f t="shared" si="0"/>
        <v>1.0430812835693359E-6</v>
      </c>
      <c r="G31" s="140"/>
      <c r="H31" s="140"/>
      <c r="I31" s="140"/>
      <c r="J31" s="140"/>
      <c r="K31" s="140"/>
      <c r="L31" s="140"/>
      <c r="M31" s="140"/>
      <c r="N31" s="140"/>
      <c r="O31" s="140"/>
      <c r="P31" s="140"/>
      <c r="Q31" s="140"/>
      <c r="R31" s="140"/>
      <c r="S31" s="140"/>
      <c r="T31" s="140"/>
      <c r="U31" s="140"/>
      <c r="V31" s="140"/>
      <c r="W31" s="140">
        <f t="shared" si="1"/>
        <v>1.0430812835693359E-6</v>
      </c>
      <c r="X31" s="146"/>
      <c r="Y31" s="146"/>
      <c r="Z31" s="146"/>
      <c r="AA31" s="146"/>
      <c r="AB31" s="146"/>
      <c r="AC31" s="146"/>
      <c r="AD31" s="146"/>
      <c r="AE31" s="146"/>
      <c r="AF31" s="146"/>
      <c r="AG31" s="146"/>
      <c r="AH31" s="146"/>
      <c r="AI31" s="146"/>
      <c r="AJ31" s="146"/>
      <c r="AK31" s="143"/>
      <c r="AL31" s="143"/>
      <c r="AM31" s="143"/>
      <c r="AN31" s="143"/>
      <c r="AO31" s="143"/>
      <c r="AP31" s="143"/>
      <c r="AQ31" s="143"/>
      <c r="AR31" s="143"/>
      <c r="AS31" s="143"/>
      <c r="AT31" s="143"/>
      <c r="AU31" s="143"/>
      <c r="AV31" s="143"/>
      <c r="AW31" s="143"/>
      <c r="AX31" s="143"/>
    </row>
    <row r="32" spans="1:50" s="144" customFormat="1" ht="11.25">
      <c r="A32" s="145" t="s">
        <v>639</v>
      </c>
      <c r="B32" s="150">
        <f>-BG!D62</f>
        <v>-63772142</v>
      </c>
      <c r="C32" s="147"/>
      <c r="D32" s="147"/>
      <c r="E32" s="150">
        <v>0</v>
      </c>
      <c r="F32" s="140">
        <f t="shared" si="0"/>
        <v>-63772142</v>
      </c>
      <c r="G32" s="140"/>
      <c r="H32" s="140">
        <f>-F32</f>
        <v>63772142</v>
      </c>
      <c r="I32" s="140"/>
      <c r="J32" s="140"/>
      <c r="K32" s="140"/>
      <c r="L32" s="140"/>
      <c r="M32" s="140"/>
      <c r="N32" s="140"/>
      <c r="O32" s="140"/>
      <c r="P32" s="140"/>
      <c r="Q32" s="140"/>
      <c r="R32" s="140"/>
      <c r="S32" s="140"/>
      <c r="T32" s="140"/>
      <c r="U32" s="140"/>
      <c r="V32" s="140"/>
      <c r="W32" s="140">
        <f t="shared" si="1"/>
        <v>0</v>
      </c>
      <c r="X32" s="146"/>
      <c r="Y32" s="146"/>
      <c r="Z32" s="146"/>
      <c r="AA32" s="146"/>
      <c r="AB32" s="146"/>
      <c r="AC32" s="146"/>
      <c r="AD32" s="146"/>
      <c r="AE32" s="146"/>
      <c r="AF32" s="146"/>
      <c r="AG32" s="146"/>
      <c r="AH32" s="146"/>
      <c r="AI32" s="146"/>
      <c r="AJ32" s="146"/>
      <c r="AK32" s="143"/>
      <c r="AL32" s="143"/>
      <c r="AM32" s="143"/>
      <c r="AN32" s="143"/>
      <c r="AO32" s="143"/>
      <c r="AP32" s="143"/>
      <c r="AQ32" s="143"/>
      <c r="AR32" s="143"/>
      <c r="AS32" s="143"/>
      <c r="AT32" s="143"/>
      <c r="AU32" s="143"/>
      <c r="AV32" s="143"/>
      <c r="AW32" s="143"/>
      <c r="AX32" s="143"/>
    </row>
    <row r="33" spans="1:50" s="144" customFormat="1" ht="11.25">
      <c r="A33" s="145" t="s">
        <v>82</v>
      </c>
      <c r="B33" s="291">
        <f>+BG!D10</f>
        <v>-4632486299</v>
      </c>
      <c r="C33" s="147"/>
      <c r="D33" s="147"/>
      <c r="E33" s="150">
        <v>0</v>
      </c>
      <c r="F33" s="140">
        <f t="shared" si="0"/>
        <v>-4632486299</v>
      </c>
      <c r="G33" s="140"/>
      <c r="H33" s="165"/>
      <c r="I33" s="140"/>
      <c r="J33" s="140"/>
      <c r="K33" s="140"/>
      <c r="L33" s="140"/>
      <c r="M33" s="140"/>
      <c r="N33" s="140"/>
      <c r="O33" s="140"/>
      <c r="P33" s="140"/>
      <c r="Q33" s="140"/>
      <c r="R33" s="140"/>
      <c r="S33" s="140">
        <f>-F33</f>
        <v>4632486299</v>
      </c>
      <c r="T33" s="140"/>
      <c r="U33" s="140"/>
      <c r="V33" s="140"/>
      <c r="W33" s="140">
        <f t="shared" si="1"/>
        <v>0</v>
      </c>
      <c r="X33" s="146"/>
      <c r="Y33" s="146"/>
      <c r="Z33" s="146"/>
      <c r="AA33" s="146"/>
      <c r="AB33" s="146"/>
      <c r="AC33" s="146"/>
      <c r="AD33" s="146"/>
      <c r="AE33" s="146"/>
      <c r="AF33" s="146"/>
      <c r="AG33" s="146"/>
      <c r="AH33" s="146"/>
      <c r="AI33" s="146"/>
      <c r="AJ33" s="146"/>
      <c r="AK33" s="143"/>
      <c r="AL33" s="143"/>
      <c r="AM33" s="143"/>
      <c r="AN33" s="143"/>
      <c r="AO33" s="143"/>
      <c r="AP33" s="143"/>
      <c r="AQ33" s="143"/>
      <c r="AR33" s="143"/>
      <c r="AS33" s="143"/>
      <c r="AT33" s="143"/>
      <c r="AU33" s="143"/>
      <c r="AV33" s="143"/>
      <c r="AW33" s="143"/>
      <c r="AX33" s="143"/>
    </row>
    <row r="34" spans="1:50" s="144" customFormat="1" ht="11.25">
      <c r="A34" s="145" t="s">
        <v>674</v>
      </c>
      <c r="B34" s="150">
        <f>-BG!D67</f>
        <v>-98754847</v>
      </c>
      <c r="C34" s="147">
        <f>+D62</f>
        <v>98754847</v>
      </c>
      <c r="D34" s="147"/>
      <c r="E34" s="150">
        <v>0</v>
      </c>
      <c r="F34" s="140">
        <f t="shared" si="0"/>
        <v>0</v>
      </c>
      <c r="G34" s="140"/>
      <c r="H34" s="140"/>
      <c r="I34" s="140"/>
      <c r="J34" s="140"/>
      <c r="K34" s="140"/>
      <c r="L34" s="140">
        <f>-F34</f>
        <v>0</v>
      </c>
      <c r="M34" s="140"/>
      <c r="N34" s="140"/>
      <c r="O34" s="140"/>
      <c r="P34" s="140"/>
      <c r="Q34" s="140"/>
      <c r="R34" s="140"/>
      <c r="T34" s="140"/>
      <c r="U34" s="140"/>
      <c r="V34" s="140"/>
      <c r="W34" s="140">
        <f t="shared" si="1"/>
        <v>0</v>
      </c>
      <c r="X34" s="146"/>
      <c r="Y34" s="146"/>
      <c r="Z34" s="146"/>
      <c r="AA34" s="146"/>
      <c r="AB34" s="146"/>
      <c r="AC34" s="146"/>
      <c r="AD34" s="146"/>
      <c r="AE34" s="146"/>
      <c r="AF34" s="146"/>
      <c r="AG34" s="146"/>
      <c r="AH34" s="146"/>
      <c r="AI34" s="146"/>
      <c r="AJ34" s="146"/>
      <c r="AK34" s="143"/>
      <c r="AL34" s="143"/>
      <c r="AM34" s="143"/>
      <c r="AN34" s="143"/>
      <c r="AO34" s="143"/>
      <c r="AP34" s="143"/>
      <c r="AQ34" s="143"/>
      <c r="AR34" s="143"/>
      <c r="AS34" s="143"/>
      <c r="AT34" s="143"/>
      <c r="AU34" s="143"/>
      <c r="AV34" s="143"/>
      <c r="AW34" s="143"/>
      <c r="AX34" s="143"/>
    </row>
    <row r="35" spans="1:50" s="144" customFormat="1" ht="11.25">
      <c r="A35" s="145" t="s">
        <v>291</v>
      </c>
      <c r="B35" s="150">
        <f>-BG!D68</f>
        <v>-61633203</v>
      </c>
      <c r="C35" s="147">
        <v>61633203</v>
      </c>
      <c r="D35" s="147"/>
      <c r="E35" s="150">
        <v>0</v>
      </c>
      <c r="F35" s="140">
        <f t="shared" si="0"/>
        <v>0</v>
      </c>
      <c r="G35" s="140"/>
      <c r="H35" s="140"/>
      <c r="I35" s="140"/>
      <c r="J35" s="140"/>
      <c r="K35" s="140"/>
      <c r="L35" s="140"/>
      <c r="M35" s="140"/>
      <c r="N35" s="140"/>
      <c r="O35" s="140"/>
      <c r="P35" s="140"/>
      <c r="Q35" s="140"/>
      <c r="R35" s="140"/>
      <c r="S35" s="140"/>
      <c r="T35" s="140"/>
      <c r="U35" s="140"/>
      <c r="V35" s="140"/>
      <c r="W35" s="140">
        <f t="shared" si="1"/>
        <v>0</v>
      </c>
      <c r="X35" s="146"/>
      <c r="Y35" s="146"/>
      <c r="Z35" s="146"/>
      <c r="AA35" s="146"/>
      <c r="AB35" s="146"/>
      <c r="AC35" s="146"/>
      <c r="AD35" s="146"/>
      <c r="AE35" s="146"/>
      <c r="AF35" s="146"/>
      <c r="AG35" s="146"/>
      <c r="AH35" s="146"/>
      <c r="AI35" s="146"/>
      <c r="AJ35" s="146"/>
      <c r="AK35" s="143"/>
      <c r="AL35" s="143"/>
      <c r="AM35" s="143"/>
      <c r="AN35" s="143"/>
      <c r="AO35" s="143"/>
      <c r="AP35" s="143"/>
      <c r="AQ35" s="143"/>
      <c r="AR35" s="143"/>
      <c r="AS35" s="143"/>
      <c r="AT35" s="143"/>
      <c r="AU35" s="143"/>
      <c r="AV35" s="143"/>
      <c r="AW35" s="143"/>
      <c r="AX35" s="143"/>
    </row>
    <row r="36" spans="1:50" s="144" customFormat="1" ht="11.25">
      <c r="A36" s="145" t="s">
        <v>295</v>
      </c>
      <c r="B36" s="150">
        <f>-BG!D69</f>
        <v>-32779371</v>
      </c>
      <c r="C36" s="147"/>
      <c r="D36" s="147"/>
      <c r="E36" s="150">
        <v>-345579</v>
      </c>
      <c r="F36" s="140">
        <f t="shared" si="0"/>
        <v>-32433792</v>
      </c>
      <c r="G36" s="140"/>
      <c r="H36" s="140"/>
      <c r="I36" s="140"/>
      <c r="J36" s="140">
        <f>-F36</f>
        <v>32433792</v>
      </c>
      <c r="K36" s="140"/>
      <c r="L36" s="140"/>
      <c r="M36" s="140"/>
      <c r="N36" s="140"/>
      <c r="O36" s="140"/>
      <c r="P36" s="140"/>
      <c r="Q36" s="140"/>
      <c r="R36" s="140"/>
      <c r="S36" s="140"/>
      <c r="T36" s="140"/>
      <c r="U36" s="140"/>
      <c r="V36" s="140"/>
      <c r="W36" s="140">
        <f t="shared" si="1"/>
        <v>0</v>
      </c>
      <c r="X36" s="146"/>
      <c r="Y36" s="146"/>
      <c r="Z36" s="146"/>
      <c r="AA36" s="146"/>
      <c r="AB36" s="146"/>
      <c r="AC36" s="146"/>
      <c r="AD36" s="146"/>
      <c r="AE36" s="146"/>
      <c r="AF36" s="146"/>
      <c r="AG36" s="146"/>
      <c r="AH36" s="146"/>
      <c r="AI36" s="146"/>
      <c r="AJ36" s="146"/>
      <c r="AK36" s="143"/>
      <c r="AL36" s="143"/>
      <c r="AM36" s="143"/>
      <c r="AN36" s="143"/>
      <c r="AO36" s="143"/>
      <c r="AP36" s="143"/>
      <c r="AQ36" s="143"/>
      <c r="AR36" s="143"/>
      <c r="AS36" s="143"/>
      <c r="AT36" s="143"/>
      <c r="AU36" s="143"/>
      <c r="AV36" s="143"/>
      <c r="AW36" s="143"/>
      <c r="AX36" s="143"/>
    </row>
    <row r="37" spans="1:50" s="144" customFormat="1" ht="11.25">
      <c r="A37" s="145" t="s">
        <v>727</v>
      </c>
      <c r="B37" s="150">
        <f>-BG!D57</f>
        <v>-1209516</v>
      </c>
      <c r="C37" s="147"/>
      <c r="D37" s="147"/>
      <c r="E37" s="150">
        <v>0</v>
      </c>
      <c r="F37" s="140">
        <f t="shared" si="0"/>
        <v>-1209516</v>
      </c>
      <c r="G37" s="140">
        <f>-F37</f>
        <v>1209516</v>
      </c>
      <c r="H37" s="140"/>
      <c r="I37" s="140"/>
      <c r="J37" s="140"/>
      <c r="K37" s="140"/>
      <c r="L37" s="140"/>
      <c r="M37" s="140"/>
      <c r="N37" s="140"/>
      <c r="O37" s="140"/>
      <c r="P37" s="140"/>
      <c r="Q37" s="140"/>
      <c r="R37" s="140"/>
      <c r="S37" s="140"/>
      <c r="T37" s="140"/>
      <c r="U37" s="140"/>
      <c r="V37" s="140"/>
      <c r="W37" s="140">
        <f t="shared" si="1"/>
        <v>0</v>
      </c>
      <c r="X37" s="146"/>
      <c r="Y37" s="146"/>
      <c r="Z37" s="146"/>
      <c r="AA37" s="146"/>
      <c r="AB37" s="146"/>
      <c r="AC37" s="146"/>
      <c r="AD37" s="146"/>
      <c r="AE37" s="146"/>
      <c r="AF37" s="146"/>
      <c r="AG37" s="146"/>
      <c r="AH37" s="146"/>
      <c r="AI37" s="146"/>
      <c r="AJ37" s="146"/>
      <c r="AK37" s="143"/>
      <c r="AL37" s="143"/>
      <c r="AM37" s="143"/>
      <c r="AN37" s="143"/>
      <c r="AO37" s="143"/>
      <c r="AP37" s="143"/>
      <c r="AQ37" s="143"/>
      <c r="AR37" s="143"/>
      <c r="AS37" s="143"/>
      <c r="AT37" s="143"/>
      <c r="AU37" s="143"/>
      <c r="AV37" s="143"/>
      <c r="AW37" s="143"/>
      <c r="AX37" s="143"/>
    </row>
    <row r="38" spans="1:50" s="144" customFormat="1" ht="11.25">
      <c r="A38" s="145" t="s">
        <v>624</v>
      </c>
      <c r="B38" s="150">
        <v>0</v>
      </c>
      <c r="C38" s="147"/>
      <c r="D38" s="147"/>
      <c r="E38" s="150">
        <v>0</v>
      </c>
      <c r="F38" s="140">
        <f t="shared" si="0"/>
        <v>0</v>
      </c>
      <c r="G38" s="140"/>
      <c r="H38" s="140"/>
      <c r="I38" s="140"/>
      <c r="J38" s="140"/>
      <c r="K38" s="140"/>
      <c r="L38" s="140"/>
      <c r="M38" s="140"/>
      <c r="N38" s="140"/>
      <c r="O38" s="140"/>
      <c r="P38" s="140"/>
      <c r="Q38" s="140"/>
      <c r="R38" s="140"/>
      <c r="S38" s="140"/>
      <c r="T38" s="140"/>
      <c r="U38" s="140"/>
      <c r="V38" s="140"/>
      <c r="W38" s="140">
        <f t="shared" si="1"/>
        <v>0</v>
      </c>
      <c r="X38" s="146"/>
      <c r="Y38" s="146"/>
      <c r="Z38" s="146"/>
      <c r="AA38" s="146"/>
      <c r="AB38" s="146"/>
      <c r="AC38" s="146"/>
      <c r="AD38" s="146"/>
      <c r="AE38" s="146"/>
      <c r="AF38" s="146"/>
      <c r="AG38" s="146"/>
      <c r="AH38" s="146"/>
      <c r="AI38" s="146"/>
      <c r="AJ38" s="146"/>
      <c r="AK38" s="143"/>
      <c r="AL38" s="143"/>
      <c r="AM38" s="143"/>
      <c r="AN38" s="143"/>
      <c r="AO38" s="143"/>
      <c r="AP38" s="143"/>
      <c r="AQ38" s="143"/>
      <c r="AR38" s="143"/>
      <c r="AS38" s="143"/>
      <c r="AT38" s="143"/>
      <c r="AU38" s="143"/>
      <c r="AV38" s="143"/>
      <c r="AW38" s="143"/>
      <c r="AX38" s="143"/>
    </row>
    <row r="39" spans="1:50" s="144" customFormat="1" ht="11.25">
      <c r="A39" s="145" t="s">
        <v>726</v>
      </c>
      <c r="B39" s="150">
        <f>-BG!D59-BG!D60</f>
        <v>-10866745</v>
      </c>
      <c r="C39" s="147"/>
      <c r="D39" s="147"/>
      <c r="E39" s="150">
        <v>0</v>
      </c>
      <c r="F39" s="140">
        <f t="shared" si="0"/>
        <v>-10866745</v>
      </c>
      <c r="G39" s="140"/>
      <c r="H39" s="140"/>
      <c r="I39" s="140"/>
      <c r="J39" s="140"/>
      <c r="K39" s="140"/>
      <c r="L39" s="140"/>
      <c r="M39" s="140">
        <f>-F39</f>
        <v>10866745</v>
      </c>
      <c r="N39" s="140"/>
      <c r="O39" s="140"/>
      <c r="P39" s="140"/>
      <c r="Q39" s="140"/>
      <c r="R39" s="140"/>
      <c r="S39" s="140"/>
      <c r="T39" s="140"/>
      <c r="U39" s="140"/>
      <c r="V39" s="140"/>
      <c r="W39" s="140">
        <f t="shared" si="1"/>
        <v>0</v>
      </c>
      <c r="X39" s="146"/>
      <c r="Y39" s="146"/>
      <c r="Z39" s="146"/>
      <c r="AA39" s="146"/>
      <c r="AB39" s="146"/>
      <c r="AC39" s="146"/>
      <c r="AD39" s="146"/>
      <c r="AE39" s="146"/>
      <c r="AF39" s="146"/>
      <c r="AG39" s="146"/>
      <c r="AH39" s="146"/>
      <c r="AI39" s="146"/>
      <c r="AJ39" s="146"/>
      <c r="AK39" s="143"/>
      <c r="AL39" s="143"/>
      <c r="AM39" s="143"/>
      <c r="AN39" s="143"/>
      <c r="AO39" s="143"/>
      <c r="AP39" s="143"/>
      <c r="AQ39" s="143"/>
      <c r="AR39" s="143"/>
      <c r="AS39" s="143"/>
      <c r="AT39" s="143"/>
      <c r="AU39" s="143"/>
      <c r="AV39" s="143"/>
      <c r="AW39" s="143"/>
      <c r="AX39" s="143"/>
    </row>
    <row r="40" spans="1:50" s="144" customFormat="1" ht="11.25">
      <c r="A40" s="145" t="s">
        <v>301</v>
      </c>
      <c r="B40" s="150">
        <v>0</v>
      </c>
      <c r="C40" s="147"/>
      <c r="D40" s="147"/>
      <c r="E40" s="150">
        <v>0</v>
      </c>
      <c r="F40" s="140">
        <f t="shared" si="0"/>
        <v>0</v>
      </c>
      <c r="G40" s="140"/>
      <c r="H40" s="140"/>
      <c r="I40" s="140"/>
      <c r="J40" s="140">
        <f>-F40</f>
        <v>0</v>
      </c>
      <c r="K40" s="140"/>
      <c r="L40" s="140"/>
      <c r="M40" s="140"/>
      <c r="N40" s="140"/>
      <c r="O40" s="140"/>
      <c r="P40" s="140"/>
      <c r="Q40" s="140"/>
      <c r="R40" s="140"/>
      <c r="S40" s="140"/>
      <c r="T40" s="140"/>
      <c r="U40" s="140"/>
      <c r="V40" s="140"/>
      <c r="W40" s="140">
        <f t="shared" si="1"/>
        <v>0</v>
      </c>
      <c r="X40" s="146"/>
      <c r="Y40" s="146"/>
      <c r="Z40" s="146"/>
      <c r="AA40" s="146"/>
      <c r="AB40" s="146"/>
      <c r="AC40" s="146"/>
      <c r="AD40" s="146"/>
      <c r="AE40" s="146"/>
      <c r="AF40" s="146"/>
      <c r="AG40" s="146"/>
      <c r="AH40" s="146"/>
      <c r="AI40" s="146"/>
      <c r="AJ40" s="146"/>
      <c r="AK40" s="143"/>
      <c r="AL40" s="143"/>
      <c r="AM40" s="143"/>
      <c r="AN40" s="143"/>
      <c r="AO40" s="143"/>
      <c r="AP40" s="143"/>
      <c r="AQ40" s="143"/>
      <c r="AR40" s="143"/>
      <c r="AS40" s="143"/>
      <c r="AT40" s="143"/>
      <c r="AU40" s="143"/>
      <c r="AV40" s="143"/>
      <c r="AW40" s="143"/>
      <c r="AX40" s="143"/>
    </row>
    <row r="41" spans="1:50" s="144" customFormat="1" ht="11.25">
      <c r="A41" s="145" t="s">
        <v>427</v>
      </c>
      <c r="B41" s="150">
        <f>-BG!D70</f>
        <v>-18286636</v>
      </c>
      <c r="C41" s="147"/>
      <c r="D41" s="147"/>
      <c r="E41" s="150">
        <v>0</v>
      </c>
      <c r="F41" s="140">
        <f t="shared" si="0"/>
        <v>-18286636</v>
      </c>
      <c r="G41" s="140"/>
      <c r="H41" s="140">
        <f>-F41</f>
        <v>18286636</v>
      </c>
      <c r="I41" s="140"/>
      <c r="J41" s="140"/>
      <c r="K41" s="140"/>
      <c r="L41" s="140"/>
      <c r="M41" s="140"/>
      <c r="N41" s="140"/>
      <c r="O41" s="140"/>
      <c r="P41" s="140"/>
      <c r="Q41" s="140"/>
      <c r="R41" s="140"/>
      <c r="S41" s="140"/>
      <c r="T41" s="140"/>
      <c r="U41" s="140"/>
      <c r="V41" s="140"/>
      <c r="W41" s="140">
        <f t="shared" si="1"/>
        <v>0</v>
      </c>
      <c r="X41" s="146"/>
      <c r="Y41" s="146"/>
      <c r="Z41" s="146"/>
      <c r="AA41" s="146"/>
      <c r="AB41" s="146"/>
      <c r="AC41" s="146"/>
      <c r="AD41" s="146"/>
      <c r="AE41" s="146"/>
      <c r="AF41" s="146"/>
      <c r="AG41" s="146"/>
      <c r="AH41" s="146"/>
      <c r="AI41" s="146"/>
      <c r="AJ41" s="146"/>
      <c r="AK41" s="143"/>
      <c r="AL41" s="143"/>
      <c r="AM41" s="143"/>
      <c r="AN41" s="143"/>
      <c r="AO41" s="143"/>
      <c r="AP41" s="143"/>
      <c r="AQ41" s="143"/>
      <c r="AR41" s="143"/>
      <c r="AS41" s="143"/>
      <c r="AT41" s="143"/>
      <c r="AU41" s="143"/>
      <c r="AV41" s="143"/>
      <c r="AW41" s="143"/>
      <c r="AX41" s="143"/>
    </row>
    <row r="42" spans="1:50" s="144" customFormat="1" ht="11.25">
      <c r="A42" s="145"/>
      <c r="B42" s="150"/>
      <c r="C42" s="147"/>
      <c r="D42" s="147"/>
      <c r="E42" s="150">
        <v>0</v>
      </c>
      <c r="F42" s="140">
        <f t="shared" si="0"/>
        <v>0</v>
      </c>
      <c r="G42" s="140"/>
      <c r="H42" s="140"/>
      <c r="I42" s="140"/>
      <c r="J42" s="140"/>
      <c r="K42" s="140"/>
      <c r="L42" s="140"/>
      <c r="M42" s="140"/>
      <c r="N42" s="140"/>
      <c r="O42" s="140"/>
      <c r="P42" s="140"/>
      <c r="Q42" s="140"/>
      <c r="R42" s="140"/>
      <c r="S42" s="140"/>
      <c r="T42" s="140"/>
      <c r="U42" s="140"/>
      <c r="V42" s="140"/>
      <c r="W42" s="140">
        <f t="shared" si="1"/>
        <v>0</v>
      </c>
      <c r="X42" s="146"/>
      <c r="Y42" s="146"/>
      <c r="Z42" s="146"/>
      <c r="AA42" s="146"/>
      <c r="AB42" s="146"/>
      <c r="AC42" s="146"/>
      <c r="AD42" s="146"/>
      <c r="AE42" s="146"/>
      <c r="AF42" s="146"/>
      <c r="AG42" s="146"/>
      <c r="AH42" s="146"/>
      <c r="AI42" s="146"/>
      <c r="AJ42" s="146"/>
      <c r="AK42" s="143"/>
      <c r="AL42" s="143"/>
      <c r="AM42" s="143"/>
      <c r="AN42" s="143"/>
      <c r="AO42" s="143"/>
      <c r="AP42" s="143"/>
      <c r="AQ42" s="143"/>
      <c r="AR42" s="143"/>
      <c r="AS42" s="143"/>
      <c r="AT42" s="143"/>
      <c r="AU42" s="143"/>
      <c r="AV42" s="143"/>
      <c r="AW42" s="143"/>
      <c r="AX42" s="143"/>
    </row>
    <row r="43" spans="1:50" s="144" customFormat="1" ht="11.25">
      <c r="A43" s="149" t="s">
        <v>425</v>
      </c>
      <c r="B43" s="292">
        <f>+BG!D81+SUM('CA EF'!B44:B49)</f>
        <v>0</v>
      </c>
      <c r="C43" s="147"/>
      <c r="D43" s="147"/>
      <c r="E43" s="150">
        <f>+SUM(E44:E49)+'Balance General'!G56</f>
        <v>-1</v>
      </c>
      <c r="F43" s="140">
        <f t="shared" si="0"/>
        <v>1</v>
      </c>
      <c r="G43" s="140"/>
      <c r="H43" s="140"/>
      <c r="I43" s="140"/>
      <c r="J43" s="140"/>
      <c r="K43" s="140"/>
      <c r="L43" s="140"/>
      <c r="M43" s="140"/>
      <c r="N43" s="140"/>
      <c r="O43" s="140"/>
      <c r="P43" s="140"/>
      <c r="Q43" s="140"/>
      <c r="R43" s="140"/>
      <c r="S43" s="140"/>
      <c r="T43" s="140"/>
      <c r="U43" s="140"/>
      <c r="V43" s="140"/>
      <c r="W43" s="140">
        <f t="shared" si="1"/>
        <v>1</v>
      </c>
      <c r="X43" s="146"/>
      <c r="Y43" s="146"/>
      <c r="Z43" s="146"/>
      <c r="AA43" s="146"/>
      <c r="AB43" s="146"/>
      <c r="AC43" s="146"/>
      <c r="AD43" s="146"/>
      <c r="AE43" s="146"/>
      <c r="AF43" s="146"/>
      <c r="AG43" s="146"/>
      <c r="AH43" s="146"/>
      <c r="AI43" s="146"/>
      <c r="AJ43" s="146"/>
      <c r="AK43" s="143"/>
      <c r="AL43" s="143"/>
      <c r="AM43" s="143"/>
      <c r="AN43" s="143"/>
      <c r="AO43" s="143"/>
      <c r="AP43" s="143"/>
      <c r="AQ43" s="143"/>
      <c r="AR43" s="143"/>
      <c r="AS43" s="143"/>
      <c r="AT43" s="143"/>
      <c r="AU43" s="143"/>
      <c r="AV43" s="143"/>
      <c r="AW43" s="143"/>
      <c r="AX43" s="143"/>
    </row>
    <row r="44" spans="1:50" s="144" customFormat="1" ht="11.25">
      <c r="A44" s="145" t="s">
        <v>449</v>
      </c>
      <c r="B44" s="150">
        <f>-BG!D83</f>
        <v>-5000000000</v>
      </c>
      <c r="C44" s="147"/>
      <c r="D44" s="147"/>
      <c r="E44" s="150">
        <v>-5000000000</v>
      </c>
      <c r="F44" s="140">
        <f t="shared" si="0"/>
        <v>0</v>
      </c>
      <c r="G44" s="140"/>
      <c r="H44" s="140"/>
      <c r="I44" s="140"/>
      <c r="J44" s="140"/>
      <c r="K44" s="140"/>
      <c r="L44" s="140"/>
      <c r="M44" s="140"/>
      <c r="N44" s="140"/>
      <c r="O44" s="140"/>
      <c r="P44" s="140"/>
      <c r="Q44" s="140"/>
      <c r="R44" s="140">
        <f>-F44</f>
        <v>0</v>
      </c>
      <c r="S44" s="140"/>
      <c r="T44" s="140"/>
      <c r="U44" s="140"/>
      <c r="V44" s="140"/>
      <c r="W44" s="140">
        <f t="shared" si="1"/>
        <v>0</v>
      </c>
      <c r="X44" s="146"/>
      <c r="Y44" s="146"/>
      <c r="Z44" s="146"/>
      <c r="AA44" s="146"/>
      <c r="AB44" s="146"/>
      <c r="AC44" s="146"/>
      <c r="AD44" s="146"/>
      <c r="AE44" s="146"/>
      <c r="AF44" s="146"/>
      <c r="AG44" s="146"/>
      <c r="AH44" s="146"/>
      <c r="AI44" s="146"/>
      <c r="AJ44" s="146"/>
      <c r="AK44" s="143"/>
      <c r="AL44" s="143"/>
      <c r="AM44" s="143"/>
      <c r="AN44" s="143"/>
      <c r="AO44" s="143"/>
      <c r="AP44" s="143"/>
      <c r="AQ44" s="143"/>
      <c r="AR44" s="143"/>
      <c r="AS44" s="143"/>
      <c r="AT44" s="143"/>
      <c r="AU44" s="143"/>
      <c r="AV44" s="143"/>
      <c r="AW44" s="143"/>
      <c r="AX44" s="143"/>
    </row>
    <row r="45" spans="1:50" s="144" customFormat="1" ht="11.25">
      <c r="A45" s="145" t="s">
        <v>625</v>
      </c>
      <c r="B45" s="150">
        <v>0</v>
      </c>
      <c r="C45" s="147"/>
      <c r="D45" s="147"/>
      <c r="E45" s="150">
        <v>0</v>
      </c>
      <c r="F45" s="140">
        <f t="shared" si="0"/>
        <v>0</v>
      </c>
      <c r="G45" s="140"/>
      <c r="H45" s="140"/>
      <c r="I45" s="140"/>
      <c r="J45" s="140"/>
      <c r="K45" s="140"/>
      <c r="L45" s="140"/>
      <c r="M45" s="140"/>
      <c r="N45" s="140"/>
      <c r="O45" s="140"/>
      <c r="P45" s="140"/>
      <c r="Q45" s="140"/>
      <c r="R45" s="140"/>
      <c r="S45" s="140"/>
      <c r="T45" s="140"/>
      <c r="U45" s="140"/>
      <c r="V45" s="140"/>
      <c r="W45" s="140">
        <f t="shared" si="1"/>
        <v>0</v>
      </c>
      <c r="X45" s="146"/>
      <c r="Y45" s="146"/>
      <c r="Z45" s="146"/>
      <c r="AA45" s="146"/>
      <c r="AB45" s="146"/>
      <c r="AC45" s="146"/>
      <c r="AD45" s="146"/>
      <c r="AE45" s="146"/>
      <c r="AF45" s="146"/>
      <c r="AG45" s="146"/>
      <c r="AH45" s="146"/>
      <c r="AI45" s="146"/>
      <c r="AJ45" s="146"/>
      <c r="AK45" s="143"/>
      <c r="AL45" s="143"/>
      <c r="AM45" s="143"/>
      <c r="AN45" s="143"/>
      <c r="AO45" s="143"/>
      <c r="AP45" s="143"/>
      <c r="AQ45" s="143"/>
      <c r="AR45" s="143"/>
      <c r="AS45" s="143"/>
      <c r="AT45" s="143"/>
      <c r="AU45" s="143"/>
      <c r="AV45" s="143"/>
      <c r="AW45" s="143"/>
      <c r="AX45" s="143"/>
    </row>
    <row r="46" spans="1:50" s="144" customFormat="1" ht="11.25">
      <c r="A46" s="145" t="s">
        <v>626</v>
      </c>
      <c r="B46" s="150">
        <v>0</v>
      </c>
      <c r="C46" s="147"/>
      <c r="D46" s="147"/>
      <c r="E46" s="150">
        <v>0</v>
      </c>
      <c r="F46" s="140">
        <f t="shared" si="0"/>
        <v>0</v>
      </c>
      <c r="G46" s="140"/>
      <c r="I46" s="140"/>
      <c r="J46" s="145"/>
      <c r="L46" s="140"/>
      <c r="M46" s="140"/>
      <c r="N46" s="140"/>
      <c r="O46" s="140"/>
      <c r="P46" s="140"/>
      <c r="Q46" s="140"/>
      <c r="R46" s="140"/>
      <c r="S46" s="140"/>
      <c r="T46" s="140"/>
      <c r="U46" s="140"/>
      <c r="V46" s="140"/>
      <c r="W46" s="140">
        <f t="shared" si="1"/>
        <v>0</v>
      </c>
      <c r="X46" s="146"/>
      <c r="Y46" s="146"/>
      <c r="Z46" s="146"/>
      <c r="AA46" s="146"/>
      <c r="AB46" s="146"/>
      <c r="AC46" s="146"/>
      <c r="AD46" s="146"/>
      <c r="AE46" s="146"/>
      <c r="AF46" s="146"/>
      <c r="AG46" s="146"/>
      <c r="AH46" s="146"/>
      <c r="AI46" s="146"/>
      <c r="AJ46" s="146"/>
      <c r="AK46" s="143"/>
      <c r="AL46" s="143"/>
      <c r="AM46" s="143"/>
      <c r="AN46" s="143"/>
      <c r="AO46" s="143"/>
      <c r="AP46" s="143"/>
      <c r="AQ46" s="143"/>
      <c r="AR46" s="143"/>
      <c r="AS46" s="143"/>
      <c r="AT46" s="143"/>
      <c r="AU46" s="143"/>
      <c r="AV46" s="143"/>
      <c r="AW46" s="143"/>
      <c r="AX46" s="143"/>
    </row>
    <row r="47" spans="1:50" s="144" customFormat="1" ht="11.25">
      <c r="A47" s="145" t="s">
        <v>627</v>
      </c>
      <c r="B47" s="150">
        <v>0</v>
      </c>
      <c r="C47" s="147"/>
      <c r="D47" s="147"/>
      <c r="E47" s="150">
        <v>0</v>
      </c>
      <c r="F47" s="140">
        <f t="shared" si="0"/>
        <v>0</v>
      </c>
      <c r="G47" s="140"/>
      <c r="H47" s="140"/>
      <c r="I47" s="140"/>
      <c r="J47" s="140"/>
      <c r="K47" s="140"/>
      <c r="L47" s="140"/>
      <c r="M47" s="140"/>
      <c r="N47" s="140"/>
      <c r="O47" s="140"/>
      <c r="P47" s="140"/>
      <c r="Q47" s="140"/>
      <c r="R47" s="140"/>
      <c r="S47" s="140"/>
      <c r="T47" s="140"/>
      <c r="U47" s="140"/>
      <c r="V47" s="140"/>
      <c r="W47" s="140">
        <f t="shared" si="1"/>
        <v>0</v>
      </c>
      <c r="X47" s="146"/>
      <c r="Y47" s="146"/>
      <c r="Z47" s="146"/>
      <c r="AA47" s="146"/>
      <c r="AB47" s="146"/>
      <c r="AC47" s="146"/>
      <c r="AD47" s="146"/>
      <c r="AE47" s="146"/>
      <c r="AF47" s="146"/>
      <c r="AG47" s="146"/>
      <c r="AH47" s="146"/>
      <c r="AI47" s="146"/>
      <c r="AJ47" s="146"/>
      <c r="AK47" s="143"/>
      <c r="AL47" s="143"/>
      <c r="AM47" s="143"/>
      <c r="AN47" s="143"/>
      <c r="AO47" s="143"/>
      <c r="AP47" s="143"/>
      <c r="AQ47" s="143"/>
      <c r="AR47" s="143"/>
      <c r="AS47" s="143"/>
      <c r="AT47" s="143"/>
      <c r="AU47" s="143"/>
      <c r="AV47" s="143"/>
      <c r="AW47" s="143"/>
      <c r="AX47" s="143"/>
    </row>
    <row r="48" spans="1:50" s="144" customFormat="1" ht="11.25">
      <c r="A48" s="145" t="s">
        <v>60</v>
      </c>
      <c r="B48" s="150">
        <f>-BG!D86</f>
        <v>-667969049</v>
      </c>
      <c r="C48" s="151">
        <v>667969049</v>
      </c>
      <c r="D48" s="147"/>
      <c r="E48" s="150">
        <v>0</v>
      </c>
      <c r="F48" s="140">
        <f t="shared" si="0"/>
        <v>0</v>
      </c>
      <c r="G48" s="140"/>
      <c r="H48" s="140"/>
      <c r="I48" s="140"/>
      <c r="J48" s="140"/>
      <c r="K48" s="140"/>
      <c r="L48" s="140"/>
      <c r="M48" s="140"/>
      <c r="N48" s="140"/>
      <c r="O48" s="140"/>
      <c r="P48" s="140"/>
      <c r="Q48" s="140"/>
      <c r="R48" s="140"/>
      <c r="S48" s="140"/>
      <c r="T48" s="140"/>
      <c r="U48" s="140"/>
      <c r="V48" s="140"/>
      <c r="W48" s="140">
        <f t="shared" si="1"/>
        <v>0</v>
      </c>
      <c r="X48" s="146"/>
      <c r="Y48" s="146"/>
      <c r="Z48" s="146"/>
      <c r="AA48" s="146"/>
      <c r="AB48" s="146"/>
      <c r="AC48" s="146"/>
      <c r="AD48" s="146"/>
      <c r="AE48" s="146"/>
      <c r="AF48" s="146"/>
      <c r="AG48" s="146"/>
      <c r="AH48" s="146"/>
      <c r="AI48" s="146"/>
      <c r="AJ48" s="146"/>
      <c r="AK48" s="143"/>
      <c r="AL48" s="143"/>
      <c r="AM48" s="143"/>
      <c r="AN48" s="143"/>
      <c r="AO48" s="143"/>
      <c r="AP48" s="143"/>
      <c r="AQ48" s="143"/>
      <c r="AR48" s="143"/>
      <c r="AS48" s="143"/>
      <c r="AT48" s="143"/>
      <c r="AU48" s="143"/>
      <c r="AV48" s="143"/>
      <c r="AW48" s="143"/>
      <c r="AX48" s="143"/>
    </row>
    <row r="49" spans="1:50" s="144" customFormat="1" ht="11.25">
      <c r="A49" s="145" t="s">
        <v>628</v>
      </c>
      <c r="B49" s="151">
        <f>-BG!D85</f>
        <v>16169966</v>
      </c>
      <c r="C49" s="147"/>
      <c r="D49" s="147"/>
      <c r="E49" s="150">
        <v>16169965</v>
      </c>
      <c r="F49" s="140">
        <f t="shared" si="0"/>
        <v>1</v>
      </c>
      <c r="G49" s="140"/>
      <c r="H49" s="140"/>
      <c r="I49" s="140"/>
      <c r="J49" s="140"/>
      <c r="K49" s="140"/>
      <c r="L49" s="140"/>
      <c r="M49" s="140"/>
      <c r="N49" s="140"/>
      <c r="O49" s="140"/>
      <c r="P49" s="140"/>
      <c r="Q49" s="140"/>
      <c r="R49" s="140"/>
      <c r="S49" s="140"/>
      <c r="T49" s="140"/>
      <c r="U49" s="140"/>
      <c r="V49" s="140"/>
      <c r="W49" s="140">
        <f>SUM(F49:V49)</f>
        <v>1</v>
      </c>
      <c r="X49" s="146"/>
      <c r="Y49" s="146"/>
      <c r="Z49" s="146"/>
      <c r="AA49" s="146"/>
      <c r="AB49" s="146"/>
      <c r="AC49" s="146"/>
      <c r="AD49" s="146"/>
      <c r="AE49" s="146"/>
      <c r="AF49" s="146"/>
      <c r="AG49" s="146"/>
      <c r="AH49" s="146"/>
      <c r="AI49" s="146"/>
      <c r="AJ49" s="146"/>
      <c r="AK49" s="143"/>
      <c r="AL49" s="143"/>
      <c r="AM49" s="143"/>
      <c r="AN49" s="143"/>
      <c r="AO49" s="143"/>
      <c r="AP49" s="143"/>
      <c r="AQ49" s="143"/>
      <c r="AR49" s="143"/>
      <c r="AS49" s="143"/>
      <c r="AT49" s="143"/>
      <c r="AU49" s="143"/>
      <c r="AV49" s="143"/>
      <c r="AW49" s="143"/>
      <c r="AX49" s="143"/>
    </row>
    <row r="50" spans="1:50" s="144" customFormat="1" ht="11.25">
      <c r="A50" s="145"/>
      <c r="B50" s="151"/>
      <c r="C50" s="147"/>
      <c r="D50" s="147"/>
      <c r="E50" s="150">
        <v>0</v>
      </c>
      <c r="F50" s="140">
        <f t="shared" si="0"/>
        <v>0</v>
      </c>
      <c r="G50" s="140"/>
      <c r="H50" s="140"/>
      <c r="I50" s="140"/>
      <c r="J50" s="140"/>
      <c r="K50" s="140"/>
      <c r="L50" s="140"/>
      <c r="M50" s="140"/>
      <c r="N50" s="140"/>
      <c r="O50" s="140"/>
      <c r="P50" s="140"/>
      <c r="Q50" s="140"/>
      <c r="R50" s="140"/>
      <c r="S50" s="140"/>
      <c r="T50" s="140"/>
      <c r="U50" s="140"/>
      <c r="V50" s="140"/>
      <c r="W50" s="140">
        <f t="shared" si="1"/>
        <v>0</v>
      </c>
      <c r="X50" s="146"/>
      <c r="Y50" s="146"/>
      <c r="Z50" s="146"/>
      <c r="AA50" s="146"/>
      <c r="AB50" s="146"/>
      <c r="AC50" s="146"/>
      <c r="AD50" s="146"/>
      <c r="AE50" s="146"/>
      <c r="AF50" s="146"/>
      <c r="AG50" s="146"/>
      <c r="AH50" s="146"/>
      <c r="AI50" s="146"/>
      <c r="AJ50" s="146"/>
      <c r="AK50" s="143"/>
      <c r="AL50" s="143"/>
      <c r="AM50" s="143"/>
      <c r="AN50" s="143"/>
      <c r="AO50" s="143"/>
      <c r="AP50" s="143"/>
      <c r="AQ50" s="143"/>
      <c r="AR50" s="143"/>
      <c r="AS50" s="143"/>
      <c r="AT50" s="143"/>
      <c r="AU50" s="143"/>
      <c r="AV50" s="143"/>
      <c r="AW50" s="143"/>
      <c r="AX50" s="143"/>
    </row>
    <row r="51" spans="1:50" s="144" customFormat="1" ht="11.25">
      <c r="A51" s="148" t="s">
        <v>629</v>
      </c>
      <c r="B51" s="151"/>
      <c r="C51" s="147"/>
      <c r="D51" s="147"/>
      <c r="E51" s="140">
        <v>0</v>
      </c>
      <c r="F51" s="140">
        <f t="shared" si="0"/>
        <v>0</v>
      </c>
      <c r="G51" s="140"/>
      <c r="H51" s="140"/>
      <c r="I51" s="140"/>
      <c r="J51" s="140"/>
      <c r="K51" s="140"/>
      <c r="L51" s="140"/>
      <c r="M51" s="140"/>
      <c r="N51" s="140"/>
      <c r="O51" s="140"/>
      <c r="P51" s="140"/>
      <c r="Q51" s="140"/>
      <c r="R51" s="140"/>
      <c r="S51" s="140"/>
      <c r="T51" s="140"/>
      <c r="U51" s="140"/>
      <c r="V51" s="140"/>
      <c r="W51" s="140">
        <f t="shared" si="1"/>
        <v>0</v>
      </c>
      <c r="X51" s="146"/>
      <c r="Y51" s="146"/>
      <c r="Z51" s="146"/>
      <c r="AA51" s="146"/>
      <c r="AB51" s="146"/>
      <c r="AC51" s="146"/>
      <c r="AD51" s="146"/>
      <c r="AE51" s="146"/>
      <c r="AF51" s="146"/>
      <c r="AG51" s="146"/>
      <c r="AH51" s="146"/>
      <c r="AI51" s="146"/>
      <c r="AJ51" s="146"/>
      <c r="AK51" s="143"/>
      <c r="AL51" s="143"/>
      <c r="AM51" s="143"/>
      <c r="AN51" s="143"/>
      <c r="AO51" s="143"/>
      <c r="AP51" s="143"/>
      <c r="AQ51" s="143"/>
      <c r="AR51" s="143"/>
      <c r="AS51" s="143"/>
      <c r="AT51" s="143"/>
      <c r="AU51" s="143"/>
      <c r="AV51" s="143"/>
      <c r="AW51" s="143"/>
      <c r="AX51" s="143"/>
    </row>
    <row r="52" spans="1:50" s="144" customFormat="1" ht="11.25">
      <c r="A52" s="145" t="s">
        <v>447</v>
      </c>
      <c r="B52" s="151">
        <f>-BG!D87+BG!D102+BG!D104</f>
        <v>-4673661811</v>
      </c>
      <c r="C52" s="147"/>
      <c r="D52" s="147"/>
      <c r="E52" s="140">
        <v>0</v>
      </c>
      <c r="F52" s="140">
        <f t="shared" si="0"/>
        <v>-4673661811</v>
      </c>
      <c r="G52" s="140">
        <f>-F52</f>
        <v>4673661811</v>
      </c>
      <c r="H52" s="140"/>
      <c r="I52" s="140"/>
      <c r="J52" s="140"/>
      <c r="K52" s="140"/>
      <c r="L52" s="140"/>
      <c r="M52" s="140"/>
      <c r="N52" s="140"/>
      <c r="O52" s="140"/>
      <c r="P52" s="140"/>
      <c r="Q52" s="140"/>
      <c r="R52" s="140"/>
      <c r="S52" s="140"/>
      <c r="T52" s="140"/>
      <c r="U52" s="140"/>
      <c r="V52" s="140"/>
      <c r="W52" s="140">
        <f t="shared" si="1"/>
        <v>0</v>
      </c>
      <c r="X52" s="146"/>
      <c r="Y52" s="146"/>
      <c r="Z52" s="146"/>
      <c r="AA52" s="146"/>
      <c r="AB52" s="146"/>
      <c r="AC52" s="146"/>
      <c r="AD52" s="146"/>
      <c r="AE52" s="146"/>
      <c r="AF52" s="146"/>
      <c r="AG52" s="146"/>
      <c r="AH52" s="146"/>
      <c r="AI52" s="146"/>
      <c r="AJ52" s="146"/>
      <c r="AK52" s="143"/>
      <c r="AL52" s="143"/>
      <c r="AM52" s="143"/>
      <c r="AN52" s="143"/>
      <c r="AO52" s="143"/>
      <c r="AP52" s="143"/>
      <c r="AQ52" s="143"/>
      <c r="AR52" s="143"/>
      <c r="AS52" s="143"/>
      <c r="AT52" s="143"/>
      <c r="AU52" s="143"/>
      <c r="AV52" s="143"/>
      <c r="AW52" s="143"/>
      <c r="AX52" s="143"/>
    </row>
    <row r="53" spans="1:50" s="144" customFormat="1" ht="11.25">
      <c r="A53" s="145" t="s">
        <v>319</v>
      </c>
      <c r="B53" s="151">
        <f>-BG!D102</f>
        <v>-21585139</v>
      </c>
      <c r="C53" s="147"/>
      <c r="D53" s="147"/>
      <c r="E53" s="140"/>
      <c r="F53" s="140">
        <f t="shared" si="0"/>
        <v>-21585139</v>
      </c>
      <c r="G53" s="140"/>
      <c r="H53" s="140"/>
      <c r="I53" s="140"/>
      <c r="J53" s="140"/>
      <c r="K53" s="140"/>
      <c r="L53" s="140"/>
      <c r="M53" s="140"/>
      <c r="N53" s="140"/>
      <c r="O53" s="140"/>
      <c r="P53" s="140"/>
      <c r="Q53" s="140">
        <f>-F53</f>
        <v>21585139</v>
      </c>
      <c r="R53" s="140"/>
      <c r="S53" s="140"/>
      <c r="T53" s="140"/>
      <c r="U53" s="140"/>
      <c r="V53" s="140"/>
      <c r="W53" s="140">
        <f t="shared" si="1"/>
        <v>0</v>
      </c>
      <c r="X53" s="146"/>
      <c r="Y53" s="146"/>
      <c r="Z53" s="146"/>
      <c r="AA53" s="146"/>
      <c r="AB53" s="146"/>
      <c r="AC53" s="146"/>
      <c r="AD53" s="146"/>
      <c r="AE53" s="146"/>
      <c r="AF53" s="146"/>
      <c r="AG53" s="146"/>
      <c r="AH53" s="146"/>
      <c r="AI53" s="146"/>
      <c r="AJ53" s="146"/>
      <c r="AK53" s="143"/>
      <c r="AL53" s="143"/>
      <c r="AM53" s="143"/>
      <c r="AN53" s="143"/>
      <c r="AO53" s="143"/>
      <c r="AP53" s="143"/>
      <c r="AQ53" s="143"/>
      <c r="AR53" s="143"/>
      <c r="AS53" s="143"/>
      <c r="AT53" s="143"/>
      <c r="AU53" s="143"/>
      <c r="AV53" s="143"/>
      <c r="AW53" s="143"/>
      <c r="AX53" s="143"/>
    </row>
    <row r="54" spans="1:50" s="144" customFormat="1" ht="11.25">
      <c r="A54" s="145" t="s">
        <v>728</v>
      </c>
      <c r="B54" s="151">
        <f>BG!D110</f>
        <v>753899543</v>
      </c>
      <c r="C54" s="147"/>
      <c r="D54" s="147"/>
      <c r="E54" s="140">
        <v>0</v>
      </c>
      <c r="F54" s="140">
        <f t="shared" si="0"/>
        <v>753899543</v>
      </c>
      <c r="G54" s="140"/>
      <c r="H54" s="140">
        <f>-F54</f>
        <v>-753899543</v>
      </c>
      <c r="I54" s="140"/>
      <c r="J54" s="140"/>
      <c r="K54" s="140"/>
      <c r="L54" s="140"/>
      <c r="M54" s="140"/>
      <c r="N54" s="140"/>
      <c r="O54" s="140"/>
      <c r="P54" s="140"/>
      <c r="Q54" s="140"/>
      <c r="R54" s="140"/>
      <c r="S54" s="140"/>
      <c r="T54" s="140"/>
      <c r="U54" s="140"/>
      <c r="V54" s="140"/>
      <c r="W54" s="140">
        <f t="shared" si="1"/>
        <v>0</v>
      </c>
      <c r="X54" s="146"/>
      <c r="Y54" s="146"/>
      <c r="Z54" s="146"/>
      <c r="AA54" s="146"/>
      <c r="AB54" s="146"/>
      <c r="AC54" s="146"/>
      <c r="AD54" s="146"/>
      <c r="AE54" s="146"/>
      <c r="AF54" s="146"/>
      <c r="AG54" s="146"/>
      <c r="AH54" s="146"/>
      <c r="AI54" s="146"/>
      <c r="AJ54" s="146"/>
      <c r="AK54" s="143"/>
      <c r="AL54" s="143"/>
      <c r="AM54" s="143"/>
      <c r="AN54" s="143"/>
      <c r="AO54" s="143"/>
      <c r="AP54" s="143"/>
      <c r="AQ54" s="143"/>
      <c r="AR54" s="143"/>
      <c r="AS54" s="143"/>
      <c r="AT54" s="143"/>
      <c r="AU54" s="143"/>
      <c r="AV54" s="143"/>
      <c r="AW54" s="143"/>
      <c r="AX54" s="143"/>
    </row>
    <row r="55" spans="1:50" s="144" customFormat="1" ht="11.25">
      <c r="A55" s="145" t="s">
        <v>630</v>
      </c>
      <c r="B55" s="151">
        <f>BG!D117</f>
        <v>196714808</v>
      </c>
      <c r="C55" s="147"/>
      <c r="D55" s="147"/>
      <c r="E55" s="140">
        <v>0</v>
      </c>
      <c r="F55" s="140">
        <f t="shared" si="0"/>
        <v>196714808</v>
      </c>
      <c r="G55" s="140"/>
      <c r="H55" s="140">
        <f>-F55</f>
        <v>-196714808</v>
      </c>
      <c r="I55" s="140"/>
      <c r="J55" s="140"/>
      <c r="K55" s="140"/>
      <c r="L55" s="140"/>
      <c r="M55" s="140"/>
      <c r="N55" s="140"/>
      <c r="O55" s="140"/>
      <c r="P55" s="140"/>
      <c r="Q55" s="140"/>
      <c r="R55" s="140"/>
      <c r="S55" s="140"/>
      <c r="T55" s="140"/>
      <c r="U55" s="140"/>
      <c r="V55" s="140"/>
      <c r="W55" s="140">
        <f t="shared" si="1"/>
        <v>0</v>
      </c>
      <c r="X55" s="146"/>
      <c r="Y55" s="146"/>
      <c r="Z55" s="146"/>
      <c r="AA55" s="146"/>
      <c r="AB55" s="146"/>
      <c r="AC55" s="146"/>
      <c r="AD55" s="146"/>
      <c r="AE55" s="146"/>
      <c r="AF55" s="146"/>
      <c r="AG55" s="146"/>
      <c r="AH55" s="146"/>
      <c r="AI55" s="146"/>
      <c r="AJ55" s="146"/>
      <c r="AK55" s="143"/>
      <c r="AL55" s="143"/>
      <c r="AM55" s="143"/>
      <c r="AN55" s="143"/>
      <c r="AO55" s="143"/>
      <c r="AP55" s="143"/>
      <c r="AQ55" s="143"/>
      <c r="AR55" s="143"/>
      <c r="AS55" s="143"/>
      <c r="AT55" s="143"/>
      <c r="AU55" s="143"/>
      <c r="AV55" s="143"/>
      <c r="AW55" s="143"/>
      <c r="AX55" s="143"/>
    </row>
    <row r="56" spans="1:50" s="144" customFormat="1" ht="11.25">
      <c r="A56" s="145" t="s">
        <v>642</v>
      </c>
      <c r="B56" s="151">
        <f>+BG!D123</f>
        <v>1022789790</v>
      </c>
      <c r="C56" s="147"/>
      <c r="D56" s="147"/>
      <c r="E56" s="140">
        <v>0</v>
      </c>
      <c r="F56" s="140">
        <f t="shared" si="0"/>
        <v>1022789790</v>
      </c>
      <c r="G56" s="140"/>
      <c r="H56" s="140"/>
      <c r="I56" s="140"/>
      <c r="J56" s="140">
        <f>-F56</f>
        <v>-1022789790</v>
      </c>
      <c r="K56" s="140"/>
      <c r="L56" s="140"/>
      <c r="M56" s="140"/>
      <c r="N56" s="140"/>
      <c r="O56" s="140"/>
      <c r="P56" s="140"/>
      <c r="Q56" s="140"/>
      <c r="R56" s="140"/>
      <c r="S56" s="140"/>
      <c r="T56" s="140"/>
      <c r="U56" s="140"/>
      <c r="V56" s="140"/>
      <c r="W56" s="140">
        <f t="shared" si="1"/>
        <v>0</v>
      </c>
      <c r="X56" s="146"/>
      <c r="Y56" s="146"/>
      <c r="Z56" s="146"/>
      <c r="AA56" s="146"/>
      <c r="AB56" s="146"/>
      <c r="AC56" s="146"/>
      <c r="AD56" s="146"/>
      <c r="AE56" s="146"/>
      <c r="AF56" s="146"/>
      <c r="AG56" s="146"/>
      <c r="AH56" s="146"/>
      <c r="AI56" s="146"/>
      <c r="AJ56" s="146"/>
      <c r="AK56" s="143"/>
      <c r="AL56" s="143"/>
      <c r="AM56" s="143"/>
      <c r="AN56" s="143"/>
      <c r="AO56" s="143"/>
      <c r="AP56" s="143"/>
      <c r="AQ56" s="143"/>
      <c r="AR56" s="143"/>
      <c r="AS56" s="143"/>
      <c r="AT56" s="143"/>
      <c r="AU56" s="143"/>
      <c r="AV56" s="143"/>
      <c r="AW56" s="143"/>
      <c r="AX56" s="143"/>
    </row>
    <row r="57" spans="1:50" s="144" customFormat="1" ht="11.25">
      <c r="A57" s="145" t="s">
        <v>631</v>
      </c>
      <c r="B57" s="151">
        <f>+BG!D122-BG!D123-BG!D145</f>
        <v>1670970747</v>
      </c>
      <c r="C57" s="147"/>
      <c r="D57" s="147"/>
      <c r="E57" s="140">
        <v>0</v>
      </c>
      <c r="F57" s="140">
        <f t="shared" si="0"/>
        <v>1670970747</v>
      </c>
      <c r="G57" s="140"/>
      <c r="H57" s="140">
        <f>-F57</f>
        <v>-1670970747</v>
      </c>
      <c r="I57" s="140"/>
      <c r="J57" s="140"/>
      <c r="K57" s="165"/>
      <c r="L57" s="140"/>
      <c r="M57" s="140"/>
      <c r="N57" s="140"/>
      <c r="O57" s="140"/>
      <c r="P57" s="140"/>
      <c r="Q57" s="140"/>
      <c r="R57" s="140"/>
      <c r="S57" s="140"/>
      <c r="T57" s="140"/>
      <c r="U57" s="140"/>
      <c r="V57" s="140"/>
      <c r="W57" s="140">
        <f t="shared" si="1"/>
        <v>0</v>
      </c>
      <c r="X57" s="146"/>
      <c r="Y57" s="146"/>
      <c r="Z57" s="146"/>
      <c r="AA57" s="146"/>
      <c r="AB57" s="146"/>
      <c r="AC57" s="146"/>
      <c r="AD57" s="146"/>
      <c r="AE57" s="146"/>
      <c r="AF57" s="146"/>
      <c r="AG57" s="146"/>
      <c r="AH57" s="146"/>
      <c r="AI57" s="146"/>
      <c r="AJ57" s="146"/>
      <c r="AK57" s="143"/>
      <c r="AL57" s="143"/>
      <c r="AM57" s="143"/>
      <c r="AN57" s="143"/>
      <c r="AO57" s="143"/>
      <c r="AP57" s="143"/>
      <c r="AQ57" s="143"/>
      <c r="AR57" s="143"/>
      <c r="AS57" s="143"/>
      <c r="AT57" s="143"/>
      <c r="AU57" s="143"/>
      <c r="AV57" s="143"/>
      <c r="AW57" s="143"/>
      <c r="AX57" s="143"/>
    </row>
    <row r="58" spans="1:50" s="144" customFormat="1" ht="11.25">
      <c r="A58" s="145" t="s">
        <v>645</v>
      </c>
      <c r="B58" s="151">
        <f>+BG!D145</f>
        <v>7235870</v>
      </c>
      <c r="C58" s="147"/>
      <c r="D58" s="152">
        <f>+B58</f>
        <v>7235870</v>
      </c>
      <c r="E58" s="140">
        <v>0</v>
      </c>
      <c r="F58" s="140">
        <f t="shared" si="0"/>
        <v>0</v>
      </c>
      <c r="G58" s="140"/>
      <c r="H58" s="140"/>
      <c r="I58" s="140"/>
      <c r="J58" s="140"/>
      <c r="K58" s="140"/>
      <c r="L58" s="140"/>
      <c r="M58" s="140"/>
      <c r="N58" s="140"/>
      <c r="O58" s="140"/>
      <c r="P58" s="140"/>
      <c r="Q58" s="140"/>
      <c r="R58" s="140"/>
      <c r="S58" s="140"/>
      <c r="T58" s="140"/>
      <c r="U58" s="140"/>
      <c r="V58" s="140"/>
      <c r="W58" s="140">
        <f t="shared" si="1"/>
        <v>0</v>
      </c>
      <c r="X58" s="146"/>
      <c r="Y58" s="146"/>
      <c r="Z58" s="146"/>
      <c r="AA58" s="146"/>
      <c r="AB58" s="146"/>
      <c r="AC58" s="146"/>
      <c r="AD58" s="146"/>
      <c r="AE58" s="146"/>
      <c r="AF58" s="146"/>
      <c r="AG58" s="146"/>
      <c r="AH58" s="146"/>
      <c r="AI58" s="146"/>
      <c r="AJ58" s="146"/>
      <c r="AK58" s="143"/>
      <c r="AL58" s="143"/>
      <c r="AM58" s="143"/>
      <c r="AN58" s="143"/>
      <c r="AO58" s="143"/>
      <c r="AP58" s="143"/>
      <c r="AQ58" s="143"/>
      <c r="AR58" s="143"/>
      <c r="AS58" s="143"/>
      <c r="AT58" s="143"/>
      <c r="AU58" s="143"/>
      <c r="AV58" s="143"/>
      <c r="AW58" s="143"/>
      <c r="AX58" s="143"/>
    </row>
    <row r="59" spans="1:50" s="144" customFormat="1" ht="11.25">
      <c r="A59" s="145" t="s">
        <v>729</v>
      </c>
      <c r="B59" s="151">
        <f>-BG!D104+BG!D160</f>
        <v>-34448878</v>
      </c>
      <c r="C59" s="147"/>
      <c r="D59" s="147"/>
      <c r="E59" s="140">
        <v>0</v>
      </c>
      <c r="F59" s="140">
        <f t="shared" si="0"/>
        <v>-34448878</v>
      </c>
      <c r="G59" s="140"/>
      <c r="H59" s="140"/>
      <c r="I59" s="140"/>
      <c r="J59" s="140"/>
      <c r="K59" s="145"/>
      <c r="L59" s="140"/>
      <c r="M59" s="140"/>
      <c r="N59" s="140"/>
      <c r="O59" s="140"/>
      <c r="P59" s="140"/>
      <c r="Q59" s="140"/>
      <c r="R59" s="140"/>
      <c r="S59" s="140"/>
      <c r="T59" s="140"/>
      <c r="U59" s="140"/>
      <c r="V59" s="140">
        <f>-F59</f>
        <v>34448878</v>
      </c>
      <c r="W59" s="140">
        <f t="shared" si="1"/>
        <v>0</v>
      </c>
      <c r="X59" s="146"/>
      <c r="Y59" s="146"/>
      <c r="Z59" s="146"/>
      <c r="AA59" s="146"/>
      <c r="AB59" s="146"/>
      <c r="AC59" s="146"/>
      <c r="AD59" s="146"/>
      <c r="AE59" s="146"/>
      <c r="AF59" s="146"/>
      <c r="AG59" s="146"/>
      <c r="AH59" s="146"/>
      <c r="AI59" s="146"/>
      <c r="AJ59" s="146"/>
      <c r="AK59" s="143"/>
      <c r="AL59" s="143"/>
      <c r="AM59" s="143"/>
      <c r="AN59" s="143"/>
      <c r="AO59" s="143"/>
      <c r="AP59" s="143"/>
      <c r="AQ59" s="143"/>
      <c r="AR59" s="143"/>
      <c r="AS59" s="143"/>
      <c r="AT59" s="143"/>
      <c r="AU59" s="143"/>
      <c r="AV59" s="143"/>
      <c r="AW59" s="143"/>
      <c r="AX59" s="143"/>
    </row>
    <row r="60" spans="1:50" s="144" customFormat="1" ht="11.25">
      <c r="A60" s="145" t="s">
        <v>396</v>
      </c>
      <c r="B60" s="151">
        <f>+BG!D158</f>
        <v>86281096</v>
      </c>
      <c r="C60" s="147"/>
      <c r="D60" s="147"/>
      <c r="E60" s="140">
        <v>0</v>
      </c>
      <c r="F60" s="140">
        <f t="shared" si="0"/>
        <v>86281096</v>
      </c>
      <c r="G60" s="140"/>
      <c r="H60" s="140"/>
      <c r="I60" s="140"/>
      <c r="J60" s="140"/>
      <c r="K60" s="145"/>
      <c r="L60" s="140"/>
      <c r="M60" s="140"/>
      <c r="N60" s="140"/>
      <c r="O60" s="140"/>
      <c r="P60" s="140"/>
      <c r="Q60" s="140"/>
      <c r="R60" s="140"/>
      <c r="S60" s="140"/>
      <c r="T60" s="140"/>
      <c r="U60" s="140">
        <f>-F60</f>
        <v>-86281096</v>
      </c>
      <c r="V60" s="140"/>
      <c r="W60" s="140">
        <f t="shared" si="1"/>
        <v>0</v>
      </c>
      <c r="X60" s="146"/>
      <c r="Y60" s="146"/>
      <c r="Z60" s="146"/>
      <c r="AA60" s="146"/>
      <c r="AB60" s="146"/>
      <c r="AC60" s="146"/>
      <c r="AD60" s="146"/>
      <c r="AE60" s="146"/>
      <c r="AF60" s="146"/>
      <c r="AG60" s="146"/>
      <c r="AH60" s="146"/>
      <c r="AI60" s="146"/>
      <c r="AJ60" s="146"/>
      <c r="AK60" s="143"/>
      <c r="AL60" s="143"/>
      <c r="AM60" s="143"/>
      <c r="AN60" s="143"/>
      <c r="AO60" s="143"/>
      <c r="AP60" s="143"/>
      <c r="AQ60" s="143"/>
      <c r="AR60" s="143"/>
      <c r="AS60" s="143"/>
      <c r="AT60" s="143"/>
      <c r="AU60" s="143"/>
      <c r="AV60" s="143"/>
      <c r="AW60" s="143"/>
      <c r="AX60" s="143"/>
    </row>
    <row r="61" spans="1:50" s="144" customFormat="1" ht="11.25">
      <c r="A61" s="145" t="s">
        <v>89</v>
      </c>
      <c r="B61" s="151">
        <f>+BG!D159</f>
        <v>5719315</v>
      </c>
      <c r="C61" s="147"/>
      <c r="D61" s="147"/>
      <c r="E61" s="140">
        <v>0</v>
      </c>
      <c r="F61" s="140">
        <f t="shared" ref="F61" si="3">B61+C61-D61-E61</f>
        <v>5719315</v>
      </c>
      <c r="G61" s="140"/>
      <c r="H61" s="140"/>
      <c r="I61" s="140"/>
      <c r="J61" s="140"/>
      <c r="K61" s="140">
        <f>-F61</f>
        <v>-5719315</v>
      </c>
      <c r="L61" s="140"/>
      <c r="M61" s="140"/>
      <c r="N61" s="140"/>
      <c r="O61" s="140"/>
      <c r="P61" s="140"/>
      <c r="Q61" s="140"/>
      <c r="R61" s="140"/>
      <c r="S61" s="140"/>
      <c r="T61" s="140"/>
      <c r="U61" s="140"/>
      <c r="V61" s="140"/>
      <c r="W61" s="140">
        <f t="shared" ref="W61" si="4">SUM(F61:V61)</f>
        <v>0</v>
      </c>
      <c r="X61" s="146"/>
      <c r="Y61" s="146"/>
      <c r="Z61" s="146"/>
      <c r="AA61" s="146"/>
      <c r="AB61" s="146"/>
      <c r="AC61" s="146"/>
      <c r="AD61" s="146"/>
      <c r="AE61" s="146"/>
      <c r="AF61" s="146"/>
      <c r="AG61" s="146"/>
      <c r="AH61" s="146"/>
      <c r="AI61" s="146"/>
      <c r="AJ61" s="146"/>
      <c r="AK61" s="143"/>
      <c r="AL61" s="143"/>
      <c r="AM61" s="143"/>
      <c r="AN61" s="143"/>
      <c r="AO61" s="143"/>
      <c r="AP61" s="143"/>
      <c r="AQ61" s="143"/>
      <c r="AR61" s="143"/>
      <c r="AS61" s="143"/>
      <c r="AT61" s="143"/>
      <c r="AU61" s="143"/>
      <c r="AV61" s="143"/>
      <c r="AW61" s="143"/>
      <c r="AX61" s="143"/>
    </row>
    <row r="62" spans="1:50" s="144" customFormat="1" ht="11.25">
      <c r="A62" s="145" t="s">
        <v>632</v>
      </c>
      <c r="B62" s="151">
        <f>+BG!D163</f>
        <v>98754847</v>
      </c>
      <c r="C62" s="147"/>
      <c r="D62" s="147">
        <f>+B62</f>
        <v>98754847</v>
      </c>
      <c r="E62" s="140">
        <v>0</v>
      </c>
      <c r="F62" s="140">
        <f t="shared" si="0"/>
        <v>0</v>
      </c>
      <c r="G62" s="140"/>
      <c r="H62" s="140"/>
      <c r="I62" s="140"/>
      <c r="J62" s="140"/>
      <c r="K62" s="145"/>
      <c r="L62" s="140">
        <f>-F62</f>
        <v>0</v>
      </c>
      <c r="M62" s="140"/>
      <c r="N62" s="140"/>
      <c r="O62" s="140"/>
      <c r="P62" s="140"/>
      <c r="Q62" s="140"/>
      <c r="R62" s="140"/>
      <c r="S62" s="140"/>
      <c r="T62" s="140"/>
      <c r="U62" s="140"/>
      <c r="V62" s="140"/>
      <c r="W62" s="140">
        <f t="shared" si="1"/>
        <v>0</v>
      </c>
      <c r="X62" s="146"/>
      <c r="Y62" s="146"/>
      <c r="Z62" s="146"/>
      <c r="AA62" s="146"/>
      <c r="AB62" s="146"/>
      <c r="AC62" s="146"/>
      <c r="AD62" s="146"/>
      <c r="AE62" s="146"/>
      <c r="AF62" s="146"/>
      <c r="AG62" s="146"/>
      <c r="AH62" s="146"/>
      <c r="AI62" s="146"/>
      <c r="AJ62" s="146"/>
      <c r="AK62" s="143"/>
      <c r="AL62" s="143"/>
      <c r="AM62" s="143"/>
      <c r="AN62" s="143"/>
      <c r="AO62" s="143"/>
      <c r="AP62" s="143"/>
      <c r="AQ62" s="143"/>
      <c r="AR62" s="143"/>
      <c r="AS62" s="143"/>
      <c r="AT62" s="143"/>
      <c r="AU62" s="143"/>
      <c r="AV62" s="143"/>
      <c r="AW62" s="143"/>
      <c r="AX62" s="143"/>
    </row>
    <row r="63" spans="1:50" s="144" customFormat="1" ht="11.25">
      <c r="A63" s="145" t="s">
        <v>633</v>
      </c>
      <c r="B63" s="151">
        <v>0</v>
      </c>
      <c r="C63" s="147"/>
      <c r="D63" s="147"/>
      <c r="E63" s="140">
        <v>0</v>
      </c>
      <c r="F63" s="140">
        <f t="shared" si="0"/>
        <v>0</v>
      </c>
      <c r="G63" s="140"/>
      <c r="H63" s="140"/>
      <c r="I63" s="140"/>
      <c r="J63" s="140"/>
      <c r="K63" s="140"/>
      <c r="L63" s="140">
        <f>-F63</f>
        <v>0</v>
      </c>
      <c r="M63" s="140"/>
      <c r="N63" s="140"/>
      <c r="O63" s="140"/>
      <c r="P63" s="140"/>
      <c r="Q63" s="140"/>
      <c r="R63" s="140"/>
      <c r="S63" s="140"/>
      <c r="T63" s="140"/>
      <c r="U63" s="140"/>
      <c r="V63" s="140"/>
      <c r="W63" s="140">
        <f t="shared" si="1"/>
        <v>0</v>
      </c>
      <c r="X63" s="146"/>
      <c r="Y63" s="146"/>
      <c r="Z63" s="146"/>
      <c r="AA63" s="146"/>
      <c r="AB63" s="146"/>
      <c r="AC63" s="146"/>
      <c r="AD63" s="146"/>
      <c r="AE63" s="146"/>
      <c r="AF63" s="146"/>
      <c r="AG63" s="146"/>
      <c r="AH63" s="146"/>
      <c r="AI63" s="146"/>
      <c r="AJ63" s="146"/>
      <c r="AK63" s="143"/>
      <c r="AL63" s="143"/>
      <c r="AM63" s="143"/>
      <c r="AN63" s="143"/>
      <c r="AO63" s="143"/>
      <c r="AP63" s="143"/>
      <c r="AQ63" s="143"/>
      <c r="AR63" s="143"/>
      <c r="AS63" s="143"/>
      <c r="AT63" s="143"/>
      <c r="AU63" s="143"/>
      <c r="AV63" s="143"/>
      <c r="AW63" s="143"/>
      <c r="AX63" s="143"/>
    </row>
    <row r="64" spans="1:50" s="144" customFormat="1" ht="11.25">
      <c r="A64" s="145" t="s">
        <v>634</v>
      </c>
      <c r="B64" s="151">
        <f>+BG!D164</f>
        <v>212435</v>
      </c>
      <c r="C64" s="147"/>
      <c r="D64" s="147"/>
      <c r="E64" s="140">
        <v>0</v>
      </c>
      <c r="F64" s="140">
        <f t="shared" si="0"/>
        <v>212435</v>
      </c>
      <c r="G64" s="140"/>
      <c r="H64" s="140"/>
      <c r="I64" s="140"/>
      <c r="J64" s="140"/>
      <c r="K64" s="140"/>
      <c r="L64" s="210">
        <f>-F64</f>
        <v>-212435</v>
      </c>
      <c r="M64" s="140"/>
      <c r="N64" s="140"/>
      <c r="O64" s="140"/>
      <c r="P64" s="140"/>
      <c r="Q64" s="140"/>
      <c r="R64" s="140"/>
      <c r="S64" s="140"/>
      <c r="T64" s="140"/>
      <c r="U64" s="140"/>
      <c r="V64" s="140"/>
      <c r="W64" s="140">
        <f t="shared" si="1"/>
        <v>0</v>
      </c>
      <c r="X64" s="146"/>
      <c r="Y64" s="146"/>
      <c r="Z64" s="146"/>
      <c r="AA64" s="146"/>
      <c r="AB64" s="146"/>
      <c r="AC64" s="146"/>
      <c r="AD64" s="146"/>
      <c r="AE64" s="146"/>
      <c r="AF64" s="146"/>
      <c r="AG64" s="146"/>
      <c r="AH64" s="146"/>
      <c r="AI64" s="146"/>
      <c r="AJ64" s="146"/>
      <c r="AK64" s="143"/>
      <c r="AL64" s="143"/>
      <c r="AM64" s="143"/>
      <c r="AN64" s="143"/>
      <c r="AO64" s="143"/>
      <c r="AP64" s="143"/>
      <c r="AQ64" s="143"/>
      <c r="AR64" s="143"/>
      <c r="AS64" s="143"/>
      <c r="AT64" s="143"/>
      <c r="AU64" s="143"/>
      <c r="AV64" s="143"/>
      <c r="AW64" s="143"/>
      <c r="AX64" s="143"/>
    </row>
    <row r="65" spans="1:50" s="144" customFormat="1" ht="11.25">
      <c r="A65" s="145" t="s">
        <v>644</v>
      </c>
      <c r="B65" s="151">
        <f>+BG!D166</f>
        <v>41695204</v>
      </c>
      <c r="C65" s="147"/>
      <c r="D65" s="147"/>
      <c r="E65" s="140">
        <v>0</v>
      </c>
      <c r="F65" s="140">
        <f t="shared" si="0"/>
        <v>41695204</v>
      </c>
      <c r="G65" s="140"/>
      <c r="H65" s="140"/>
      <c r="I65" s="140"/>
      <c r="J65" s="140"/>
      <c r="K65" s="140">
        <f>-F65</f>
        <v>-41695204</v>
      </c>
      <c r="L65" s="140"/>
      <c r="M65" s="140"/>
      <c r="N65" s="140"/>
      <c r="O65" s="140"/>
      <c r="P65" s="140"/>
      <c r="Q65" s="140"/>
      <c r="R65" s="140"/>
      <c r="S65" s="140"/>
      <c r="T65" s="140"/>
      <c r="U65" s="140"/>
      <c r="V65" s="140"/>
      <c r="W65" s="140">
        <f t="shared" si="1"/>
        <v>0</v>
      </c>
      <c r="X65" s="146"/>
      <c r="Y65" s="146"/>
      <c r="Z65" s="146"/>
      <c r="AA65" s="146"/>
      <c r="AB65" s="146"/>
      <c r="AC65" s="146"/>
      <c r="AD65" s="146"/>
      <c r="AE65" s="146"/>
      <c r="AF65" s="146"/>
      <c r="AG65" s="146"/>
      <c r="AH65" s="146"/>
      <c r="AI65" s="146"/>
      <c r="AJ65" s="146"/>
      <c r="AK65" s="143"/>
      <c r="AL65" s="143"/>
      <c r="AM65" s="143"/>
      <c r="AN65" s="143"/>
      <c r="AO65" s="143"/>
      <c r="AP65" s="143"/>
      <c r="AQ65" s="143"/>
      <c r="AR65" s="143"/>
      <c r="AS65" s="143"/>
      <c r="AT65" s="143"/>
      <c r="AU65" s="143"/>
      <c r="AV65" s="143"/>
      <c r="AW65" s="143"/>
      <c r="AX65" s="143"/>
    </row>
    <row r="66" spans="1:50" s="144" customFormat="1" ht="11.25">
      <c r="A66" s="145" t="s">
        <v>552</v>
      </c>
      <c r="B66" s="151">
        <f>+BG!D165</f>
        <v>177453124</v>
      </c>
      <c r="C66" s="147"/>
      <c r="D66" s="147">
        <f>+C35</f>
        <v>61633203</v>
      </c>
      <c r="E66" s="140"/>
      <c r="F66" s="140">
        <f t="shared" si="0"/>
        <v>115819921</v>
      </c>
      <c r="G66" s="140"/>
      <c r="H66" s="140"/>
      <c r="I66" s="140"/>
      <c r="J66" s="140"/>
      <c r="K66" s="140"/>
      <c r="L66" s="140">
        <f>-F66</f>
        <v>-115819921</v>
      </c>
      <c r="M66" s="140"/>
      <c r="N66" s="140"/>
      <c r="O66" s="140"/>
      <c r="P66" s="140"/>
      <c r="Q66" s="140"/>
      <c r="R66" s="140"/>
      <c r="S66" s="140"/>
      <c r="T66" s="140"/>
      <c r="U66" s="140"/>
      <c r="V66" s="140"/>
      <c r="W66" s="140">
        <f t="shared" si="1"/>
        <v>0</v>
      </c>
      <c r="X66" s="146"/>
      <c r="Y66" s="146"/>
      <c r="Z66" s="146"/>
      <c r="AA66" s="146"/>
      <c r="AB66" s="146"/>
      <c r="AC66" s="146"/>
      <c r="AD66" s="146"/>
      <c r="AE66" s="146"/>
      <c r="AF66" s="146"/>
      <c r="AG66" s="146"/>
      <c r="AH66" s="146"/>
      <c r="AI66" s="146"/>
      <c r="AJ66" s="146"/>
      <c r="AK66" s="143"/>
      <c r="AL66" s="143"/>
      <c r="AM66" s="143"/>
      <c r="AN66" s="143"/>
      <c r="AO66" s="143"/>
      <c r="AP66" s="143"/>
      <c r="AQ66" s="143"/>
      <c r="AR66" s="143"/>
      <c r="AS66" s="143"/>
      <c r="AT66" s="143"/>
      <c r="AU66" s="143"/>
      <c r="AV66" s="143"/>
      <c r="AW66" s="143"/>
      <c r="AX66" s="143"/>
    </row>
    <row r="67" spans="1:50" s="144" customFormat="1" ht="11.25">
      <c r="A67" s="148" t="s">
        <v>60</v>
      </c>
      <c r="B67" s="151">
        <f>+BG!D167</f>
        <v>667969049</v>
      </c>
      <c r="C67" s="147"/>
      <c r="D67" s="151">
        <v>667969049</v>
      </c>
      <c r="E67" s="140">
        <v>0</v>
      </c>
      <c r="F67" s="140">
        <f t="shared" si="0"/>
        <v>0</v>
      </c>
      <c r="G67" s="140"/>
      <c r="H67" s="140"/>
      <c r="I67" s="140"/>
      <c r="J67" s="140"/>
      <c r="K67" s="140"/>
      <c r="L67" s="140"/>
      <c r="M67" s="140"/>
      <c r="N67" s="140"/>
      <c r="O67" s="140"/>
      <c r="P67" s="140"/>
      <c r="Q67" s="140"/>
      <c r="R67" s="140"/>
      <c r="S67" s="140"/>
      <c r="T67" s="140"/>
      <c r="U67" s="140"/>
      <c r="V67" s="140"/>
      <c r="W67" s="140">
        <f t="shared" si="1"/>
        <v>0</v>
      </c>
      <c r="X67" s="146"/>
      <c r="Y67" s="146"/>
      <c r="Z67" s="146"/>
      <c r="AA67" s="146"/>
      <c r="AB67" s="146"/>
      <c r="AC67" s="146"/>
      <c r="AD67" s="146"/>
      <c r="AE67" s="146"/>
      <c r="AF67" s="146"/>
      <c r="AG67" s="146"/>
      <c r="AH67" s="146"/>
      <c r="AI67" s="146"/>
      <c r="AJ67" s="146"/>
      <c r="AK67" s="143"/>
      <c r="AL67" s="143"/>
      <c r="AM67" s="143"/>
      <c r="AN67" s="143"/>
      <c r="AO67" s="143"/>
      <c r="AP67" s="143"/>
      <c r="AQ67" s="143"/>
      <c r="AR67" s="143"/>
      <c r="AS67" s="143"/>
      <c r="AT67" s="143"/>
      <c r="AU67" s="143"/>
      <c r="AV67" s="143"/>
      <c r="AW67" s="143"/>
      <c r="AX67" s="143"/>
    </row>
    <row r="68" spans="1:50" s="154" customFormat="1" ht="11.25">
      <c r="A68" s="145"/>
      <c r="B68" s="145"/>
      <c r="C68" s="147"/>
      <c r="D68" s="147"/>
      <c r="E68" s="140">
        <v>0</v>
      </c>
      <c r="F68" s="140">
        <f t="shared" si="0"/>
        <v>0</v>
      </c>
      <c r="G68" s="140"/>
      <c r="H68" s="140"/>
      <c r="I68" s="140"/>
      <c r="J68" s="140"/>
      <c r="K68" s="140"/>
      <c r="L68" s="140"/>
      <c r="M68" s="140"/>
      <c r="N68" s="140"/>
      <c r="O68" s="140"/>
      <c r="P68" s="140"/>
      <c r="Q68" s="140"/>
      <c r="R68" s="140"/>
      <c r="S68" s="140"/>
      <c r="T68" s="140"/>
      <c r="U68" s="140"/>
      <c r="V68" s="140"/>
      <c r="W68" s="140">
        <f t="shared" si="1"/>
        <v>0</v>
      </c>
      <c r="X68" s="146"/>
      <c r="Y68" s="146"/>
      <c r="Z68" s="146"/>
      <c r="AA68" s="146"/>
      <c r="AB68" s="146"/>
      <c r="AC68" s="146"/>
      <c r="AD68" s="146"/>
      <c r="AE68" s="146"/>
      <c r="AF68" s="146"/>
      <c r="AG68" s="146"/>
      <c r="AH68" s="146"/>
      <c r="AI68" s="146"/>
      <c r="AJ68" s="146"/>
      <c r="AK68" s="153"/>
      <c r="AL68" s="153"/>
      <c r="AM68" s="153"/>
      <c r="AN68" s="153"/>
      <c r="AO68" s="153"/>
      <c r="AP68" s="153"/>
      <c r="AQ68" s="153"/>
      <c r="AR68" s="153"/>
      <c r="AS68" s="153"/>
      <c r="AT68" s="153"/>
      <c r="AU68" s="153"/>
      <c r="AV68" s="153"/>
      <c r="AW68" s="153"/>
      <c r="AX68" s="153"/>
    </row>
    <row r="69" spans="1:50" s="154" customFormat="1" ht="12" thickBot="1">
      <c r="A69" s="155" t="s">
        <v>86</v>
      </c>
      <c r="B69" s="156">
        <f>SUM(B6:B67)</f>
        <v>-1589039477</v>
      </c>
      <c r="C69" s="157">
        <f>SUM(C6:C68)</f>
        <v>2584525741.1095901</v>
      </c>
      <c r="D69" s="157">
        <f>SUM(D6:D68)</f>
        <v>2584525741.1095901</v>
      </c>
      <c r="E69" s="157">
        <f>SUM(E4:E68)</f>
        <v>-409922193.33082294</v>
      </c>
      <c r="F69" s="157">
        <f>SUM(F6:F68)</f>
        <v>-1384078379.669178</v>
      </c>
      <c r="G69" s="157">
        <f>SUM(G6:G68)</f>
        <v>4626323482</v>
      </c>
      <c r="H69" s="157">
        <f>SUM(H6:H68)</f>
        <v>-2539776320</v>
      </c>
      <c r="I69" s="157">
        <f t="shared" ref="I69:V69" si="5">SUM(I6:I68)</f>
        <v>0</v>
      </c>
      <c r="J69" s="157">
        <f t="shared" si="5"/>
        <v>-991036498</v>
      </c>
      <c r="K69" s="157">
        <f t="shared" si="5"/>
        <v>-236126088</v>
      </c>
      <c r="L69" s="157">
        <f>SUM(L6:L68)</f>
        <v>-254674925</v>
      </c>
      <c r="M69" s="157">
        <f t="shared" si="5"/>
        <v>-752714142.89040995</v>
      </c>
      <c r="N69" s="157">
        <f t="shared" si="5"/>
        <v>0</v>
      </c>
      <c r="O69" s="157">
        <f t="shared" si="5"/>
        <v>-654889242</v>
      </c>
      <c r="P69" s="157">
        <f t="shared" si="5"/>
        <v>-4974714</v>
      </c>
      <c r="Q69" s="157">
        <f t="shared" si="5"/>
        <v>21585139</v>
      </c>
      <c r="R69" s="157">
        <f t="shared" si="5"/>
        <v>0</v>
      </c>
      <c r="S69" s="157">
        <f t="shared" si="5"/>
        <v>4632486299</v>
      </c>
      <c r="T69" s="157">
        <f t="shared" si="5"/>
        <v>0</v>
      </c>
      <c r="U69" s="157">
        <f t="shared" si="5"/>
        <v>-86281096</v>
      </c>
      <c r="V69" s="157">
        <f t="shared" si="5"/>
        <v>34448878</v>
      </c>
      <c r="W69" s="157">
        <f>SUM(W6:W68)</f>
        <v>2410292392.440412</v>
      </c>
      <c r="X69" s="146"/>
      <c r="Y69" s="146"/>
      <c r="Z69" s="146"/>
      <c r="AA69" s="146"/>
      <c r="AB69" s="146"/>
      <c r="AC69" s="146"/>
      <c r="AD69" s="146"/>
      <c r="AE69" s="146"/>
      <c r="AF69" s="146"/>
      <c r="AG69" s="146"/>
      <c r="AH69" s="146"/>
      <c r="AI69" s="146"/>
      <c r="AJ69" s="146"/>
      <c r="AK69" s="153"/>
      <c r="AL69" s="153"/>
      <c r="AM69" s="153"/>
      <c r="AN69" s="153"/>
      <c r="AO69" s="153"/>
      <c r="AP69" s="153"/>
      <c r="AQ69" s="153"/>
      <c r="AR69" s="153"/>
      <c r="AS69" s="153"/>
      <c r="AT69" s="153"/>
      <c r="AU69" s="153"/>
      <c r="AV69" s="153"/>
      <c r="AW69" s="153"/>
      <c r="AX69" s="153"/>
    </row>
    <row r="70" spans="1:50" ht="15.75" thickTop="1">
      <c r="B70" s="158">
        <f>B69/2</f>
        <v>-794519738.5</v>
      </c>
      <c r="D70" s="123">
        <f>C69-D69</f>
        <v>0</v>
      </c>
      <c r="G70" s="167"/>
      <c r="H70" s="167"/>
      <c r="I70" s="167"/>
      <c r="J70" s="167"/>
      <c r="K70" s="167"/>
      <c r="L70" s="167">
        <f>SUM(G69:L69)</f>
        <v>604709651</v>
      </c>
      <c r="M70" s="167"/>
      <c r="N70" s="167"/>
      <c r="O70" s="167"/>
      <c r="P70" s="167"/>
      <c r="Q70" s="167">
        <f>SUM(M69:Q69)</f>
        <v>-1390992959.8904099</v>
      </c>
      <c r="R70" s="167"/>
      <c r="S70" s="167"/>
      <c r="T70" s="167"/>
      <c r="U70" s="167">
        <f>+SUM(R69:U69)</f>
        <v>4546205203</v>
      </c>
      <c r="V70" s="167">
        <f>V69</f>
        <v>34448878</v>
      </c>
      <c r="W70" s="167">
        <f>SUM(F70:V70)</f>
        <v>3794370772.1095901</v>
      </c>
      <c r="X70" s="146"/>
      <c r="Y70" s="146"/>
      <c r="Z70" s="146"/>
      <c r="AA70" s="146"/>
      <c r="AB70" s="146"/>
      <c r="AC70" s="146"/>
      <c r="AD70" s="146"/>
      <c r="AE70" s="146"/>
      <c r="AF70" s="146"/>
      <c r="AG70" s="146"/>
      <c r="AH70" s="146"/>
      <c r="AI70" s="146"/>
      <c r="AJ70" s="146"/>
    </row>
    <row r="71" spans="1:50">
      <c r="A71" s="168"/>
      <c r="B71" s="168"/>
      <c r="C71" s="168"/>
      <c r="D71" s="169"/>
      <c r="E71" s="168"/>
      <c r="F71" s="168"/>
      <c r="G71" s="170"/>
      <c r="H71" s="170"/>
      <c r="I71" s="170"/>
      <c r="J71" s="170"/>
      <c r="K71" s="170"/>
      <c r="L71" s="170"/>
      <c r="M71" s="170"/>
      <c r="N71" s="170"/>
      <c r="O71" s="170"/>
      <c r="P71" s="170"/>
      <c r="Q71" s="170"/>
      <c r="R71" s="170"/>
      <c r="S71" s="170"/>
      <c r="T71" s="170"/>
      <c r="U71" s="170"/>
      <c r="V71" s="170"/>
      <c r="W71" s="170">
        <f>SUM(F71:V71)</f>
        <v>0</v>
      </c>
      <c r="X71" s="159">
        <f>W69-W70</f>
        <v>-1384078379.669178</v>
      </c>
      <c r="Y71" s="146"/>
      <c r="Z71" s="146"/>
      <c r="AA71" s="146"/>
      <c r="AB71" s="146"/>
      <c r="AC71" s="146"/>
      <c r="AD71" s="146"/>
      <c r="AE71" s="146"/>
      <c r="AF71" s="146"/>
      <c r="AG71" s="146"/>
      <c r="AH71" s="146"/>
      <c r="AI71" s="146"/>
      <c r="AJ71" s="146"/>
    </row>
    <row r="72" spans="1:50">
      <c r="A72" s="125"/>
      <c r="B72" s="125"/>
      <c r="C72" s="125"/>
      <c r="D72" s="125"/>
      <c r="E72" s="125"/>
      <c r="F72" s="125"/>
      <c r="G72" s="125"/>
      <c r="H72" s="125"/>
      <c r="I72" s="125"/>
      <c r="J72" s="125"/>
      <c r="K72" s="125"/>
      <c r="L72" s="125"/>
      <c r="M72" s="125"/>
      <c r="N72" s="125"/>
      <c r="O72" s="125"/>
      <c r="P72" s="125"/>
      <c r="Q72" s="125"/>
      <c r="R72" s="125"/>
      <c r="S72" s="125"/>
      <c r="T72" s="125"/>
      <c r="U72" s="125"/>
      <c r="V72" s="125"/>
      <c r="W72" s="159"/>
      <c r="X72" s="159">
        <f>+W70-F6</f>
        <v>1589039477.1095901</v>
      </c>
    </row>
    <row r="73" spans="1:50">
      <c r="C73" s="160"/>
      <c r="E73" s="123"/>
      <c r="F73" s="161"/>
      <c r="G73" s="162"/>
      <c r="H73" s="162"/>
      <c r="I73" s="162"/>
      <c r="J73" s="162"/>
      <c r="K73" s="162"/>
      <c r="L73" s="162"/>
      <c r="M73" s="162"/>
      <c r="N73" s="162"/>
      <c r="O73" s="162"/>
      <c r="P73" s="162"/>
      <c r="Q73" s="162"/>
      <c r="R73" s="162"/>
      <c r="S73" s="162"/>
      <c r="T73" s="162"/>
      <c r="U73" s="162"/>
      <c r="V73" s="162"/>
      <c r="W73" s="158">
        <f>+'Balance General'!C11</f>
        <v>5138599543</v>
      </c>
    </row>
    <row r="74" spans="1:50">
      <c r="G74" s="163"/>
      <c r="H74" s="163"/>
      <c r="I74" s="163"/>
      <c r="J74" s="163"/>
      <c r="K74" s="163"/>
      <c r="L74" s="163"/>
      <c r="M74" s="163"/>
      <c r="N74" s="163"/>
      <c r="O74" s="163"/>
      <c r="P74" s="163"/>
      <c r="Q74" s="163"/>
      <c r="R74" s="163"/>
      <c r="S74" s="163"/>
      <c r="T74" s="163"/>
      <c r="U74" s="163"/>
      <c r="V74" s="163"/>
      <c r="W74" s="123"/>
    </row>
  </sheetData>
  <customSheetViews>
    <customSheetView guid="{970CBB53-F4B3-462F-AEFE-2BC403F5F0AD}">
      <pane xSplit="6" ySplit="3" topLeftCell="R57" activePane="bottomRight" state="frozen"/>
      <selection pane="bottomRight" activeCell="U70" sqref="U70"/>
      <pageMargins left="0.7" right="0.7" top="0.75" bottom="0.75" header="0.3" footer="0.3"/>
      <pageSetup orientation="portrait" r:id="rId1"/>
    </customSheetView>
  </customSheetViews>
  <mergeCells count="8">
    <mergeCell ref="A1:W1"/>
    <mergeCell ref="A2:A3"/>
    <mergeCell ref="C2:D2"/>
    <mergeCell ref="G2:L2"/>
    <mergeCell ref="M2:O2"/>
    <mergeCell ref="R2:U2"/>
    <mergeCell ref="V2:V3"/>
    <mergeCell ref="W2:W3"/>
  </mergeCell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99"/>
  <sheetViews>
    <sheetView showGridLines="0" view="pageBreakPreview" zoomScale="80" zoomScaleNormal="90" zoomScaleSheetLayoutView="80" workbookViewId="0">
      <selection activeCell="B22" sqref="B22:K22"/>
    </sheetView>
  </sheetViews>
  <sheetFormatPr defaultColWidth="11.42578125" defaultRowHeight="15"/>
  <cols>
    <col min="1" max="1" width="3.5703125" style="113" customWidth="1"/>
    <col min="2" max="3" width="11.42578125" style="113"/>
    <col min="4" max="4" width="13.5703125" style="113" bestFit="1" customWidth="1"/>
    <col min="5" max="5" width="11.42578125" style="113"/>
    <col min="6" max="6" width="20.42578125" style="113" bestFit="1" customWidth="1"/>
    <col min="7" max="10" width="11.42578125" style="113"/>
    <col min="11" max="11" width="12.5703125" style="113" customWidth="1"/>
    <col min="12" max="12" width="4.42578125" style="113" customWidth="1"/>
    <col min="13" max="16384" width="11.42578125" style="113"/>
  </cols>
  <sheetData>
    <row r="1" spans="1:12" ht="15.75">
      <c r="A1" s="199"/>
      <c r="B1" s="753" t="s">
        <v>733</v>
      </c>
      <c r="C1" s="753"/>
      <c r="D1" s="753"/>
      <c r="E1" s="753"/>
      <c r="F1" s="753"/>
      <c r="G1" s="753"/>
      <c r="H1" s="753"/>
      <c r="I1" s="753"/>
      <c r="J1" s="753"/>
      <c r="K1" s="753"/>
      <c r="L1" s="118"/>
    </row>
    <row r="2" spans="1:12" ht="15.75">
      <c r="A2" s="179"/>
      <c r="B2" s="5"/>
      <c r="C2" s="5"/>
      <c r="D2" s="5"/>
      <c r="E2" s="5"/>
      <c r="F2" s="5"/>
      <c r="G2" s="5"/>
      <c r="H2" s="5"/>
      <c r="I2" s="5"/>
      <c r="J2" s="5"/>
      <c r="K2" s="5"/>
      <c r="L2" s="119"/>
    </row>
    <row r="3" spans="1:12" ht="15.75">
      <c r="A3" s="179"/>
      <c r="B3" s="23" t="s">
        <v>1032</v>
      </c>
      <c r="C3" s="5"/>
      <c r="D3" s="5"/>
      <c r="E3" s="5"/>
      <c r="F3" s="5"/>
      <c r="G3" s="5"/>
      <c r="H3" s="5"/>
      <c r="I3" s="5"/>
      <c r="J3" s="5"/>
      <c r="K3" s="5"/>
      <c r="L3" s="119"/>
    </row>
    <row r="4" spans="1:12" s="115" customFormat="1" ht="45" customHeight="1">
      <c r="A4" s="200"/>
      <c r="B4" s="752" t="s">
        <v>945</v>
      </c>
      <c r="C4" s="752"/>
      <c r="D4" s="752"/>
      <c r="E4" s="752"/>
      <c r="F4" s="752"/>
      <c r="G4" s="752"/>
      <c r="H4" s="752"/>
      <c r="I4" s="752"/>
      <c r="J4" s="752"/>
      <c r="K4" s="752"/>
      <c r="L4" s="201"/>
    </row>
    <row r="5" spans="1:12" ht="42.4" customHeight="1">
      <c r="A5" s="179"/>
      <c r="B5" s="752" t="s">
        <v>1232</v>
      </c>
      <c r="C5" s="752"/>
      <c r="D5" s="752"/>
      <c r="E5" s="752"/>
      <c r="F5" s="752"/>
      <c r="G5" s="752"/>
      <c r="H5" s="752"/>
      <c r="I5" s="752"/>
      <c r="J5" s="752"/>
      <c r="K5" s="752"/>
      <c r="L5" s="119"/>
    </row>
    <row r="6" spans="1:12">
      <c r="A6" s="179"/>
      <c r="B6" s="484"/>
      <c r="C6" s="484"/>
      <c r="D6" s="484"/>
      <c r="E6" s="484"/>
      <c r="F6" s="484"/>
      <c r="G6" s="484"/>
      <c r="H6" s="484"/>
      <c r="I6" s="484"/>
      <c r="J6" s="484"/>
      <c r="K6" s="484"/>
      <c r="L6" s="119"/>
    </row>
    <row r="7" spans="1:12" ht="15.75">
      <c r="A7" s="179"/>
      <c r="B7" s="23" t="s">
        <v>1033</v>
      </c>
      <c r="C7" s="5"/>
      <c r="D7" s="5"/>
      <c r="E7" s="5"/>
      <c r="F7" s="5"/>
      <c r="G7" s="5"/>
      <c r="H7" s="5"/>
      <c r="I7" s="5"/>
      <c r="J7" s="5"/>
      <c r="K7" s="5"/>
      <c r="L7" s="119"/>
    </row>
    <row r="8" spans="1:12">
      <c r="A8" s="179"/>
      <c r="B8" s="117"/>
      <c r="C8" s="117"/>
      <c r="D8" s="117"/>
      <c r="E8" s="117"/>
      <c r="F8" s="117"/>
      <c r="G8" s="117"/>
      <c r="H8" s="117"/>
      <c r="I8" s="117"/>
      <c r="J8" s="117"/>
      <c r="K8" s="117"/>
      <c r="L8" s="119"/>
    </row>
    <row r="9" spans="1:12">
      <c r="A9" s="179"/>
      <c r="B9" s="202" t="s">
        <v>736</v>
      </c>
      <c r="C9" s="117"/>
      <c r="D9" s="117"/>
      <c r="E9" s="117"/>
      <c r="F9" s="117"/>
      <c r="G9" s="117"/>
      <c r="H9" s="117"/>
      <c r="I9" s="117"/>
      <c r="J9" s="117"/>
      <c r="K9" s="117"/>
      <c r="L9" s="119"/>
    </row>
    <row r="10" spans="1:12">
      <c r="A10" s="179"/>
      <c r="B10" s="117"/>
      <c r="C10" s="117"/>
      <c r="D10" s="117"/>
      <c r="E10" s="117"/>
      <c r="F10" s="117"/>
      <c r="G10" s="117"/>
      <c r="H10" s="117"/>
      <c r="I10" s="117"/>
      <c r="J10" s="117"/>
      <c r="K10" s="117"/>
      <c r="L10" s="119"/>
    </row>
    <row r="11" spans="1:12" ht="81" customHeight="1">
      <c r="A11" s="179"/>
      <c r="B11" s="754" t="s">
        <v>1034</v>
      </c>
      <c r="C11" s="754"/>
      <c r="D11" s="754"/>
      <c r="E11" s="754"/>
      <c r="F11" s="754"/>
      <c r="G11" s="754"/>
      <c r="H11" s="754"/>
      <c r="I11" s="754"/>
      <c r="J11" s="754"/>
      <c r="K11" s="754"/>
      <c r="L11" s="119"/>
    </row>
    <row r="12" spans="1:12">
      <c r="A12" s="179"/>
      <c r="B12" s="117"/>
      <c r="C12" s="117"/>
      <c r="D12" s="117"/>
      <c r="E12" s="117"/>
      <c r="F12" s="117"/>
      <c r="G12" s="117"/>
      <c r="H12" s="117"/>
      <c r="I12" s="117"/>
      <c r="J12" s="117"/>
      <c r="K12" s="117"/>
      <c r="L12" s="119"/>
    </row>
    <row r="13" spans="1:12" ht="30" customHeight="1">
      <c r="A13" s="179"/>
      <c r="B13" s="751" t="s">
        <v>1035</v>
      </c>
      <c r="C13" s="751"/>
      <c r="D13" s="751"/>
      <c r="E13" s="751"/>
      <c r="F13" s="751"/>
      <c r="G13" s="751"/>
      <c r="H13" s="751"/>
      <c r="I13" s="751"/>
      <c r="J13" s="751"/>
      <c r="K13" s="751"/>
      <c r="L13" s="119"/>
    </row>
    <row r="14" spans="1:12">
      <c r="A14" s="179"/>
      <c r="B14" s="117"/>
      <c r="C14" s="117"/>
      <c r="D14" s="117"/>
      <c r="E14" s="117"/>
      <c r="F14" s="117"/>
      <c r="G14" s="117"/>
      <c r="H14" s="117"/>
      <c r="I14" s="117"/>
      <c r="J14" s="117"/>
      <c r="K14" s="117"/>
      <c r="L14" s="119"/>
    </row>
    <row r="15" spans="1:12">
      <c r="A15" s="179"/>
      <c r="B15" s="117" t="s">
        <v>1036</v>
      </c>
      <c r="C15" s="117"/>
      <c r="D15" s="117"/>
      <c r="E15" s="117"/>
      <c r="F15" s="117"/>
      <c r="G15" s="117"/>
      <c r="H15" s="117"/>
      <c r="I15" s="117"/>
      <c r="J15" s="117"/>
      <c r="K15" s="117"/>
      <c r="L15" s="119"/>
    </row>
    <row r="16" spans="1:12">
      <c r="A16" s="179"/>
      <c r="B16" s="117" t="s">
        <v>491</v>
      </c>
      <c r="C16" s="117"/>
      <c r="D16" s="117"/>
      <c r="E16" s="117"/>
      <c r="F16" s="117"/>
      <c r="G16" s="117"/>
      <c r="H16" s="117"/>
      <c r="I16" s="117"/>
      <c r="J16" s="117"/>
      <c r="K16" s="117"/>
      <c r="L16" s="119"/>
    </row>
    <row r="17" spans="1:12" ht="30" customHeight="1">
      <c r="A17" s="179"/>
      <c r="B17" s="750" t="s">
        <v>1037</v>
      </c>
      <c r="C17" s="750"/>
      <c r="D17" s="750"/>
      <c r="E17" s="750"/>
      <c r="F17" s="750"/>
      <c r="G17" s="750"/>
      <c r="H17" s="750"/>
      <c r="I17" s="750"/>
      <c r="J17" s="750"/>
      <c r="K17" s="750"/>
      <c r="L17" s="119"/>
    </row>
    <row r="18" spans="1:12">
      <c r="A18" s="179"/>
      <c r="B18" s="117" t="s">
        <v>1038</v>
      </c>
      <c r="C18" s="117"/>
      <c r="D18" s="117"/>
      <c r="E18" s="117"/>
      <c r="F18" s="117"/>
      <c r="G18" s="117"/>
      <c r="H18" s="117"/>
      <c r="I18" s="117"/>
      <c r="J18" s="117"/>
      <c r="K18" s="117"/>
      <c r="L18" s="119"/>
    </row>
    <row r="19" spans="1:12">
      <c r="A19" s="179"/>
      <c r="B19" s="117" t="s">
        <v>1039</v>
      </c>
      <c r="C19" s="117"/>
      <c r="D19" s="117"/>
      <c r="E19" s="117"/>
      <c r="F19" s="117"/>
      <c r="G19" s="117"/>
      <c r="H19" s="117"/>
      <c r="I19" s="117"/>
      <c r="J19" s="117"/>
      <c r="K19" s="117"/>
      <c r="L19" s="119"/>
    </row>
    <row r="20" spans="1:12">
      <c r="A20" s="179"/>
      <c r="B20" s="117" t="s">
        <v>492</v>
      </c>
      <c r="C20" s="117"/>
      <c r="D20" s="117"/>
      <c r="E20" s="117"/>
      <c r="F20" s="117"/>
      <c r="G20" s="117"/>
      <c r="H20" s="117"/>
      <c r="I20" s="117"/>
      <c r="J20" s="117"/>
      <c r="K20" s="117"/>
      <c r="L20" s="119"/>
    </row>
    <row r="21" spans="1:12">
      <c r="A21" s="179"/>
      <c r="B21" s="117" t="s">
        <v>1040</v>
      </c>
      <c r="C21" s="117"/>
      <c r="D21" s="117"/>
      <c r="E21" s="117"/>
      <c r="F21" s="117"/>
      <c r="G21" s="117"/>
      <c r="H21" s="117"/>
      <c r="I21" s="117"/>
      <c r="J21" s="117"/>
      <c r="K21" s="117"/>
      <c r="L21" s="119"/>
    </row>
    <row r="22" spans="1:12" ht="30" customHeight="1">
      <c r="A22" s="179"/>
      <c r="B22" s="750" t="s">
        <v>1041</v>
      </c>
      <c r="C22" s="750"/>
      <c r="D22" s="750"/>
      <c r="E22" s="750"/>
      <c r="F22" s="750"/>
      <c r="G22" s="750"/>
      <c r="H22" s="750"/>
      <c r="I22" s="750"/>
      <c r="J22" s="750"/>
      <c r="K22" s="750"/>
      <c r="L22" s="119"/>
    </row>
    <row r="23" spans="1:12" s="114" customFormat="1" ht="30" customHeight="1">
      <c r="A23" s="203"/>
      <c r="B23" s="750" t="s">
        <v>1042</v>
      </c>
      <c r="C23" s="750"/>
      <c r="D23" s="750"/>
      <c r="E23" s="750"/>
      <c r="F23" s="750"/>
      <c r="G23" s="750"/>
      <c r="H23" s="750"/>
      <c r="I23" s="750"/>
      <c r="J23" s="750"/>
      <c r="K23" s="750"/>
      <c r="L23" s="204"/>
    </row>
    <row r="24" spans="1:12">
      <c r="A24" s="179"/>
      <c r="B24" s="117" t="s">
        <v>1043</v>
      </c>
      <c r="C24" s="117"/>
      <c r="D24" s="117"/>
      <c r="E24" s="117"/>
      <c r="F24" s="117"/>
      <c r="G24" s="117"/>
      <c r="H24" s="117"/>
      <c r="I24" s="117"/>
      <c r="J24" s="117"/>
      <c r="K24" s="117"/>
      <c r="L24" s="119"/>
    </row>
    <row r="25" spans="1:12" ht="45" customHeight="1">
      <c r="A25" s="179"/>
      <c r="B25" s="750" t="s">
        <v>1044</v>
      </c>
      <c r="C25" s="750"/>
      <c r="D25" s="750"/>
      <c r="E25" s="750"/>
      <c r="F25" s="750"/>
      <c r="G25" s="750"/>
      <c r="H25" s="750"/>
      <c r="I25" s="750"/>
      <c r="J25" s="750"/>
      <c r="K25" s="750"/>
      <c r="L25" s="119"/>
    </row>
    <row r="26" spans="1:12" ht="12.75" customHeight="1">
      <c r="A26" s="179"/>
      <c r="B26" s="117"/>
      <c r="C26" s="117"/>
      <c r="D26" s="117"/>
      <c r="E26" s="117"/>
      <c r="F26" s="117"/>
      <c r="G26" s="117"/>
      <c r="H26" s="117"/>
      <c r="I26" s="117"/>
      <c r="J26" s="117"/>
      <c r="K26" s="117"/>
      <c r="L26" s="119"/>
    </row>
    <row r="27" spans="1:12">
      <c r="A27" s="179"/>
      <c r="B27" s="483" t="s">
        <v>1045</v>
      </c>
      <c r="C27" s="117"/>
      <c r="D27" s="117"/>
      <c r="E27" s="117"/>
      <c r="F27" s="117"/>
      <c r="G27" s="117"/>
      <c r="H27" s="117"/>
      <c r="I27" s="117"/>
      <c r="J27" s="117"/>
      <c r="K27" s="117"/>
      <c r="L27" s="119"/>
    </row>
    <row r="28" spans="1:12" s="115" customFormat="1" ht="53.25" customHeight="1">
      <c r="A28" s="200"/>
      <c r="B28" s="751" t="s">
        <v>946</v>
      </c>
      <c r="C28" s="751"/>
      <c r="D28" s="751"/>
      <c r="E28" s="751"/>
      <c r="F28" s="751"/>
      <c r="G28" s="751"/>
      <c r="H28" s="751"/>
      <c r="I28" s="751"/>
      <c r="J28" s="751"/>
      <c r="K28" s="751"/>
      <c r="L28" s="201"/>
    </row>
    <row r="29" spans="1:12">
      <c r="A29" s="179"/>
      <c r="B29" s="117"/>
      <c r="C29" s="117"/>
      <c r="D29" s="117"/>
      <c r="E29" s="117"/>
      <c r="F29" s="117"/>
      <c r="G29" s="117"/>
      <c r="H29" s="117"/>
      <c r="I29" s="117"/>
      <c r="J29" s="117"/>
      <c r="K29" s="117"/>
      <c r="L29" s="119"/>
    </row>
    <row r="30" spans="1:12" ht="15.75">
      <c r="A30" s="179"/>
      <c r="B30" s="23" t="s">
        <v>1046</v>
      </c>
      <c r="C30" s="117"/>
      <c r="D30" s="117"/>
      <c r="E30" s="117"/>
      <c r="F30" s="117"/>
      <c r="G30" s="117"/>
      <c r="H30" s="117"/>
      <c r="I30" s="117"/>
      <c r="J30" s="117"/>
      <c r="K30" s="117"/>
      <c r="L30" s="119"/>
    </row>
    <row r="31" spans="1:12">
      <c r="A31" s="179"/>
      <c r="B31" s="117"/>
      <c r="C31" s="117"/>
      <c r="D31" s="117"/>
      <c r="E31" s="117"/>
      <c r="F31" s="117"/>
      <c r="G31" s="117"/>
      <c r="H31" s="117"/>
      <c r="I31" s="117"/>
      <c r="J31" s="117"/>
      <c r="K31" s="117"/>
      <c r="L31" s="119"/>
    </row>
    <row r="32" spans="1:12">
      <c r="A32" s="179"/>
      <c r="B32" s="202" t="s">
        <v>1047</v>
      </c>
      <c r="C32" s="117"/>
      <c r="D32" s="117"/>
      <c r="E32" s="117"/>
      <c r="F32" s="117"/>
      <c r="G32" s="117"/>
      <c r="H32" s="117"/>
      <c r="I32" s="117"/>
      <c r="J32" s="117"/>
      <c r="K32" s="117"/>
      <c r="L32" s="119"/>
    </row>
    <row r="33" spans="1:12" ht="30" customHeight="1">
      <c r="A33" s="179"/>
      <c r="B33" s="751" t="s">
        <v>1048</v>
      </c>
      <c r="C33" s="751"/>
      <c r="D33" s="751"/>
      <c r="E33" s="751"/>
      <c r="F33" s="751"/>
      <c r="G33" s="751"/>
      <c r="H33" s="751"/>
      <c r="I33" s="751"/>
      <c r="J33" s="751"/>
      <c r="K33" s="751"/>
      <c r="L33" s="119"/>
    </row>
    <row r="34" spans="1:12">
      <c r="A34" s="179"/>
      <c r="B34" s="117" t="s">
        <v>1049</v>
      </c>
      <c r="C34" s="117"/>
      <c r="D34" s="117"/>
      <c r="E34" s="117"/>
      <c r="F34" s="117"/>
      <c r="G34" s="117"/>
      <c r="H34" s="117"/>
      <c r="I34" s="117"/>
      <c r="J34" s="117"/>
      <c r="K34" s="117"/>
      <c r="L34" s="119"/>
    </row>
    <row r="35" spans="1:12">
      <c r="A35" s="179"/>
      <c r="B35" s="117"/>
      <c r="C35" s="117"/>
      <c r="D35" s="117"/>
      <c r="E35" s="117"/>
      <c r="F35" s="117"/>
      <c r="G35" s="117"/>
      <c r="H35" s="117"/>
      <c r="I35" s="117"/>
      <c r="J35" s="117"/>
      <c r="K35" s="117"/>
      <c r="L35" s="119"/>
    </row>
    <row r="36" spans="1:12">
      <c r="A36" s="179"/>
      <c r="B36" s="202" t="s">
        <v>1050</v>
      </c>
      <c r="C36" s="117"/>
      <c r="D36" s="117"/>
      <c r="E36" s="117"/>
      <c r="F36" s="117"/>
      <c r="G36" s="117"/>
      <c r="H36" s="117"/>
      <c r="I36" s="117"/>
      <c r="J36" s="117"/>
      <c r="K36" s="117"/>
      <c r="L36" s="119"/>
    </row>
    <row r="37" spans="1:12" ht="82.5" customHeight="1">
      <c r="A37" s="179"/>
      <c r="B37" s="751" t="s">
        <v>1052</v>
      </c>
      <c r="C37" s="751"/>
      <c r="D37" s="751"/>
      <c r="E37" s="751"/>
      <c r="F37" s="751"/>
      <c r="G37" s="751"/>
      <c r="H37" s="751"/>
      <c r="I37" s="751"/>
      <c r="J37" s="751"/>
      <c r="K37" s="751"/>
      <c r="L37" s="119"/>
    </row>
    <row r="38" spans="1:12" ht="33.4" customHeight="1">
      <c r="A38" s="179"/>
      <c r="B38" s="752" t="s">
        <v>1051</v>
      </c>
      <c r="C38" s="752"/>
      <c r="D38" s="752"/>
      <c r="E38" s="752"/>
      <c r="F38" s="752"/>
      <c r="G38" s="752"/>
      <c r="H38" s="752"/>
      <c r="I38" s="752"/>
      <c r="J38" s="752"/>
      <c r="K38" s="752"/>
      <c r="L38" s="119"/>
    </row>
    <row r="39" spans="1:12">
      <c r="A39" s="179"/>
      <c r="B39" s="484"/>
      <c r="C39" s="484"/>
      <c r="D39" s="484"/>
      <c r="E39" s="484"/>
      <c r="F39" s="484"/>
      <c r="G39" s="484"/>
      <c r="H39" s="484"/>
      <c r="I39" s="484"/>
      <c r="J39" s="484"/>
      <c r="K39" s="484"/>
      <c r="L39" s="119"/>
    </row>
    <row r="40" spans="1:12">
      <c r="A40" s="179"/>
      <c r="B40" s="485" t="s">
        <v>1053</v>
      </c>
      <c r="C40" s="484"/>
      <c r="D40" s="484"/>
      <c r="E40" s="484"/>
      <c r="F40" s="484"/>
      <c r="G40" s="484"/>
      <c r="H40" s="484"/>
      <c r="I40" s="484"/>
      <c r="J40" s="484"/>
      <c r="K40" s="484"/>
      <c r="L40" s="119"/>
    </row>
    <row r="41" spans="1:12" ht="42.4" customHeight="1">
      <c r="A41" s="179"/>
      <c r="B41" s="752" t="s">
        <v>1054</v>
      </c>
      <c r="C41" s="752"/>
      <c r="D41" s="752"/>
      <c r="E41" s="752"/>
      <c r="F41" s="752"/>
      <c r="G41" s="752"/>
      <c r="H41" s="752"/>
      <c r="I41" s="752"/>
      <c r="J41" s="752"/>
      <c r="K41" s="752"/>
      <c r="L41" s="119"/>
    </row>
    <row r="42" spans="1:12" ht="43.5" customHeight="1">
      <c r="A42" s="179"/>
      <c r="B42" s="752" t="s">
        <v>1055</v>
      </c>
      <c r="C42" s="752"/>
      <c r="D42" s="752"/>
      <c r="E42" s="752"/>
      <c r="F42" s="752"/>
      <c r="G42" s="752"/>
      <c r="H42" s="752"/>
      <c r="I42" s="752"/>
      <c r="J42" s="752"/>
      <c r="K42" s="752"/>
      <c r="L42" s="119"/>
    </row>
    <row r="43" spans="1:12">
      <c r="A43" s="179"/>
      <c r="B43" s="484"/>
      <c r="C43" s="484"/>
      <c r="D43" s="484"/>
      <c r="E43" s="484"/>
      <c r="F43" s="484"/>
      <c r="G43" s="484"/>
      <c r="H43" s="484"/>
      <c r="I43" s="484"/>
      <c r="J43" s="484"/>
      <c r="K43" s="484"/>
      <c r="L43" s="119"/>
    </row>
    <row r="44" spans="1:12">
      <c r="A44" s="179"/>
      <c r="B44" s="485" t="s">
        <v>1056</v>
      </c>
      <c r="C44" s="484"/>
      <c r="D44" s="484"/>
      <c r="E44" s="484"/>
      <c r="F44" s="484"/>
      <c r="G44" s="484"/>
      <c r="H44" s="484"/>
      <c r="I44" s="484"/>
      <c r="J44" s="484"/>
      <c r="K44" s="484"/>
      <c r="L44" s="119"/>
    </row>
    <row r="45" spans="1:12" ht="61.15" customHeight="1">
      <c r="A45" s="179"/>
      <c r="B45" s="752" t="s">
        <v>1057</v>
      </c>
      <c r="C45" s="752"/>
      <c r="D45" s="752"/>
      <c r="E45" s="752"/>
      <c r="F45" s="752"/>
      <c r="G45" s="752"/>
      <c r="H45" s="752"/>
      <c r="I45" s="752"/>
      <c r="J45" s="752"/>
      <c r="K45" s="752"/>
      <c r="L45" s="119"/>
    </row>
    <row r="46" spans="1:12">
      <c r="A46" s="179"/>
      <c r="B46" s="485" t="s">
        <v>1058</v>
      </c>
      <c r="C46" s="484"/>
      <c r="D46" s="484"/>
      <c r="E46" s="484"/>
      <c r="F46" s="484"/>
      <c r="G46" s="484"/>
      <c r="H46" s="484"/>
      <c r="I46" s="484"/>
      <c r="J46" s="484"/>
      <c r="K46" s="484"/>
      <c r="L46" s="119"/>
    </row>
    <row r="47" spans="1:12" ht="33.4" customHeight="1">
      <c r="A47" s="179"/>
      <c r="B47" s="752" t="s">
        <v>1060</v>
      </c>
      <c r="C47" s="752"/>
      <c r="D47" s="752"/>
      <c r="E47" s="752"/>
      <c r="F47" s="752"/>
      <c r="G47" s="752"/>
      <c r="H47" s="752"/>
      <c r="I47" s="752"/>
      <c r="J47" s="752"/>
      <c r="K47" s="752"/>
      <c r="L47" s="119"/>
    </row>
    <row r="48" spans="1:12">
      <c r="A48" s="179"/>
      <c r="B48" s="752" t="s">
        <v>1061</v>
      </c>
      <c r="C48" s="752"/>
      <c r="D48" s="752"/>
      <c r="E48" s="752"/>
      <c r="F48" s="752"/>
      <c r="G48" s="752"/>
      <c r="H48" s="752"/>
      <c r="I48" s="752"/>
      <c r="J48" s="752"/>
      <c r="K48" s="752"/>
      <c r="L48" s="119"/>
    </row>
    <row r="49" spans="1:12" ht="64.900000000000006" customHeight="1">
      <c r="A49" s="179"/>
      <c r="B49" s="755" t="s">
        <v>1059</v>
      </c>
      <c r="C49" s="755"/>
      <c r="D49" s="755"/>
      <c r="E49" s="755"/>
      <c r="F49" s="755"/>
      <c r="G49" s="755"/>
      <c r="H49" s="755"/>
      <c r="I49" s="755"/>
      <c r="J49" s="755"/>
      <c r="K49" s="755"/>
      <c r="L49" s="119"/>
    </row>
    <row r="50" spans="1:12" ht="33.4" customHeight="1">
      <c r="A50" s="179"/>
      <c r="B50" s="755" t="s">
        <v>1062</v>
      </c>
      <c r="C50" s="755"/>
      <c r="D50" s="755"/>
      <c r="E50" s="755"/>
      <c r="F50" s="755"/>
      <c r="G50" s="755"/>
      <c r="H50" s="755"/>
      <c r="I50" s="755"/>
      <c r="J50" s="755"/>
      <c r="K50" s="755"/>
      <c r="L50" s="119"/>
    </row>
    <row r="51" spans="1:12" ht="33.4" customHeight="1">
      <c r="A51" s="179"/>
      <c r="B51" s="752" t="s">
        <v>1063</v>
      </c>
      <c r="C51" s="752"/>
      <c r="D51" s="752"/>
      <c r="E51" s="752"/>
      <c r="F51" s="752"/>
      <c r="G51" s="752"/>
      <c r="H51" s="752"/>
      <c r="I51" s="752"/>
      <c r="J51" s="752"/>
      <c r="K51" s="752"/>
      <c r="L51" s="119"/>
    </row>
    <row r="52" spans="1:12" ht="58.5" customHeight="1">
      <c r="A52" s="179"/>
      <c r="B52" s="752" t="s">
        <v>1064</v>
      </c>
      <c r="C52" s="752"/>
      <c r="D52" s="752"/>
      <c r="E52" s="752"/>
      <c r="F52" s="752"/>
      <c r="G52" s="752"/>
      <c r="H52" s="752"/>
      <c r="I52" s="752"/>
      <c r="J52" s="752"/>
      <c r="K52" s="752"/>
      <c r="L52" s="119"/>
    </row>
    <row r="53" spans="1:12" ht="33.4" customHeight="1">
      <c r="A53" s="179"/>
      <c r="B53" s="752" t="s">
        <v>1065</v>
      </c>
      <c r="C53" s="752"/>
      <c r="D53" s="752"/>
      <c r="E53" s="752"/>
      <c r="F53" s="752"/>
      <c r="G53" s="752"/>
      <c r="H53" s="752"/>
      <c r="I53" s="752"/>
      <c r="J53" s="752"/>
      <c r="K53" s="752"/>
      <c r="L53" s="119"/>
    </row>
    <row r="54" spans="1:12" ht="16.5" customHeight="1">
      <c r="A54" s="179"/>
      <c r="B54" s="486" t="s">
        <v>1066</v>
      </c>
      <c r="C54" s="484"/>
      <c r="D54" s="484"/>
      <c r="E54" s="484"/>
      <c r="F54" s="484"/>
      <c r="G54" s="484"/>
      <c r="H54" s="484"/>
      <c r="I54" s="484"/>
      <c r="J54" s="484"/>
      <c r="K54" s="484"/>
      <c r="L54" s="119"/>
    </row>
    <row r="55" spans="1:12" ht="57" customHeight="1">
      <c r="A55" s="179"/>
      <c r="B55" s="752" t="s">
        <v>1067</v>
      </c>
      <c r="C55" s="752"/>
      <c r="D55" s="752"/>
      <c r="E55" s="752"/>
      <c r="F55" s="752"/>
      <c r="G55" s="752"/>
      <c r="H55" s="752"/>
      <c r="I55" s="752"/>
      <c r="J55" s="752"/>
      <c r="K55" s="752"/>
      <c r="L55" s="119"/>
    </row>
    <row r="56" spans="1:12" ht="35.65" customHeight="1">
      <c r="A56" s="179"/>
      <c r="B56" s="752" t="s">
        <v>1068</v>
      </c>
      <c r="C56" s="752"/>
      <c r="D56" s="752"/>
      <c r="E56" s="752"/>
      <c r="F56" s="752"/>
      <c r="G56" s="752"/>
      <c r="H56" s="752"/>
      <c r="I56" s="752"/>
      <c r="J56" s="752"/>
      <c r="K56" s="752"/>
      <c r="L56" s="119"/>
    </row>
    <row r="57" spans="1:12" ht="43.15" customHeight="1">
      <c r="A57" s="179"/>
      <c r="B57" s="752" t="s">
        <v>1069</v>
      </c>
      <c r="C57" s="752"/>
      <c r="D57" s="752"/>
      <c r="E57" s="752"/>
      <c r="F57" s="752"/>
      <c r="G57" s="752"/>
      <c r="H57" s="752"/>
      <c r="I57" s="752"/>
      <c r="J57" s="752"/>
      <c r="K57" s="752"/>
      <c r="L57" s="119"/>
    </row>
    <row r="58" spans="1:12" ht="20.65" customHeight="1">
      <c r="A58" s="179"/>
      <c r="B58" s="752" t="s">
        <v>1070</v>
      </c>
      <c r="C58" s="752"/>
      <c r="D58" s="752"/>
      <c r="E58" s="752"/>
      <c r="F58" s="752"/>
      <c r="G58" s="752"/>
      <c r="H58" s="752"/>
      <c r="I58" s="752"/>
      <c r="J58" s="752"/>
      <c r="K58" s="752"/>
      <c r="L58" s="119"/>
    </row>
    <row r="59" spans="1:12" ht="43.15" customHeight="1">
      <c r="A59" s="179"/>
      <c r="B59" s="752" t="s">
        <v>1071</v>
      </c>
      <c r="C59" s="752"/>
      <c r="D59" s="752"/>
      <c r="E59" s="752"/>
      <c r="F59" s="752"/>
      <c r="G59" s="752"/>
      <c r="H59" s="752"/>
      <c r="I59" s="752"/>
      <c r="J59" s="752"/>
      <c r="K59" s="752"/>
      <c r="L59" s="119"/>
    </row>
    <row r="60" spans="1:12" ht="10.5" customHeight="1">
      <c r="A60" s="179"/>
      <c r="B60" s="484"/>
      <c r="C60" s="484"/>
      <c r="D60" s="484"/>
      <c r="E60" s="484"/>
      <c r="F60" s="484"/>
      <c r="G60" s="484"/>
      <c r="H60" s="484"/>
      <c r="I60" s="484"/>
      <c r="J60" s="484"/>
      <c r="K60" s="484"/>
      <c r="L60" s="119"/>
    </row>
    <row r="61" spans="1:12">
      <c r="A61" s="179"/>
      <c r="B61" s="202" t="s">
        <v>1074</v>
      </c>
      <c r="C61" s="117"/>
      <c r="D61" s="117"/>
      <c r="E61" s="117"/>
      <c r="F61" s="117"/>
      <c r="G61" s="117"/>
      <c r="H61" s="117"/>
      <c r="I61" s="117"/>
      <c r="J61" s="117"/>
      <c r="K61" s="117"/>
      <c r="L61" s="119"/>
    </row>
    <row r="62" spans="1:12" s="114" customFormat="1" ht="30" customHeight="1">
      <c r="A62" s="203"/>
      <c r="B62" s="750" t="s">
        <v>1072</v>
      </c>
      <c r="C62" s="750"/>
      <c r="D62" s="750"/>
      <c r="E62" s="750"/>
      <c r="F62" s="750"/>
      <c r="G62" s="750"/>
      <c r="H62" s="750"/>
      <c r="I62" s="750"/>
      <c r="J62" s="750"/>
      <c r="K62" s="750"/>
      <c r="L62" s="204"/>
    </row>
    <row r="63" spans="1:12">
      <c r="A63" s="179"/>
      <c r="B63" s="117" t="s">
        <v>734</v>
      </c>
      <c r="C63" s="117"/>
      <c r="D63" s="117"/>
      <c r="E63" s="117"/>
      <c r="F63" s="117"/>
      <c r="G63" s="117"/>
      <c r="H63" s="117"/>
      <c r="I63" s="117"/>
      <c r="J63" s="117"/>
      <c r="K63" s="117"/>
      <c r="L63" s="119"/>
    </row>
    <row r="64" spans="1:12">
      <c r="A64" s="179"/>
      <c r="B64" s="202" t="s">
        <v>1073</v>
      </c>
      <c r="C64" s="117"/>
      <c r="D64" s="117"/>
      <c r="E64" s="117"/>
      <c r="F64" s="117"/>
      <c r="G64" s="117"/>
      <c r="H64" s="117"/>
      <c r="I64" s="117"/>
      <c r="J64" s="117"/>
      <c r="K64" s="117"/>
      <c r="L64" s="119"/>
    </row>
    <row r="65" spans="1:12" ht="30" customHeight="1">
      <c r="A65" s="179"/>
      <c r="B65" s="750" t="s">
        <v>735</v>
      </c>
      <c r="C65" s="750"/>
      <c r="D65" s="750"/>
      <c r="E65" s="750"/>
      <c r="F65" s="750"/>
      <c r="G65" s="750"/>
      <c r="H65" s="750"/>
      <c r="I65" s="750"/>
      <c r="J65" s="750"/>
      <c r="K65" s="750"/>
      <c r="L65" s="119"/>
    </row>
    <row r="66" spans="1:12" ht="35.65" customHeight="1">
      <c r="A66" s="179"/>
      <c r="B66" s="754" t="s">
        <v>1075</v>
      </c>
      <c r="C66" s="754"/>
      <c r="D66" s="754"/>
      <c r="E66" s="754"/>
      <c r="F66" s="754"/>
      <c r="G66" s="754"/>
      <c r="H66" s="754"/>
      <c r="I66" s="754"/>
      <c r="J66" s="754"/>
      <c r="K66" s="754"/>
      <c r="L66" s="119"/>
    </row>
    <row r="67" spans="1:12">
      <c r="A67" s="179"/>
      <c r="B67" s="754" t="s">
        <v>1233</v>
      </c>
      <c r="C67" s="754"/>
      <c r="D67" s="754"/>
      <c r="E67" s="754"/>
      <c r="F67" s="754"/>
      <c r="G67" s="754"/>
      <c r="H67" s="754"/>
      <c r="I67" s="754"/>
      <c r="J67" s="754"/>
      <c r="K67" s="754"/>
      <c r="L67" s="119"/>
    </row>
    <row r="68" spans="1:12">
      <c r="A68" s="179"/>
      <c r="B68" s="117"/>
      <c r="C68" s="117"/>
      <c r="D68" s="117"/>
      <c r="E68" s="117"/>
      <c r="F68" s="117"/>
      <c r="G68" s="117"/>
      <c r="H68" s="117"/>
      <c r="I68" s="117"/>
      <c r="J68" s="117"/>
      <c r="K68" s="117"/>
      <c r="L68" s="119"/>
    </row>
    <row r="69" spans="1:12">
      <c r="A69" s="179"/>
      <c r="B69" s="202" t="s">
        <v>1076</v>
      </c>
      <c r="C69" s="117"/>
      <c r="D69" s="117"/>
      <c r="E69" s="117"/>
      <c r="F69" s="117"/>
      <c r="G69" s="117"/>
      <c r="H69" s="117"/>
      <c r="I69" s="117"/>
      <c r="J69" s="117"/>
      <c r="K69" s="117"/>
      <c r="L69" s="119"/>
    </row>
    <row r="70" spans="1:12" ht="30" customHeight="1">
      <c r="A70" s="179"/>
      <c r="B70" s="754" t="s">
        <v>1077</v>
      </c>
      <c r="C70" s="754"/>
      <c r="D70" s="754"/>
      <c r="E70" s="754"/>
      <c r="F70" s="754"/>
      <c r="G70" s="754"/>
      <c r="H70" s="754"/>
      <c r="I70" s="754"/>
      <c r="J70" s="754"/>
      <c r="K70" s="754"/>
      <c r="L70" s="119"/>
    </row>
    <row r="71" spans="1:12" ht="28.5" customHeight="1">
      <c r="A71" s="179"/>
      <c r="B71" s="754" t="s">
        <v>1078</v>
      </c>
      <c r="C71" s="754"/>
      <c r="D71" s="754"/>
      <c r="E71" s="754"/>
      <c r="F71" s="754"/>
      <c r="G71" s="754"/>
      <c r="H71" s="754"/>
      <c r="I71" s="754"/>
      <c r="J71" s="754"/>
      <c r="K71" s="754"/>
      <c r="L71" s="119"/>
    </row>
    <row r="72" spans="1:12" ht="13.5" customHeight="1">
      <c r="A72" s="179"/>
      <c r="B72" s="448"/>
      <c r="C72" s="448"/>
      <c r="D72" s="448"/>
      <c r="E72" s="448"/>
      <c r="F72" s="448"/>
      <c r="G72" s="448"/>
      <c r="H72" s="448"/>
      <c r="I72" s="448"/>
      <c r="J72" s="448"/>
      <c r="K72" s="448"/>
      <c r="L72" s="119"/>
    </row>
    <row r="73" spans="1:12">
      <c r="A73" s="179"/>
      <c r="B73" s="202" t="s">
        <v>1079</v>
      </c>
      <c r="C73" s="117"/>
      <c r="D73" s="117"/>
      <c r="E73" s="117"/>
      <c r="F73" s="117"/>
      <c r="G73" s="117"/>
      <c r="H73" s="117"/>
      <c r="I73" s="117"/>
      <c r="J73" s="117"/>
      <c r="K73" s="117"/>
      <c r="L73" s="119"/>
    </row>
    <row r="74" spans="1:12" ht="34.5" customHeight="1">
      <c r="A74" s="179"/>
      <c r="B74" s="754" t="s">
        <v>1080</v>
      </c>
      <c r="C74" s="754"/>
      <c r="D74" s="754"/>
      <c r="E74" s="754"/>
      <c r="F74" s="754"/>
      <c r="G74" s="754"/>
      <c r="H74" s="754"/>
      <c r="I74" s="754"/>
      <c r="J74" s="754"/>
      <c r="K74" s="754"/>
      <c r="L74" s="119"/>
    </row>
    <row r="75" spans="1:12" ht="43.15" customHeight="1">
      <c r="A75" s="179"/>
      <c r="B75" s="750" t="s">
        <v>1081</v>
      </c>
      <c r="C75" s="750"/>
      <c r="D75" s="750"/>
      <c r="E75" s="750"/>
      <c r="F75" s="750"/>
      <c r="G75" s="750"/>
      <c r="H75" s="750"/>
      <c r="I75" s="750"/>
      <c r="J75" s="750"/>
      <c r="K75" s="750"/>
      <c r="L75" s="119"/>
    </row>
    <row r="76" spans="1:12">
      <c r="A76" s="179"/>
      <c r="B76" s="447"/>
      <c r="C76" s="447"/>
      <c r="D76" s="447"/>
      <c r="E76" s="447"/>
      <c r="F76" s="447"/>
      <c r="G76" s="447"/>
      <c r="H76" s="447"/>
      <c r="I76" s="447"/>
      <c r="J76" s="447"/>
      <c r="K76" s="447"/>
      <c r="L76" s="119"/>
    </row>
    <row r="77" spans="1:12">
      <c r="A77" s="179"/>
      <c r="B77" s="202" t="s">
        <v>1082</v>
      </c>
      <c r="C77" s="447"/>
      <c r="D77" s="447"/>
      <c r="E77" s="447"/>
      <c r="F77" s="447"/>
      <c r="G77" s="447"/>
      <c r="H77" s="447"/>
      <c r="I77" s="447"/>
      <c r="J77" s="447"/>
      <c r="K77" s="447"/>
      <c r="L77" s="119"/>
    </row>
    <row r="78" spans="1:12">
      <c r="A78" s="179"/>
      <c r="B78" s="750" t="s">
        <v>1083</v>
      </c>
      <c r="C78" s="750"/>
      <c r="D78" s="750"/>
      <c r="E78" s="750"/>
      <c r="F78" s="750"/>
      <c r="G78" s="750"/>
      <c r="H78" s="750"/>
      <c r="I78" s="750"/>
      <c r="J78" s="750"/>
      <c r="K78" s="750"/>
      <c r="L78" s="119"/>
    </row>
    <row r="79" spans="1:12">
      <c r="A79" s="179"/>
      <c r="B79" s="117"/>
      <c r="C79" s="117"/>
      <c r="D79" s="117"/>
      <c r="E79" s="117"/>
      <c r="F79" s="117"/>
      <c r="G79" s="117"/>
      <c r="H79" s="117"/>
      <c r="I79" s="117"/>
      <c r="J79" s="117"/>
      <c r="K79" s="117"/>
      <c r="L79" s="119"/>
    </row>
    <row r="80" spans="1:12" ht="15.75">
      <c r="A80" s="179"/>
      <c r="B80" s="23" t="s">
        <v>1084</v>
      </c>
      <c r="C80" s="117"/>
      <c r="D80" s="117"/>
      <c r="E80" s="117"/>
      <c r="F80" s="117"/>
      <c r="G80" s="117"/>
      <c r="H80" s="117"/>
      <c r="I80" s="117"/>
      <c r="J80" s="117"/>
      <c r="K80" s="117"/>
      <c r="L80" s="119"/>
    </row>
    <row r="81" spans="1:12" ht="54" customHeight="1">
      <c r="A81" s="179"/>
      <c r="B81" s="754" t="s">
        <v>1085</v>
      </c>
      <c r="C81" s="754"/>
      <c r="D81" s="754"/>
      <c r="E81" s="754"/>
      <c r="F81" s="754"/>
      <c r="G81" s="754"/>
      <c r="H81" s="754"/>
      <c r="I81" s="754"/>
      <c r="J81" s="754"/>
      <c r="K81" s="754"/>
      <c r="L81" s="119"/>
    </row>
    <row r="82" spans="1:12" ht="52.9" customHeight="1">
      <c r="A82" s="179"/>
      <c r="B82" s="754" t="s">
        <v>1086</v>
      </c>
      <c r="C82" s="754"/>
      <c r="D82" s="754"/>
      <c r="E82" s="754"/>
      <c r="F82" s="754"/>
      <c r="G82" s="754"/>
      <c r="H82" s="754"/>
      <c r="I82" s="754"/>
      <c r="J82" s="754"/>
      <c r="K82" s="754"/>
      <c r="L82" s="119"/>
    </row>
    <row r="83" spans="1:12" ht="48" customHeight="1">
      <c r="A83" s="179"/>
      <c r="B83" s="754" t="s">
        <v>1087</v>
      </c>
      <c r="C83" s="754"/>
      <c r="D83" s="754"/>
      <c r="E83" s="754"/>
      <c r="F83" s="754"/>
      <c r="G83" s="754"/>
      <c r="H83" s="754"/>
      <c r="I83" s="754"/>
      <c r="J83" s="754"/>
      <c r="K83" s="754"/>
      <c r="L83" s="119"/>
    </row>
    <row r="84" spans="1:12">
      <c r="A84" s="179"/>
      <c r="B84" s="117"/>
      <c r="C84" s="117"/>
      <c r="D84" s="117"/>
      <c r="E84" s="117"/>
      <c r="F84" s="117"/>
      <c r="G84" s="117"/>
      <c r="H84" s="117"/>
      <c r="I84" s="117"/>
      <c r="J84" s="117"/>
      <c r="K84" s="117"/>
      <c r="L84" s="119"/>
    </row>
    <row r="85" spans="1:12" ht="21">
      <c r="A85" s="179"/>
      <c r="B85" s="758" t="s">
        <v>73</v>
      </c>
      <c r="C85" s="758"/>
      <c r="D85" s="487" t="s">
        <v>1088</v>
      </c>
      <c r="E85" s="487" t="s">
        <v>35</v>
      </c>
      <c r="F85" s="487" t="s">
        <v>1089</v>
      </c>
      <c r="G85" s="487" t="s">
        <v>60</v>
      </c>
      <c r="H85" s="117"/>
      <c r="I85" s="117"/>
      <c r="J85" s="117"/>
      <c r="K85" s="117"/>
      <c r="L85" s="119"/>
    </row>
    <row r="86" spans="1:12" ht="31.9" customHeight="1">
      <c r="A86" s="179"/>
      <c r="B86" s="757" t="s">
        <v>1090</v>
      </c>
      <c r="C86" s="757"/>
      <c r="D86" s="488">
        <v>4984175613</v>
      </c>
      <c r="E86" s="488">
        <v>345579</v>
      </c>
      <c r="F86" s="488">
        <v>5000000000</v>
      </c>
      <c r="G86" s="488">
        <v>-16169966</v>
      </c>
      <c r="H86" s="117"/>
      <c r="I86" s="117"/>
      <c r="J86" s="117"/>
      <c r="K86" s="117"/>
      <c r="L86" s="119"/>
    </row>
    <row r="87" spans="1:12" ht="21.4" customHeight="1">
      <c r="A87" s="179"/>
      <c r="B87" s="759" t="s">
        <v>1091</v>
      </c>
      <c r="C87" s="759"/>
      <c r="D87" s="489" t="s">
        <v>786</v>
      </c>
      <c r="E87" s="490"/>
      <c r="F87" s="491"/>
      <c r="G87" s="491"/>
      <c r="H87" s="117"/>
      <c r="I87" s="117"/>
      <c r="J87" s="117"/>
      <c r="K87" s="117"/>
      <c r="L87" s="119"/>
    </row>
    <row r="88" spans="1:12" ht="21.4" customHeight="1">
      <c r="A88" s="179"/>
      <c r="B88" s="756" t="s">
        <v>78</v>
      </c>
      <c r="C88" s="756"/>
      <c r="D88" s="489">
        <v>410117553</v>
      </c>
      <c r="E88" s="489"/>
      <c r="F88" s="491"/>
      <c r="G88" s="491"/>
      <c r="H88" s="117"/>
      <c r="I88" s="117"/>
      <c r="J88" s="117"/>
      <c r="K88" s="117"/>
      <c r="L88" s="119"/>
    </row>
    <row r="89" spans="1:12" ht="21.4" customHeight="1">
      <c r="A89" s="179"/>
      <c r="B89" s="756" t="s">
        <v>796</v>
      </c>
      <c r="C89" s="756"/>
      <c r="D89" s="489">
        <v>-410117553</v>
      </c>
      <c r="E89" s="489"/>
      <c r="F89" s="491"/>
      <c r="G89" s="491"/>
      <c r="H89" s="117"/>
      <c r="I89" s="117"/>
      <c r="J89" s="117"/>
      <c r="K89" s="117"/>
      <c r="L89" s="119"/>
    </row>
    <row r="90" spans="1:12" ht="31.9" customHeight="1">
      <c r="A90" s="179"/>
      <c r="B90" s="757" t="s">
        <v>1092</v>
      </c>
      <c r="C90" s="757"/>
      <c r="D90" s="492">
        <v>4984175613</v>
      </c>
      <c r="E90" s="492">
        <v>345579</v>
      </c>
      <c r="F90" s="488">
        <v>5000000000</v>
      </c>
      <c r="G90" s="488">
        <v>-16169966</v>
      </c>
      <c r="H90" s="117"/>
      <c r="I90" s="117"/>
      <c r="J90" s="117"/>
      <c r="K90" s="117"/>
      <c r="L90" s="119"/>
    </row>
    <row r="91" spans="1:12">
      <c r="A91" s="179"/>
      <c r="B91" s="117"/>
      <c r="C91" s="117"/>
      <c r="D91" s="117"/>
      <c r="E91" s="117"/>
      <c r="F91" s="117"/>
      <c r="G91" s="117"/>
      <c r="H91" s="117"/>
      <c r="I91" s="117"/>
      <c r="J91" s="117"/>
      <c r="K91" s="117"/>
      <c r="L91" s="119"/>
    </row>
    <row r="92" spans="1:12" ht="43.9" customHeight="1">
      <c r="A92" s="179"/>
      <c r="B92" s="754" t="s">
        <v>1093</v>
      </c>
      <c r="C92" s="754"/>
      <c r="D92" s="754"/>
      <c r="E92" s="754"/>
      <c r="F92" s="754"/>
      <c r="G92" s="754"/>
      <c r="H92" s="754"/>
      <c r="I92" s="754"/>
      <c r="J92" s="754"/>
      <c r="K92" s="754"/>
      <c r="L92" s="119"/>
    </row>
    <row r="93" spans="1:12" ht="28.15" customHeight="1">
      <c r="A93" s="179"/>
      <c r="B93" s="754" t="s">
        <v>1094</v>
      </c>
      <c r="C93" s="754"/>
      <c r="D93" s="754"/>
      <c r="E93" s="754"/>
      <c r="F93" s="754"/>
      <c r="G93" s="754"/>
      <c r="H93" s="754"/>
      <c r="I93" s="754"/>
      <c r="J93" s="754"/>
      <c r="K93" s="754"/>
      <c r="L93" s="119"/>
    </row>
    <row r="94" spans="1:12">
      <c r="A94" s="179"/>
      <c r="B94" s="117"/>
      <c r="C94" s="117"/>
      <c r="D94" s="117"/>
      <c r="E94" s="117"/>
      <c r="F94" s="117"/>
      <c r="G94" s="117"/>
      <c r="H94" s="117"/>
      <c r="I94" s="117"/>
      <c r="J94" s="117"/>
      <c r="K94" s="117"/>
      <c r="L94" s="119"/>
    </row>
    <row r="95" spans="1:12" ht="15.75">
      <c r="A95" s="179"/>
      <c r="B95" s="117"/>
      <c r="D95" s="2"/>
      <c r="G95" s="2"/>
      <c r="I95" s="2"/>
      <c r="J95" s="2"/>
      <c r="L95" s="119"/>
    </row>
    <row r="96" spans="1:12">
      <c r="A96" s="179"/>
      <c r="B96" s="265" t="s">
        <v>681</v>
      </c>
      <c r="E96" s="220" t="s">
        <v>680</v>
      </c>
      <c r="F96" s="220"/>
      <c r="H96" s="218" t="s">
        <v>493</v>
      </c>
      <c r="I96" s="219"/>
      <c r="K96" s="218" t="s">
        <v>677</v>
      </c>
      <c r="L96" s="119"/>
    </row>
    <row r="97" spans="1:12">
      <c r="A97" s="179"/>
      <c r="B97" s="264" t="s">
        <v>120</v>
      </c>
      <c r="D97" s="117"/>
      <c r="E97" s="214" t="s">
        <v>679</v>
      </c>
      <c r="F97" s="214"/>
      <c r="G97" s="117"/>
      <c r="H97" s="214" t="s">
        <v>688</v>
      </c>
      <c r="I97" s="214"/>
      <c r="J97" s="117"/>
      <c r="K97" s="264" t="s">
        <v>678</v>
      </c>
      <c r="L97" s="119"/>
    </row>
    <row r="98" spans="1:12">
      <c r="A98" s="179"/>
      <c r="B98" s="117"/>
      <c r="C98" s="117"/>
      <c r="D98" s="117"/>
      <c r="E98" s="117"/>
      <c r="F98" s="117"/>
      <c r="G98" s="117"/>
      <c r="H98" s="117"/>
      <c r="I98" s="117"/>
      <c r="J98" s="117"/>
      <c r="K98" s="117"/>
      <c r="L98" s="119"/>
    </row>
    <row r="99" spans="1:12">
      <c r="A99" s="120"/>
      <c r="B99" s="121"/>
      <c r="C99" s="121"/>
      <c r="D99" s="121"/>
      <c r="E99" s="121"/>
      <c r="F99" s="121"/>
      <c r="G99" s="121"/>
      <c r="H99" s="121"/>
      <c r="I99" s="121"/>
      <c r="J99" s="121"/>
      <c r="K99" s="121"/>
      <c r="L99" s="122"/>
    </row>
  </sheetData>
  <customSheetViews>
    <customSheetView guid="{970CBB53-F4B3-462F-AEFE-2BC403F5F0AD}" showPageBreaks="1" showGridLines="0" printArea="1" view="pageBreakPreview" topLeftCell="A46">
      <pageMargins left="0.7" right="0.7" top="0.75" bottom="0.75" header="0.3" footer="0.3"/>
      <pageSetup scale="73" orientation="portrait" r:id="rId1"/>
    </customSheetView>
  </customSheetViews>
  <mergeCells count="48">
    <mergeCell ref="B90:C90"/>
    <mergeCell ref="B92:K92"/>
    <mergeCell ref="B93:K93"/>
    <mergeCell ref="B83:K83"/>
    <mergeCell ref="B85:C85"/>
    <mergeCell ref="B86:C86"/>
    <mergeCell ref="B87:C87"/>
    <mergeCell ref="B88:C88"/>
    <mergeCell ref="B75:K75"/>
    <mergeCell ref="B78:K78"/>
    <mergeCell ref="B81:K81"/>
    <mergeCell ref="B82:K82"/>
    <mergeCell ref="B89:C89"/>
    <mergeCell ref="B58:K58"/>
    <mergeCell ref="B59:K59"/>
    <mergeCell ref="B66:K66"/>
    <mergeCell ref="B67:K67"/>
    <mergeCell ref="B71:K71"/>
    <mergeCell ref="B52:K52"/>
    <mergeCell ref="B53:K53"/>
    <mergeCell ref="B55:K55"/>
    <mergeCell ref="B56:K56"/>
    <mergeCell ref="B57:K57"/>
    <mergeCell ref="B28:K28"/>
    <mergeCell ref="B33:K33"/>
    <mergeCell ref="B37:K37"/>
    <mergeCell ref="B70:K70"/>
    <mergeCell ref="B74:K74"/>
    <mergeCell ref="B65:K65"/>
    <mergeCell ref="B62:K62"/>
    <mergeCell ref="B38:K38"/>
    <mergeCell ref="B41:K41"/>
    <mergeCell ref="B42:K42"/>
    <mergeCell ref="B45:K45"/>
    <mergeCell ref="B47:K47"/>
    <mergeCell ref="B48:K48"/>
    <mergeCell ref="B49:K49"/>
    <mergeCell ref="B50:K50"/>
    <mergeCell ref="B51:K51"/>
    <mergeCell ref="B23:K23"/>
    <mergeCell ref="B25:K25"/>
    <mergeCell ref="B13:K13"/>
    <mergeCell ref="B4:K4"/>
    <mergeCell ref="B1:K1"/>
    <mergeCell ref="B11:K11"/>
    <mergeCell ref="B17:K17"/>
    <mergeCell ref="B22:K22"/>
    <mergeCell ref="B5:K5"/>
  </mergeCells>
  <pageMargins left="0.7" right="0.7" top="0.75" bottom="0.75" header="0.3" footer="0.3"/>
  <pageSetup scale="73"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75"/>
  <sheetViews>
    <sheetView showGridLines="0" zoomScale="70" zoomScaleNormal="70" zoomScaleSheetLayoutView="100" workbookViewId="0">
      <selection activeCell="B305" sqref="B305"/>
    </sheetView>
  </sheetViews>
  <sheetFormatPr defaultColWidth="9.28515625" defaultRowHeight="15"/>
  <cols>
    <col min="1" max="1" width="4.28515625" style="50" customWidth="1"/>
    <col min="2" max="2" width="58.5703125" style="50" customWidth="1"/>
    <col min="3" max="3" width="27.5703125" style="50" customWidth="1"/>
    <col min="4" max="4" width="28.28515625" style="50" customWidth="1"/>
    <col min="5" max="5" width="32.28515625" style="50" customWidth="1"/>
    <col min="6" max="6" width="29" style="50" customWidth="1"/>
    <col min="7" max="7" width="22.7109375" style="50" customWidth="1"/>
    <col min="8" max="8" width="23.85546875" style="50" customWidth="1"/>
    <col min="9" max="9" width="16.7109375" style="49" customWidth="1"/>
    <col min="10" max="10" width="18.7109375" style="49" customWidth="1"/>
    <col min="11" max="16384" width="9.28515625" style="49"/>
  </cols>
  <sheetData>
    <row r="1" spans="1:9">
      <c r="A1" s="180"/>
      <c r="B1" s="108"/>
      <c r="C1" s="108"/>
      <c r="D1" s="108"/>
      <c r="E1" s="108"/>
      <c r="F1" s="108"/>
      <c r="G1" s="108"/>
      <c r="H1" s="108"/>
      <c r="I1" s="67"/>
    </row>
    <row r="2" spans="1:9" ht="15.75">
      <c r="A2" s="69"/>
      <c r="B2" s="181" t="s">
        <v>783</v>
      </c>
      <c r="C2" s="66"/>
      <c r="D2" s="66"/>
      <c r="E2" s="66"/>
      <c r="F2" s="66"/>
      <c r="G2" s="66"/>
      <c r="H2" s="66"/>
      <c r="I2" s="67"/>
    </row>
    <row r="3" spans="1:9">
      <c r="A3" s="69"/>
      <c r="B3" s="66"/>
      <c r="C3" s="66"/>
      <c r="D3" s="66"/>
      <c r="E3" s="66"/>
      <c r="F3" s="66"/>
      <c r="G3" s="66"/>
      <c r="H3" s="66"/>
      <c r="I3" s="67"/>
    </row>
    <row r="4" spans="1:9">
      <c r="A4" s="69"/>
      <c r="B4" s="108" t="s">
        <v>784</v>
      </c>
      <c r="C4" s="66"/>
      <c r="D4" s="66"/>
      <c r="E4" s="66"/>
      <c r="F4" s="66"/>
      <c r="G4" s="66"/>
      <c r="H4" s="66"/>
      <c r="I4" s="67"/>
    </row>
    <row r="5" spans="1:9" ht="16.5" thickBot="1">
      <c r="A5" s="69"/>
      <c r="B5" s="5"/>
      <c r="C5" s="66"/>
      <c r="D5" s="66"/>
      <c r="E5" s="66"/>
      <c r="F5" s="66"/>
      <c r="G5" s="66"/>
      <c r="H5" s="66"/>
      <c r="I5" s="67"/>
    </row>
    <row r="6" spans="1:9" s="98" customFormat="1">
      <c r="A6" s="182"/>
      <c r="B6" s="313" t="s">
        <v>73</v>
      </c>
      <c r="C6" s="314">
        <v>43829</v>
      </c>
      <c r="D6" s="314">
        <v>43465</v>
      </c>
      <c r="E6" s="183"/>
      <c r="F6" s="183"/>
      <c r="G6" s="183"/>
      <c r="H6" s="183"/>
      <c r="I6" s="183"/>
    </row>
    <row r="7" spans="1:9" ht="15" customHeight="1">
      <c r="A7" s="69"/>
      <c r="B7" s="315" t="s">
        <v>450</v>
      </c>
      <c r="C7" s="316">
        <v>6442.33</v>
      </c>
      <c r="D7" s="316">
        <v>5960.14</v>
      </c>
      <c r="E7" s="66"/>
      <c r="F7" s="66"/>
      <c r="G7" s="66"/>
      <c r="H7" s="67"/>
      <c r="I7" s="67"/>
    </row>
    <row r="8" spans="1:9" ht="15" customHeight="1" thickBot="1">
      <c r="A8" s="69"/>
      <c r="B8" s="317" t="s">
        <v>451</v>
      </c>
      <c r="C8" s="318">
        <v>6463.95</v>
      </c>
      <c r="D8" s="318">
        <v>5960.94</v>
      </c>
      <c r="E8" s="66"/>
      <c r="F8" s="66"/>
      <c r="G8" s="66"/>
      <c r="H8" s="67"/>
      <c r="I8" s="67"/>
    </row>
    <row r="9" spans="1:9">
      <c r="A9" s="69"/>
      <c r="B9" s="66"/>
      <c r="C9" s="66"/>
      <c r="D9" s="184"/>
      <c r="E9" s="184"/>
      <c r="F9" s="66"/>
      <c r="G9" s="66"/>
      <c r="H9" s="67"/>
      <c r="I9" s="67"/>
    </row>
    <row r="10" spans="1:9">
      <c r="A10" s="69"/>
      <c r="B10" s="108" t="s">
        <v>785</v>
      </c>
      <c r="C10" s="66"/>
      <c r="D10" s="66"/>
      <c r="E10" s="66"/>
      <c r="F10" s="66"/>
      <c r="G10" s="66"/>
      <c r="H10" s="66"/>
      <c r="I10" s="67"/>
    </row>
    <row r="11" spans="1:9" ht="15.75" thickBot="1">
      <c r="A11" s="69"/>
      <c r="B11" s="781" t="s">
        <v>818</v>
      </c>
      <c r="C11" s="781"/>
      <c r="D11" s="781"/>
      <c r="E11" s="781"/>
      <c r="F11" s="781"/>
      <c r="G11" s="781"/>
      <c r="H11" s="781"/>
      <c r="I11" s="67"/>
    </row>
    <row r="12" spans="1:9" s="99" customFormat="1" ht="12.75">
      <c r="A12" s="185"/>
      <c r="B12" s="771" t="s">
        <v>820</v>
      </c>
      <c r="C12" s="494" t="s">
        <v>826</v>
      </c>
      <c r="D12" s="494" t="s">
        <v>826</v>
      </c>
      <c r="E12" s="494" t="s">
        <v>829</v>
      </c>
      <c r="F12" s="494" t="s">
        <v>830</v>
      </c>
      <c r="G12" s="494" t="s">
        <v>829</v>
      </c>
      <c r="H12" s="494" t="s">
        <v>832</v>
      </c>
      <c r="I12" s="205"/>
    </row>
    <row r="13" spans="1:9" ht="15.75" thickBot="1">
      <c r="A13" s="69"/>
      <c r="B13" s="772"/>
      <c r="C13" s="495" t="s">
        <v>827</v>
      </c>
      <c r="D13" s="495" t="s">
        <v>828</v>
      </c>
      <c r="E13" s="496">
        <v>43830</v>
      </c>
      <c r="F13" s="495" t="s">
        <v>831</v>
      </c>
      <c r="G13" s="496">
        <v>43465</v>
      </c>
      <c r="H13" s="495" t="s">
        <v>1096</v>
      </c>
      <c r="I13" s="67"/>
    </row>
    <row r="14" spans="1:9" ht="14.65" customHeight="1" thickBot="1">
      <c r="A14" s="69"/>
      <c r="B14" s="782" t="s">
        <v>3</v>
      </c>
      <c r="C14" s="783"/>
      <c r="D14" s="783"/>
      <c r="E14" s="783"/>
      <c r="F14" s="783"/>
      <c r="G14" s="783"/>
      <c r="H14" s="784"/>
      <c r="I14" s="67"/>
    </row>
    <row r="15" spans="1:9" ht="15.75" thickBot="1">
      <c r="A15" s="69"/>
      <c r="B15" s="782" t="s">
        <v>452</v>
      </c>
      <c r="C15" s="783"/>
      <c r="D15" s="783"/>
      <c r="E15" s="783"/>
      <c r="F15" s="783"/>
      <c r="G15" s="783"/>
      <c r="H15" s="784"/>
      <c r="I15" s="67"/>
    </row>
    <row r="16" spans="1:9" ht="15.75" thickBot="1">
      <c r="A16" s="69"/>
      <c r="B16" s="782" t="s">
        <v>617</v>
      </c>
      <c r="C16" s="783"/>
      <c r="D16" s="783"/>
      <c r="E16" s="783"/>
      <c r="F16" s="783"/>
      <c r="G16" s="783"/>
      <c r="H16" s="784"/>
      <c r="I16" s="311"/>
    </row>
    <row r="17" spans="1:9" ht="15.75" thickBot="1">
      <c r="A17" s="69"/>
      <c r="B17" s="497" t="s">
        <v>19</v>
      </c>
      <c r="C17" s="498" t="s">
        <v>0</v>
      </c>
      <c r="D17" s="499">
        <v>246656.02</v>
      </c>
      <c r="E17" s="499">
        <v>6442.33</v>
      </c>
      <c r="F17" s="500">
        <v>1589039477</v>
      </c>
      <c r="G17" s="499">
        <v>5960.14</v>
      </c>
      <c r="H17" s="501" t="s">
        <v>833</v>
      </c>
      <c r="I17" s="67"/>
    </row>
    <row r="18" spans="1:9" ht="15.75" thickBot="1">
      <c r="A18" s="69"/>
      <c r="B18" s="782" t="s">
        <v>156</v>
      </c>
      <c r="C18" s="783"/>
      <c r="D18" s="783"/>
      <c r="E18" s="783"/>
      <c r="F18" s="783"/>
      <c r="G18" s="783"/>
      <c r="H18" s="784"/>
      <c r="I18" s="67"/>
    </row>
    <row r="19" spans="1:9">
      <c r="A19" s="69"/>
      <c r="B19" s="502" t="s">
        <v>774</v>
      </c>
      <c r="C19" s="450" t="s">
        <v>0</v>
      </c>
      <c r="D19" s="503">
        <v>179000</v>
      </c>
      <c r="E19" s="503">
        <v>6442.33</v>
      </c>
      <c r="F19" s="504">
        <v>1153177070</v>
      </c>
      <c r="G19" s="503">
        <v>5960.14</v>
      </c>
      <c r="H19" s="505" t="s">
        <v>834</v>
      </c>
      <c r="I19" s="67"/>
    </row>
    <row r="20" spans="1:9">
      <c r="A20" s="69"/>
      <c r="B20" s="502" t="s">
        <v>787</v>
      </c>
      <c r="C20" s="450" t="s">
        <v>0</v>
      </c>
      <c r="D20" s="503">
        <v>210000</v>
      </c>
      <c r="E20" s="503">
        <v>6442.33</v>
      </c>
      <c r="F20" s="504">
        <v>1352889300</v>
      </c>
      <c r="G20" s="503">
        <v>5960.14</v>
      </c>
      <c r="H20" s="505" t="s">
        <v>790</v>
      </c>
      <c r="I20" s="67"/>
    </row>
    <row r="21" spans="1:9">
      <c r="A21" s="69"/>
      <c r="B21" s="502" t="s">
        <v>936</v>
      </c>
      <c r="C21" s="450" t="s">
        <v>0</v>
      </c>
      <c r="D21" s="503">
        <v>300493</v>
      </c>
      <c r="E21" s="503">
        <v>6442.33</v>
      </c>
      <c r="F21" s="504">
        <v>1935875069</v>
      </c>
      <c r="G21" s="503">
        <v>5960.14</v>
      </c>
      <c r="H21" s="505" t="s">
        <v>790</v>
      </c>
      <c r="I21" s="67"/>
    </row>
    <row r="22" spans="1:9">
      <c r="A22" s="69"/>
      <c r="B22" s="502" t="s">
        <v>775</v>
      </c>
      <c r="C22" s="450" t="s">
        <v>0</v>
      </c>
      <c r="D22" s="503">
        <v>221000</v>
      </c>
      <c r="E22" s="503">
        <v>6442.33</v>
      </c>
      <c r="F22" s="504">
        <v>1423754930</v>
      </c>
      <c r="G22" s="503">
        <v>5960.14</v>
      </c>
      <c r="H22" s="505" t="s">
        <v>834</v>
      </c>
      <c r="I22" s="67"/>
    </row>
    <row r="23" spans="1:9" ht="15.75" thickBot="1">
      <c r="A23" s="69"/>
      <c r="B23" s="497" t="s">
        <v>776</v>
      </c>
      <c r="C23" s="498" t="s">
        <v>0</v>
      </c>
      <c r="D23" s="499">
        <v>2407.91</v>
      </c>
      <c r="E23" s="499">
        <v>6442.33</v>
      </c>
      <c r="F23" s="500">
        <v>15512542</v>
      </c>
      <c r="G23" s="499">
        <v>5960.14</v>
      </c>
      <c r="H23" s="501" t="s">
        <v>790</v>
      </c>
      <c r="I23" s="67"/>
    </row>
    <row r="24" spans="1:9" ht="15.75" thickBot="1">
      <c r="A24" s="69"/>
      <c r="B24" s="782" t="s">
        <v>725</v>
      </c>
      <c r="C24" s="783"/>
      <c r="D24" s="783"/>
      <c r="E24" s="783"/>
      <c r="F24" s="783"/>
      <c r="G24" s="783"/>
      <c r="H24" s="784"/>
      <c r="I24" s="67"/>
    </row>
    <row r="25" spans="1:9">
      <c r="A25" s="69"/>
      <c r="B25" s="502" t="s">
        <v>791</v>
      </c>
      <c r="C25" s="450" t="s">
        <v>0</v>
      </c>
      <c r="D25" s="503">
        <v>4439.1499999999996</v>
      </c>
      <c r="E25" s="503">
        <v>6442.33</v>
      </c>
      <c r="F25" s="504">
        <v>28598469</v>
      </c>
      <c r="G25" s="503">
        <v>5960.14</v>
      </c>
      <c r="H25" s="505" t="s">
        <v>790</v>
      </c>
      <c r="I25" s="67"/>
    </row>
    <row r="26" spans="1:9" ht="15.75" thickBot="1">
      <c r="A26" s="69"/>
      <c r="B26" s="497" t="s">
        <v>808</v>
      </c>
      <c r="C26" s="498" t="s">
        <v>0</v>
      </c>
      <c r="D26" s="499">
        <v>2991.78</v>
      </c>
      <c r="E26" s="499">
        <v>6442.33</v>
      </c>
      <c r="F26" s="500">
        <v>19274034</v>
      </c>
      <c r="G26" s="499">
        <v>5960.14</v>
      </c>
      <c r="H26" s="501" t="s">
        <v>790</v>
      </c>
      <c r="I26" s="67"/>
    </row>
    <row r="27" spans="1:9" ht="15.75" thickBot="1">
      <c r="A27" s="69"/>
      <c r="B27" s="506" t="s">
        <v>453</v>
      </c>
      <c r="C27" s="507"/>
      <c r="D27" s="508"/>
      <c r="E27" s="509"/>
      <c r="F27" s="509"/>
      <c r="G27" s="509"/>
      <c r="H27" s="510"/>
      <c r="I27" s="67"/>
    </row>
    <row r="28" spans="1:9" ht="15.75" thickBot="1">
      <c r="A28" s="69"/>
      <c r="B28" s="497" t="s">
        <v>817</v>
      </c>
      <c r="C28" s="498" t="s">
        <v>786</v>
      </c>
      <c r="D28" s="511" t="s">
        <v>835</v>
      </c>
      <c r="E28" s="512" t="s">
        <v>835</v>
      </c>
      <c r="F28" s="512" t="s">
        <v>835</v>
      </c>
      <c r="G28" s="512" t="s">
        <v>798</v>
      </c>
      <c r="H28" s="501" t="s">
        <v>786</v>
      </c>
      <c r="I28" s="67"/>
    </row>
    <row r="29" spans="1:9" ht="15.75" thickBot="1">
      <c r="A29" s="69"/>
      <c r="B29" s="506" t="s">
        <v>455</v>
      </c>
      <c r="C29" s="513"/>
      <c r="D29" s="513"/>
      <c r="E29" s="513"/>
      <c r="F29" s="513"/>
      <c r="G29" s="513"/>
      <c r="H29" s="514"/>
      <c r="I29" s="67"/>
    </row>
    <row r="30" spans="1:9" ht="15.75" thickBot="1">
      <c r="A30" s="69"/>
      <c r="B30" s="506" t="s">
        <v>454</v>
      </c>
      <c r="C30" s="507"/>
      <c r="D30" s="508"/>
      <c r="E30" s="509"/>
      <c r="F30" s="509"/>
      <c r="G30" s="509"/>
      <c r="H30" s="510"/>
      <c r="I30" s="67"/>
    </row>
    <row r="31" spans="1:9" ht="15.75" thickBot="1">
      <c r="A31" s="69"/>
      <c r="B31" s="506" t="s">
        <v>806</v>
      </c>
      <c r="C31" s="507"/>
      <c r="D31" s="508"/>
      <c r="E31" s="509"/>
      <c r="F31" s="509"/>
      <c r="G31" s="509"/>
      <c r="H31" s="510"/>
      <c r="I31" s="67"/>
    </row>
    <row r="32" spans="1:9">
      <c r="A32" s="69"/>
      <c r="B32" s="502" t="s">
        <v>805</v>
      </c>
      <c r="C32" s="450" t="s">
        <v>0</v>
      </c>
      <c r="D32" s="531">
        <v>-150000</v>
      </c>
      <c r="E32" s="531">
        <v>6463.95</v>
      </c>
      <c r="F32" s="531">
        <v>-969592500</v>
      </c>
      <c r="G32" s="531">
        <v>5960.94</v>
      </c>
      <c r="H32" s="505" t="s">
        <v>833</v>
      </c>
      <c r="I32" s="67"/>
    </row>
    <row r="33" spans="1:9" ht="15.75" thickBot="1">
      <c r="A33" s="69"/>
      <c r="B33" s="515" t="s">
        <v>724</v>
      </c>
      <c r="C33" s="498" t="s">
        <v>0</v>
      </c>
      <c r="D33" s="532">
        <v>-1609.6</v>
      </c>
      <c r="E33" s="532">
        <v>6463.95</v>
      </c>
      <c r="F33" s="532">
        <v>-10404503</v>
      </c>
      <c r="G33" s="532">
        <v>5960.94</v>
      </c>
      <c r="H33" s="501" t="s">
        <v>834</v>
      </c>
      <c r="I33" s="67"/>
    </row>
    <row r="34" spans="1:9" ht="15.75" thickBot="1">
      <c r="A34" s="69"/>
      <c r="B34" s="506" t="s">
        <v>821</v>
      </c>
      <c r="C34" s="507"/>
      <c r="D34" s="533"/>
      <c r="E34" s="534"/>
      <c r="F34" s="533"/>
      <c r="G34" s="534"/>
      <c r="H34" s="516"/>
      <c r="I34" s="67"/>
    </row>
    <row r="35" spans="1:9" ht="15.75" thickBot="1">
      <c r="A35" s="69"/>
      <c r="B35" s="497" t="s">
        <v>819</v>
      </c>
      <c r="C35" s="498" t="s">
        <v>0</v>
      </c>
      <c r="D35" s="532">
        <v>-719070</v>
      </c>
      <c r="E35" s="532">
        <v>6442.33</v>
      </c>
      <c r="F35" s="532">
        <v>-4632486298</v>
      </c>
      <c r="G35" s="532">
        <v>5960.94</v>
      </c>
      <c r="H35" s="501" t="s">
        <v>836</v>
      </c>
      <c r="I35" s="67"/>
    </row>
    <row r="36" spans="1:9" ht="15.75" thickBot="1">
      <c r="A36" s="69"/>
      <c r="B36" s="506" t="s">
        <v>815</v>
      </c>
      <c r="C36" s="507"/>
      <c r="D36" s="533"/>
      <c r="E36" s="534"/>
      <c r="F36" s="533"/>
      <c r="G36" s="534"/>
      <c r="H36" s="516"/>
      <c r="I36" s="67"/>
    </row>
    <row r="37" spans="1:9" ht="15.75" thickBot="1">
      <c r="A37" s="69"/>
      <c r="B37" s="515" t="s">
        <v>810</v>
      </c>
      <c r="C37" s="498" t="s">
        <v>0</v>
      </c>
      <c r="D37" s="532">
        <v>-301999.8</v>
      </c>
      <c r="E37" s="532">
        <v>6463.95</v>
      </c>
      <c r="F37" s="532">
        <v>-1952111607</v>
      </c>
      <c r="G37" s="532">
        <v>5960.94</v>
      </c>
      <c r="H37" s="501" t="s">
        <v>833</v>
      </c>
      <c r="I37" s="67"/>
    </row>
    <row r="38" spans="1:9" ht="15.75" thickBot="1">
      <c r="A38" s="312"/>
      <c r="B38" s="506" t="s">
        <v>816</v>
      </c>
      <c r="C38" s="507"/>
      <c r="D38" s="509"/>
      <c r="E38" s="509"/>
      <c r="F38" s="509"/>
      <c r="G38" s="509"/>
      <c r="H38" s="516"/>
      <c r="I38" s="67"/>
    </row>
    <row r="39" spans="1:9" ht="15.75" thickBot="1">
      <c r="A39" s="69"/>
      <c r="B39" s="497" t="s">
        <v>817</v>
      </c>
      <c r="C39" s="511" t="s">
        <v>786</v>
      </c>
      <c r="D39" s="511" t="s">
        <v>837</v>
      </c>
      <c r="E39" s="511" t="s">
        <v>837</v>
      </c>
      <c r="F39" s="511" t="s">
        <v>837</v>
      </c>
      <c r="G39" s="511" t="s">
        <v>837</v>
      </c>
      <c r="H39" s="501" t="s">
        <v>837</v>
      </c>
      <c r="I39" s="67"/>
    </row>
    <row r="40" spans="1:9">
      <c r="A40" s="69"/>
      <c r="B40" s="66" t="s">
        <v>1095</v>
      </c>
      <c r="C40" s="66"/>
      <c r="D40" s="66"/>
      <c r="E40" s="66"/>
      <c r="F40" s="66"/>
      <c r="G40" s="66"/>
      <c r="H40" s="66"/>
      <c r="I40" s="67"/>
    </row>
    <row r="41" spans="1:9">
      <c r="A41" s="69"/>
      <c r="B41" s="66"/>
      <c r="C41" s="66"/>
      <c r="D41" s="66"/>
      <c r="E41" s="66"/>
      <c r="F41" s="66"/>
      <c r="G41" s="66"/>
      <c r="H41" s="66"/>
      <c r="I41" s="67"/>
    </row>
    <row r="42" spans="1:9">
      <c r="A42" s="69"/>
      <c r="B42" s="108" t="s">
        <v>788</v>
      </c>
      <c r="C42" s="66"/>
      <c r="D42" s="66"/>
      <c r="E42" s="66"/>
      <c r="F42" s="66"/>
      <c r="G42" s="66"/>
      <c r="H42" s="66"/>
      <c r="I42" s="67"/>
    </row>
    <row r="43" spans="1:9" ht="15.75" thickBot="1">
      <c r="A43" s="69"/>
      <c r="B43" s="66"/>
      <c r="C43" s="66"/>
      <c r="D43" s="66"/>
      <c r="E43" s="66"/>
      <c r="F43" s="66"/>
      <c r="G43" s="66"/>
      <c r="H43" s="66"/>
      <c r="I43" s="67"/>
    </row>
    <row r="44" spans="1:9" s="100" customFormat="1" ht="14.25">
      <c r="A44" s="186"/>
      <c r="B44" s="785" t="s">
        <v>73</v>
      </c>
      <c r="C44" s="519" t="s">
        <v>829</v>
      </c>
      <c r="D44" s="519" t="s">
        <v>1098</v>
      </c>
      <c r="E44" s="519" t="s">
        <v>829</v>
      </c>
      <c r="F44" s="519" t="s">
        <v>1098</v>
      </c>
      <c r="G44" s="187"/>
      <c r="H44" s="208"/>
      <c r="I44" s="187"/>
    </row>
    <row r="45" spans="1:9" ht="15.75" thickBot="1">
      <c r="A45" s="69"/>
      <c r="B45" s="786"/>
      <c r="C45" s="520" t="s">
        <v>1097</v>
      </c>
      <c r="D45" s="520" t="s">
        <v>1099</v>
      </c>
      <c r="E45" s="520" t="s">
        <v>1100</v>
      </c>
      <c r="F45" s="520" t="s">
        <v>1101</v>
      </c>
      <c r="G45" s="188"/>
      <c r="H45" s="188"/>
      <c r="I45" s="67"/>
    </row>
    <row r="46" spans="1:9" ht="30.75" thickBot="1">
      <c r="A46" s="69"/>
      <c r="B46" s="521" t="s">
        <v>822</v>
      </c>
      <c r="C46" s="522">
        <v>6442.33</v>
      </c>
      <c r="D46" s="523">
        <v>1208072084</v>
      </c>
      <c r="E46" s="522">
        <v>5960.14</v>
      </c>
      <c r="F46" s="524" t="s">
        <v>1102</v>
      </c>
      <c r="G46" s="188"/>
      <c r="H46" s="188"/>
      <c r="I46" s="67"/>
    </row>
    <row r="47" spans="1:9" ht="30.75" thickBot="1">
      <c r="A47" s="69"/>
      <c r="B47" s="521" t="s">
        <v>823</v>
      </c>
      <c r="C47" s="522">
        <v>6463.95</v>
      </c>
      <c r="D47" s="523">
        <v>131046678</v>
      </c>
      <c r="E47" s="522">
        <v>5960.94</v>
      </c>
      <c r="F47" s="524" t="s">
        <v>1102</v>
      </c>
      <c r="G47" s="188"/>
      <c r="H47" s="446"/>
      <c r="I47" s="67"/>
    </row>
    <row r="48" spans="1:9" ht="15.75" thickBot="1">
      <c r="A48" s="69"/>
      <c r="B48" s="525" t="s">
        <v>947</v>
      </c>
      <c r="C48" s="526"/>
      <c r="D48" s="527">
        <f>SUM(D46:D47)</f>
        <v>1339118762</v>
      </c>
      <c r="E48" s="528"/>
      <c r="F48" s="528" t="s">
        <v>1102</v>
      </c>
      <c r="G48" s="188"/>
      <c r="H48" s="446"/>
      <c r="I48" s="67"/>
    </row>
    <row r="49" spans="1:9" ht="30.75" thickBot="1">
      <c r="A49" s="69"/>
      <c r="B49" s="521" t="s">
        <v>824</v>
      </c>
      <c r="C49" s="522">
        <v>6442.33</v>
      </c>
      <c r="D49" s="535">
        <v>-1055795540</v>
      </c>
      <c r="E49" s="522">
        <v>5960.14</v>
      </c>
      <c r="F49" s="524" t="s">
        <v>1102</v>
      </c>
      <c r="G49" s="188"/>
      <c r="H49" s="446"/>
      <c r="I49" s="67"/>
    </row>
    <row r="50" spans="1:9" ht="30.75" thickBot="1">
      <c r="A50" s="69"/>
      <c r="B50" s="521" t="s">
        <v>825</v>
      </c>
      <c r="C50" s="522">
        <v>6463.95</v>
      </c>
      <c r="D50" s="535">
        <v>-255445639</v>
      </c>
      <c r="E50" s="522">
        <v>5960.94</v>
      </c>
      <c r="F50" s="523">
        <v>7184</v>
      </c>
      <c r="G50" s="188"/>
      <c r="H50" s="446"/>
      <c r="I50" s="67"/>
    </row>
    <row r="51" spans="1:9" ht="15.75" thickBot="1">
      <c r="A51" s="69"/>
      <c r="B51" s="525" t="s">
        <v>948</v>
      </c>
      <c r="C51" s="529"/>
      <c r="D51" s="536">
        <f>SUM(D49:D50)</f>
        <v>-1311241179</v>
      </c>
      <c r="E51" s="530"/>
      <c r="F51" s="524"/>
      <c r="G51" s="66"/>
      <c r="H51" s="66"/>
      <c r="I51" s="67"/>
    </row>
    <row r="52" spans="1:9">
      <c r="A52" s="69"/>
      <c r="B52" s="66"/>
      <c r="C52" s="66"/>
      <c r="D52" s="189"/>
      <c r="E52" s="66"/>
      <c r="F52" s="66"/>
      <c r="G52" s="66"/>
      <c r="H52" s="66"/>
      <c r="I52" s="67"/>
    </row>
    <row r="53" spans="1:9">
      <c r="A53" s="69"/>
      <c r="B53" s="108" t="s">
        <v>789</v>
      </c>
      <c r="C53" s="66"/>
      <c r="D53" s="66"/>
      <c r="E53" s="66"/>
      <c r="F53" s="66"/>
      <c r="G53" s="66"/>
      <c r="H53" s="66"/>
      <c r="I53" s="67"/>
    </row>
    <row r="54" spans="1:9">
      <c r="A54" s="69"/>
      <c r="B54" s="66" t="s">
        <v>457</v>
      </c>
      <c r="C54" s="66"/>
      <c r="D54" s="66"/>
      <c r="E54" s="66"/>
      <c r="F54" s="66"/>
      <c r="G54" s="66"/>
      <c r="H54" s="66"/>
      <c r="I54" s="67"/>
    </row>
    <row r="55" spans="1:9" ht="15.75" thickBot="1">
      <c r="A55" s="69"/>
      <c r="B55" s="108"/>
      <c r="C55" s="66"/>
      <c r="D55" s="66"/>
      <c r="E55" s="66"/>
      <c r="F55" s="66"/>
      <c r="G55" s="66"/>
      <c r="H55" s="66"/>
      <c r="I55" s="67"/>
    </row>
    <row r="56" spans="1:9">
      <c r="A56" s="69"/>
      <c r="B56" s="324" t="s">
        <v>1</v>
      </c>
      <c r="C56" s="314">
        <v>43830</v>
      </c>
      <c r="D56" s="314">
        <v>43465</v>
      </c>
      <c r="E56" s="66"/>
      <c r="F56" s="66"/>
      <c r="G56" s="66"/>
      <c r="H56" s="66"/>
      <c r="I56" s="67"/>
    </row>
    <row r="57" spans="1:9">
      <c r="A57" s="190"/>
      <c r="B57" s="319" t="s">
        <v>838</v>
      </c>
      <c r="C57" s="325">
        <v>5015078518.7975998</v>
      </c>
      <c r="D57" s="325">
        <v>1344228771</v>
      </c>
      <c r="E57" s="66"/>
      <c r="F57" s="66"/>
      <c r="G57" s="66"/>
      <c r="H57" s="66"/>
      <c r="I57" s="67"/>
    </row>
    <row r="58" spans="1:9">
      <c r="A58" s="190"/>
      <c r="B58" s="319" t="s">
        <v>839</v>
      </c>
      <c r="C58" s="325">
        <v>89307960</v>
      </c>
      <c r="D58" s="378">
        <v>0</v>
      </c>
      <c r="E58" s="66"/>
      <c r="F58" s="66"/>
      <c r="G58" s="66"/>
      <c r="H58" s="66"/>
      <c r="I58" s="67"/>
    </row>
    <row r="59" spans="1:9">
      <c r="A59" s="190"/>
      <c r="B59" s="319" t="s">
        <v>840</v>
      </c>
      <c r="C59" s="325">
        <v>2959389</v>
      </c>
      <c r="D59" s="378">
        <v>0</v>
      </c>
      <c r="E59" s="66"/>
      <c r="F59" s="66"/>
      <c r="G59" s="66"/>
      <c r="H59" s="66"/>
      <c r="I59" s="67"/>
    </row>
    <row r="60" spans="1:9">
      <c r="A60" s="190"/>
      <c r="B60" s="319" t="s">
        <v>843</v>
      </c>
      <c r="C60" s="325">
        <v>11982.7338</v>
      </c>
      <c r="D60" s="378">
        <v>0</v>
      </c>
      <c r="E60" s="66"/>
      <c r="F60" s="66"/>
      <c r="G60" s="66"/>
      <c r="H60" s="66"/>
      <c r="I60" s="67"/>
    </row>
    <row r="61" spans="1:9">
      <c r="A61" s="190"/>
      <c r="B61" s="319" t="s">
        <v>841</v>
      </c>
      <c r="C61" s="325">
        <v>26476172.4476</v>
      </c>
      <c r="D61" s="378">
        <v>0</v>
      </c>
      <c r="E61" s="66"/>
      <c r="F61" s="66"/>
      <c r="G61" s="66"/>
      <c r="H61" s="66"/>
      <c r="I61" s="67"/>
    </row>
    <row r="62" spans="1:9">
      <c r="A62" s="190"/>
      <c r="B62" s="319" t="s">
        <v>842</v>
      </c>
      <c r="C62" s="325">
        <v>4765520.3476</v>
      </c>
      <c r="D62" s="378">
        <v>0</v>
      </c>
      <c r="E62" s="66"/>
      <c r="F62" s="66"/>
      <c r="G62" s="66"/>
      <c r="H62" s="66"/>
      <c r="I62" s="67"/>
    </row>
    <row r="63" spans="1:9" ht="15.75" thickBot="1">
      <c r="A63" s="69"/>
      <c r="B63" s="326" t="s">
        <v>74</v>
      </c>
      <c r="C63" s="327">
        <f>+SUM(C57:C62)</f>
        <v>5138599543.3266001</v>
      </c>
      <c r="D63" s="327">
        <f>+SUM(D57:D62)</f>
        <v>1344228771</v>
      </c>
      <c r="E63" s="66"/>
      <c r="F63" s="66"/>
      <c r="G63" s="66"/>
      <c r="H63" s="66"/>
      <c r="I63" s="67"/>
    </row>
    <row r="64" spans="1:9">
      <c r="A64" s="69"/>
      <c r="B64" s="66"/>
      <c r="C64" s="66"/>
      <c r="D64" s="191"/>
      <c r="E64" s="66"/>
      <c r="F64" s="66"/>
      <c r="G64" s="66"/>
      <c r="H64" s="66"/>
      <c r="I64" s="67"/>
    </row>
    <row r="65" spans="1:10" s="52" customFormat="1">
      <c r="A65" s="192"/>
      <c r="B65" s="108" t="s">
        <v>458</v>
      </c>
      <c r="C65" s="58"/>
      <c r="D65" s="58"/>
      <c r="E65" s="58"/>
      <c r="F65" s="58"/>
      <c r="G65" s="58"/>
      <c r="H65" s="58"/>
      <c r="I65" s="206"/>
    </row>
    <row r="66" spans="1:10" s="52" customFormat="1">
      <c r="A66" s="193"/>
      <c r="B66" s="108"/>
      <c r="C66" s="58"/>
      <c r="D66" s="58"/>
      <c r="E66" s="58"/>
      <c r="F66" s="58"/>
      <c r="G66" s="58"/>
      <c r="H66" s="58"/>
      <c r="I66" s="206"/>
    </row>
    <row r="67" spans="1:10" s="52" customFormat="1">
      <c r="A67" s="193"/>
      <c r="B67" s="108" t="s">
        <v>1103</v>
      </c>
      <c r="C67" s="58"/>
      <c r="D67" s="58"/>
      <c r="E67" s="58"/>
      <c r="F67" s="58"/>
      <c r="G67" s="58"/>
      <c r="H67" s="58"/>
      <c r="I67" s="206"/>
    </row>
    <row r="68" spans="1:10" s="52" customFormat="1">
      <c r="A68" s="193"/>
      <c r="B68" s="184" t="s">
        <v>1104</v>
      </c>
      <c r="C68" s="58"/>
      <c r="D68" s="58"/>
      <c r="E68" s="58"/>
      <c r="F68" s="58"/>
      <c r="G68" s="58"/>
      <c r="H68" s="58"/>
      <c r="I68" s="206"/>
    </row>
    <row r="69" spans="1:10" s="52" customFormat="1">
      <c r="A69" s="193"/>
      <c r="B69" s="789" t="s">
        <v>1105</v>
      </c>
      <c r="C69" s="789"/>
      <c r="D69" s="789"/>
      <c r="E69" s="789"/>
      <c r="F69" s="789"/>
      <c r="G69" s="789"/>
      <c r="H69" s="789"/>
      <c r="I69" s="789"/>
    </row>
    <row r="70" spans="1:10" s="52" customFormat="1">
      <c r="A70" s="193"/>
      <c r="B70" s="66" t="s">
        <v>1106</v>
      </c>
      <c r="C70" s="58"/>
      <c r="D70" s="58"/>
      <c r="E70" s="58"/>
      <c r="F70" s="58"/>
      <c r="G70" s="58"/>
      <c r="H70" s="58"/>
      <c r="I70" s="206"/>
    </row>
    <row r="71" spans="1:10" s="52" customFormat="1">
      <c r="A71" s="193"/>
      <c r="B71" s="66" t="s">
        <v>1107</v>
      </c>
      <c r="C71" s="58"/>
      <c r="D71" s="58"/>
      <c r="E71" s="58"/>
      <c r="F71" s="58"/>
      <c r="G71" s="58"/>
      <c r="H71" s="58"/>
      <c r="I71" s="206"/>
    </row>
    <row r="72" spans="1:10" s="52" customFormat="1">
      <c r="A72" s="193"/>
      <c r="B72" s="788" t="s">
        <v>1108</v>
      </c>
      <c r="C72" s="788"/>
      <c r="D72" s="788"/>
      <c r="E72" s="788"/>
      <c r="F72" s="788"/>
      <c r="G72" s="788"/>
      <c r="H72" s="788"/>
      <c r="I72" s="788"/>
    </row>
    <row r="73" spans="1:10" s="52" customFormat="1">
      <c r="A73" s="193"/>
      <c r="B73" s="108"/>
      <c r="C73" s="58"/>
      <c r="D73" s="58"/>
      <c r="E73" s="58"/>
      <c r="F73" s="58"/>
      <c r="G73" s="58"/>
      <c r="H73" s="58"/>
      <c r="I73" s="206"/>
    </row>
    <row r="74" spans="1:10" s="52" customFormat="1" ht="15.75" thickBot="1">
      <c r="A74" s="193"/>
      <c r="B74" s="108"/>
      <c r="C74" s="58"/>
      <c r="D74" s="58"/>
      <c r="E74" s="58"/>
      <c r="F74" s="58"/>
      <c r="G74" s="58"/>
      <c r="H74" s="58"/>
      <c r="I74" s="206"/>
    </row>
    <row r="75" spans="1:10" s="52" customFormat="1" ht="15.75" thickBot="1">
      <c r="A75" s="193"/>
      <c r="B75" s="762" t="s">
        <v>461</v>
      </c>
      <c r="C75" s="763"/>
      <c r="D75" s="763"/>
      <c r="E75" s="763"/>
      <c r="F75" s="763"/>
      <c r="G75" s="763"/>
      <c r="H75" s="559" t="s">
        <v>1111</v>
      </c>
      <c r="I75" s="559"/>
      <c r="J75" s="559"/>
    </row>
    <row r="76" spans="1:10" s="52" customFormat="1" ht="15" customHeight="1" thickBot="1">
      <c r="A76" s="193"/>
      <c r="B76" s="764" t="s">
        <v>466</v>
      </c>
      <c r="C76" s="764" t="s">
        <v>465</v>
      </c>
      <c r="D76" s="764" t="s">
        <v>464</v>
      </c>
      <c r="E76" s="766" t="s">
        <v>462</v>
      </c>
      <c r="F76" s="767"/>
      <c r="G76" s="764" t="s">
        <v>463</v>
      </c>
      <c r="H76" s="773" t="s">
        <v>449</v>
      </c>
      <c r="I76" s="773" t="s">
        <v>777</v>
      </c>
      <c r="J76" s="773" t="s">
        <v>425</v>
      </c>
    </row>
    <row r="77" spans="1:10" s="52" customFormat="1" ht="15.75" thickBot="1">
      <c r="A77" s="193"/>
      <c r="B77" s="765"/>
      <c r="C77" s="765"/>
      <c r="D77" s="765"/>
      <c r="E77" s="560" t="s">
        <v>6</v>
      </c>
      <c r="F77" s="560" t="s">
        <v>0</v>
      </c>
      <c r="G77" s="765"/>
      <c r="H77" s="787"/>
      <c r="I77" s="787"/>
      <c r="J77" s="765"/>
    </row>
    <row r="78" spans="1:10" s="52" customFormat="1" ht="15" customHeight="1">
      <c r="A78" s="193"/>
      <c r="B78" s="561" t="s">
        <v>467</v>
      </c>
      <c r="C78" s="562"/>
      <c r="D78" s="562"/>
      <c r="E78" s="562"/>
      <c r="F78" s="562"/>
      <c r="G78" s="562"/>
      <c r="H78" s="562"/>
      <c r="I78" s="562"/>
      <c r="J78" s="562"/>
    </row>
    <row r="79" spans="1:10" s="52" customFormat="1" ht="15" customHeight="1">
      <c r="A79" s="193"/>
      <c r="B79" s="563" t="s">
        <v>793</v>
      </c>
      <c r="C79" s="564"/>
      <c r="D79" s="564"/>
      <c r="E79" s="564"/>
      <c r="F79" s="564"/>
      <c r="G79" s="564"/>
      <c r="H79" s="564"/>
      <c r="I79" s="564"/>
      <c r="J79" s="564"/>
    </row>
    <row r="80" spans="1:10" s="52" customFormat="1">
      <c r="A80" s="193"/>
      <c r="B80" s="565" t="s">
        <v>903</v>
      </c>
      <c r="C80" s="566" t="s">
        <v>648</v>
      </c>
      <c r="D80" s="567">
        <v>179</v>
      </c>
      <c r="E80" s="567" t="s">
        <v>836</v>
      </c>
      <c r="F80" s="568">
        <v>1000</v>
      </c>
      <c r="G80" s="569">
        <v>1153177070</v>
      </c>
      <c r="H80" s="569">
        <v>438749092463</v>
      </c>
      <c r="I80" s="569">
        <v>116643974060</v>
      </c>
      <c r="J80" s="569">
        <v>763622563702</v>
      </c>
    </row>
    <row r="81" spans="1:11" s="52" customFormat="1">
      <c r="A81" s="193"/>
      <c r="B81" s="565" t="s">
        <v>904</v>
      </c>
      <c r="C81" s="566" t="s">
        <v>648</v>
      </c>
      <c r="D81" s="567">
        <v>80</v>
      </c>
      <c r="E81" s="568">
        <v>1000000</v>
      </c>
      <c r="F81" s="567" t="s">
        <v>836</v>
      </c>
      <c r="G81" s="569">
        <v>80000000</v>
      </c>
      <c r="H81" s="569">
        <v>88802000000</v>
      </c>
      <c r="I81" s="569">
        <v>5526693035</v>
      </c>
      <c r="J81" s="569">
        <v>106909241002</v>
      </c>
    </row>
    <row r="82" spans="1:11" s="52" customFormat="1">
      <c r="A82" s="193"/>
      <c r="B82" s="565" t="s">
        <v>905</v>
      </c>
      <c r="C82" s="566" t="s">
        <v>648</v>
      </c>
      <c r="D82" s="567">
        <v>197</v>
      </c>
      <c r="E82" s="568">
        <v>1000000</v>
      </c>
      <c r="F82" s="567" t="s">
        <v>836</v>
      </c>
      <c r="G82" s="569">
        <v>197000000</v>
      </c>
      <c r="H82" s="569">
        <v>64109200000</v>
      </c>
      <c r="I82" s="569">
        <v>2022684589</v>
      </c>
      <c r="J82" s="569">
        <v>69248891564</v>
      </c>
    </row>
    <row r="83" spans="1:11" s="52" customFormat="1">
      <c r="A83" s="193"/>
      <c r="B83" s="565" t="s">
        <v>905</v>
      </c>
      <c r="C83" s="566" t="s">
        <v>648</v>
      </c>
      <c r="D83" s="567">
        <v>235</v>
      </c>
      <c r="E83" s="568">
        <v>1000000</v>
      </c>
      <c r="F83" s="567" t="s">
        <v>836</v>
      </c>
      <c r="G83" s="569">
        <v>235000000</v>
      </c>
      <c r="H83" s="569">
        <v>64109200000</v>
      </c>
      <c r="I83" s="569">
        <v>2022684589</v>
      </c>
      <c r="J83" s="569">
        <v>69248891564</v>
      </c>
    </row>
    <row r="84" spans="1:11" s="52" customFormat="1">
      <c r="A84" s="193"/>
      <c r="B84" s="565" t="s">
        <v>906</v>
      </c>
      <c r="C84" s="566" t="s">
        <v>648</v>
      </c>
      <c r="D84" s="567">
        <v>221</v>
      </c>
      <c r="E84" s="567" t="s">
        <v>1109</v>
      </c>
      <c r="F84" s="568">
        <v>1000</v>
      </c>
      <c r="G84" s="569">
        <v>1423754930</v>
      </c>
      <c r="H84" s="569">
        <v>110000000000</v>
      </c>
      <c r="I84" s="569">
        <v>31114482227</v>
      </c>
      <c r="J84" s="569">
        <v>312440406512</v>
      </c>
    </row>
    <row r="85" spans="1:11" s="52" customFormat="1">
      <c r="A85" s="193"/>
      <c r="B85" s="565" t="s">
        <v>778</v>
      </c>
      <c r="C85" s="566" t="s">
        <v>76</v>
      </c>
      <c r="D85" s="567">
        <v>1</v>
      </c>
      <c r="E85" s="567" t="s">
        <v>836</v>
      </c>
      <c r="F85" s="568">
        <v>10000</v>
      </c>
      <c r="G85" s="569">
        <v>64423300</v>
      </c>
      <c r="H85" s="569">
        <v>1151242800000</v>
      </c>
      <c r="I85" s="569">
        <v>156900014846</v>
      </c>
      <c r="J85" s="569">
        <v>1736966471943</v>
      </c>
    </row>
    <row r="86" spans="1:11" s="52" customFormat="1">
      <c r="A86" s="193"/>
      <c r="B86" s="565" t="s">
        <v>778</v>
      </c>
      <c r="C86" s="566" t="s">
        <v>76</v>
      </c>
      <c r="D86" s="567">
        <v>1</v>
      </c>
      <c r="E86" s="567" t="s">
        <v>836</v>
      </c>
      <c r="F86" s="568">
        <v>50000</v>
      </c>
      <c r="G86" s="569">
        <v>322116500</v>
      </c>
      <c r="H86" s="569">
        <v>1151242800000</v>
      </c>
      <c r="I86" s="569">
        <v>156900014846</v>
      </c>
      <c r="J86" s="569">
        <v>1736966471943</v>
      </c>
    </row>
    <row r="87" spans="1:11" s="52" customFormat="1">
      <c r="A87" s="193"/>
      <c r="B87" s="565" t="s">
        <v>778</v>
      </c>
      <c r="C87" s="566" t="s">
        <v>76</v>
      </c>
      <c r="D87" s="567">
        <v>1</v>
      </c>
      <c r="E87" s="567" t="s">
        <v>836</v>
      </c>
      <c r="F87" s="568">
        <v>50000</v>
      </c>
      <c r="G87" s="569">
        <v>322116500</v>
      </c>
      <c r="H87" s="569">
        <v>1151242800000</v>
      </c>
      <c r="I87" s="569">
        <v>156900014846</v>
      </c>
      <c r="J87" s="569">
        <v>1736966471943</v>
      </c>
    </row>
    <row r="88" spans="1:11" s="52" customFormat="1">
      <c r="A88" s="193"/>
      <c r="B88" s="565" t="s">
        <v>778</v>
      </c>
      <c r="C88" s="566" t="s">
        <v>76</v>
      </c>
      <c r="D88" s="567">
        <v>1</v>
      </c>
      <c r="E88" s="567" t="s">
        <v>836</v>
      </c>
      <c r="F88" s="568">
        <v>100000</v>
      </c>
      <c r="G88" s="569">
        <v>644233000</v>
      </c>
      <c r="H88" s="569">
        <v>1151242800000</v>
      </c>
      <c r="I88" s="569">
        <v>156900014846</v>
      </c>
      <c r="J88" s="569">
        <v>1736966471943</v>
      </c>
    </row>
    <row r="89" spans="1:11" s="52" customFormat="1">
      <c r="A89" s="193"/>
      <c r="B89" s="565" t="s">
        <v>907</v>
      </c>
      <c r="C89" s="566" t="s">
        <v>76</v>
      </c>
      <c r="D89" s="567">
        <v>1</v>
      </c>
      <c r="E89" s="568">
        <v>180000000</v>
      </c>
      <c r="F89" s="567" t="s">
        <v>1110</v>
      </c>
      <c r="G89" s="569">
        <v>180000000</v>
      </c>
      <c r="H89" s="569">
        <v>187414000000</v>
      </c>
      <c r="I89" s="569">
        <v>188607741320</v>
      </c>
      <c r="J89" s="569">
        <v>726955509105</v>
      </c>
    </row>
    <row r="90" spans="1:11" s="52" customFormat="1">
      <c r="A90" s="193"/>
      <c r="B90" s="565" t="s">
        <v>908</v>
      </c>
      <c r="C90" s="566" t="s">
        <v>76</v>
      </c>
      <c r="D90" s="567">
        <v>1</v>
      </c>
      <c r="E90" s="568">
        <v>50000000</v>
      </c>
      <c r="F90" s="567" t="s">
        <v>1110</v>
      </c>
      <c r="G90" s="569">
        <v>50000000</v>
      </c>
      <c r="H90" s="569">
        <v>31546000000</v>
      </c>
      <c r="I90" s="569">
        <v>23745456084</v>
      </c>
      <c r="J90" s="569">
        <v>105728825578</v>
      </c>
    </row>
    <row r="91" spans="1:11" s="52" customFormat="1">
      <c r="A91" s="193"/>
      <c r="B91" s="565" t="s">
        <v>908</v>
      </c>
      <c r="C91" s="566" t="s">
        <v>76</v>
      </c>
      <c r="D91" s="567">
        <v>1</v>
      </c>
      <c r="E91" s="568">
        <v>100000000</v>
      </c>
      <c r="F91" s="567" t="s">
        <v>1110</v>
      </c>
      <c r="G91" s="569">
        <v>100000000</v>
      </c>
      <c r="H91" s="569">
        <v>31546000000</v>
      </c>
      <c r="I91" s="569">
        <v>23745456084</v>
      </c>
      <c r="J91" s="569">
        <v>105728825578</v>
      </c>
    </row>
    <row r="92" spans="1:11" s="52" customFormat="1">
      <c r="A92" s="193"/>
      <c r="B92" s="565" t="s">
        <v>908</v>
      </c>
      <c r="C92" s="566" t="s">
        <v>76</v>
      </c>
      <c r="D92" s="567">
        <v>1</v>
      </c>
      <c r="E92" s="568">
        <v>50000000</v>
      </c>
      <c r="F92" s="567" t="s">
        <v>1110</v>
      </c>
      <c r="G92" s="569">
        <v>50000000</v>
      </c>
      <c r="H92" s="569">
        <v>31546000000</v>
      </c>
      <c r="I92" s="569">
        <v>23745456084</v>
      </c>
      <c r="J92" s="569">
        <v>105728825578</v>
      </c>
    </row>
    <row r="93" spans="1:11" s="52" customFormat="1">
      <c r="A93" s="193"/>
      <c r="B93" s="565" t="s">
        <v>778</v>
      </c>
      <c r="C93" s="566" t="s">
        <v>76</v>
      </c>
      <c r="D93" s="567">
        <v>1</v>
      </c>
      <c r="E93" s="568">
        <v>11000000</v>
      </c>
      <c r="F93" s="567" t="s">
        <v>1110</v>
      </c>
      <c r="G93" s="569">
        <v>11000000</v>
      </c>
      <c r="H93" s="569">
        <v>1151242800000</v>
      </c>
      <c r="I93" s="569">
        <v>156900014846</v>
      </c>
      <c r="J93" s="569">
        <v>1736966471943</v>
      </c>
    </row>
    <row r="94" spans="1:11" s="52" customFormat="1" ht="15.75" thickBot="1">
      <c r="A94" s="193"/>
      <c r="B94" s="565" t="s">
        <v>909</v>
      </c>
      <c r="C94" s="566" t="s">
        <v>76</v>
      </c>
      <c r="D94" s="567">
        <v>1</v>
      </c>
      <c r="E94" s="568">
        <v>101000000</v>
      </c>
      <c r="F94" s="567" t="s">
        <v>1110</v>
      </c>
      <c r="G94" s="569">
        <v>101000000</v>
      </c>
      <c r="H94" s="569">
        <v>399038301862</v>
      </c>
      <c r="I94" s="569">
        <v>31221647658</v>
      </c>
      <c r="J94" s="569">
        <v>619488778777</v>
      </c>
    </row>
    <row r="95" spans="1:11" s="52" customFormat="1" ht="15.75" thickBot="1">
      <c r="A95" s="193"/>
      <c r="B95" s="570" t="s">
        <v>850</v>
      </c>
      <c r="C95" s="571"/>
      <c r="D95" s="572"/>
      <c r="E95" s="572"/>
      <c r="F95" s="572"/>
      <c r="G95" s="573">
        <v>4933821300</v>
      </c>
      <c r="H95" s="574"/>
      <c r="I95" s="574"/>
      <c r="J95" s="574"/>
      <c r="K95" s="206"/>
    </row>
    <row r="96" spans="1:11" s="52" customFormat="1" ht="15.75" thickBot="1">
      <c r="A96" s="193"/>
      <c r="B96" s="575" t="s">
        <v>902</v>
      </c>
      <c r="C96" s="576"/>
      <c r="D96" s="546"/>
      <c r="E96" s="546"/>
      <c r="F96" s="546"/>
      <c r="G96" s="527">
        <v>2900000000</v>
      </c>
      <c r="H96" s="577"/>
      <c r="I96" s="577"/>
      <c r="J96" s="577"/>
    </row>
    <row r="97" spans="1:10" s="52" customFormat="1" ht="15.75" thickBot="1">
      <c r="A97" s="193"/>
      <c r="B97" s="578" t="s">
        <v>240</v>
      </c>
      <c r="C97" s="579"/>
      <c r="D97" s="579"/>
      <c r="E97" s="579"/>
      <c r="F97" s="579"/>
      <c r="G97" s="580"/>
      <c r="H97" s="581"/>
      <c r="I97" s="581"/>
      <c r="J97" s="581"/>
    </row>
    <row r="98" spans="1:10" s="52" customFormat="1" ht="15" customHeight="1" thickBot="1">
      <c r="A98" s="193"/>
      <c r="B98" s="582" t="s">
        <v>468</v>
      </c>
      <c r="C98" s="583" t="s">
        <v>469</v>
      </c>
      <c r="D98" s="544">
        <v>1</v>
      </c>
      <c r="E98" s="523">
        <v>750000000</v>
      </c>
      <c r="F98" s="544" t="s">
        <v>1110</v>
      </c>
      <c r="G98" s="584">
        <v>750000000</v>
      </c>
      <c r="H98" s="206"/>
      <c r="I98" s="206"/>
      <c r="J98" s="206"/>
    </row>
    <row r="99" spans="1:10" s="52" customFormat="1" ht="15.75" thickBot="1">
      <c r="A99" s="193"/>
      <c r="B99" s="575" t="s">
        <v>850</v>
      </c>
      <c r="C99" s="576"/>
      <c r="D99" s="585"/>
      <c r="E99" s="585"/>
      <c r="F99" s="585"/>
      <c r="G99" s="545">
        <v>750000000</v>
      </c>
      <c r="H99" s="206"/>
      <c r="I99" s="206"/>
    </row>
    <row r="100" spans="1:10" s="52" customFormat="1" ht="15.75" thickBot="1">
      <c r="A100" s="193"/>
      <c r="B100" s="575" t="s">
        <v>851</v>
      </c>
      <c r="C100" s="576"/>
      <c r="D100" s="585"/>
      <c r="E100" s="585"/>
      <c r="F100" s="585"/>
      <c r="G100" s="545">
        <v>728414862</v>
      </c>
      <c r="H100" s="206"/>
      <c r="I100" s="206"/>
    </row>
    <row r="101" spans="1:10" s="52" customFormat="1">
      <c r="A101" s="193"/>
      <c r="B101" s="58"/>
      <c r="C101" s="58"/>
      <c r="D101" s="58"/>
      <c r="E101" s="58"/>
      <c r="F101" s="58"/>
      <c r="G101" s="58"/>
      <c r="H101" s="58"/>
      <c r="I101" s="206"/>
    </row>
    <row r="102" spans="1:10" s="52" customFormat="1" ht="15.75" thickBot="1">
      <c r="A102" s="193"/>
      <c r="B102" s="58"/>
      <c r="C102" s="58"/>
      <c r="D102" s="58"/>
      <c r="E102" s="58"/>
      <c r="F102" s="58"/>
      <c r="G102" s="58"/>
      <c r="H102" s="58"/>
      <c r="I102" s="206"/>
    </row>
    <row r="103" spans="1:10" s="52" customFormat="1" ht="30" thickTop="1" thickBot="1">
      <c r="A103" s="193"/>
      <c r="B103" s="538" t="s">
        <v>595</v>
      </c>
      <c r="C103" s="539" t="s">
        <v>740</v>
      </c>
      <c r="D103" s="539" t="s">
        <v>463</v>
      </c>
      <c r="E103" s="539" t="s">
        <v>462</v>
      </c>
      <c r="F103" s="539" t="s">
        <v>741</v>
      </c>
      <c r="G103" s="58"/>
      <c r="H103" s="58"/>
      <c r="I103" s="206"/>
    </row>
    <row r="104" spans="1:10" s="52" customFormat="1" ht="15.75" thickBot="1">
      <c r="A104" s="193"/>
      <c r="B104" s="775" t="s">
        <v>156</v>
      </c>
      <c r="C104" s="776"/>
      <c r="D104" s="776"/>
      <c r="E104" s="776"/>
      <c r="F104" s="777"/>
      <c r="G104" s="58"/>
      <c r="H104" s="58"/>
      <c r="I104" s="206"/>
    </row>
    <row r="105" spans="1:10" s="52" customFormat="1" ht="16.5" thickTop="1" thickBot="1">
      <c r="A105" s="193"/>
      <c r="B105" s="540" t="s">
        <v>903</v>
      </c>
      <c r="C105" s="541">
        <v>1153177070</v>
      </c>
      <c r="D105" s="541">
        <v>1153177070</v>
      </c>
      <c r="E105" s="523">
        <v>6442330</v>
      </c>
      <c r="F105" s="542">
        <v>6454242</v>
      </c>
      <c r="G105" s="58"/>
      <c r="H105" s="58"/>
      <c r="I105" s="206"/>
    </row>
    <row r="106" spans="1:10" s="52" customFormat="1" ht="15.75" thickBot="1">
      <c r="A106" s="193"/>
      <c r="B106" s="540" t="s">
        <v>904</v>
      </c>
      <c r="C106" s="541">
        <v>80000000</v>
      </c>
      <c r="D106" s="541">
        <v>80000000</v>
      </c>
      <c r="E106" s="523">
        <v>6375540</v>
      </c>
      <c r="F106" s="542">
        <v>6516937</v>
      </c>
      <c r="G106" s="58"/>
      <c r="H106" s="58"/>
      <c r="I106" s="206"/>
    </row>
    <row r="107" spans="1:10" s="52" customFormat="1" ht="15.75" thickBot="1">
      <c r="A107" s="193"/>
      <c r="B107" s="540" t="s">
        <v>905</v>
      </c>
      <c r="C107" s="541">
        <v>197000000</v>
      </c>
      <c r="D107" s="541">
        <v>197000000</v>
      </c>
      <c r="E107" s="523">
        <v>1000000</v>
      </c>
      <c r="F107" s="542">
        <v>1009438</v>
      </c>
      <c r="G107" s="58"/>
      <c r="H107" s="58"/>
      <c r="I107" s="206"/>
    </row>
    <row r="108" spans="1:10" s="52" customFormat="1" ht="15.75" thickBot="1">
      <c r="A108" s="193"/>
      <c r="B108" s="540" t="s">
        <v>905</v>
      </c>
      <c r="C108" s="541">
        <v>235000000</v>
      </c>
      <c r="D108" s="541">
        <v>235000000</v>
      </c>
      <c r="E108" s="523">
        <v>1000000</v>
      </c>
      <c r="F108" s="542">
        <v>1024130</v>
      </c>
      <c r="G108" s="58"/>
      <c r="H108" s="58"/>
      <c r="I108" s="206"/>
    </row>
    <row r="109" spans="1:10" s="52" customFormat="1" ht="15.75" thickBot="1">
      <c r="A109" s="193"/>
      <c r="B109" s="540" t="s">
        <v>906</v>
      </c>
      <c r="C109" s="541">
        <v>1423754930</v>
      </c>
      <c r="D109" s="541">
        <v>1423754930</v>
      </c>
      <c r="E109" s="523">
        <v>6442330</v>
      </c>
      <c r="F109" s="542">
        <v>6484250</v>
      </c>
      <c r="G109" s="58"/>
      <c r="H109" s="58"/>
      <c r="I109" s="206"/>
    </row>
    <row r="110" spans="1:10" s="52" customFormat="1" ht="15.75" thickBot="1">
      <c r="A110" s="193"/>
      <c r="B110" s="540" t="s">
        <v>778</v>
      </c>
      <c r="C110" s="541">
        <v>64423300</v>
      </c>
      <c r="D110" s="541">
        <v>64423300</v>
      </c>
      <c r="E110" s="541">
        <v>64423300</v>
      </c>
      <c r="F110" s="542">
        <v>64846905</v>
      </c>
      <c r="G110" s="58"/>
      <c r="H110" s="58"/>
      <c r="I110" s="206"/>
    </row>
    <row r="111" spans="1:10" s="52" customFormat="1" ht="15.75" thickBot="1">
      <c r="A111" s="193"/>
      <c r="B111" s="540" t="s">
        <v>778</v>
      </c>
      <c r="C111" s="541">
        <v>322116500</v>
      </c>
      <c r="D111" s="541">
        <v>322116500</v>
      </c>
      <c r="E111" s="541">
        <v>322116500</v>
      </c>
      <c r="F111" s="542">
        <v>326601862</v>
      </c>
      <c r="G111" s="58"/>
      <c r="H111" s="58"/>
      <c r="I111" s="206"/>
    </row>
    <row r="112" spans="1:10" s="52" customFormat="1" ht="15.75" thickBot="1">
      <c r="A112" s="193"/>
      <c r="B112" s="540" t="s">
        <v>778</v>
      </c>
      <c r="C112" s="541">
        <v>322116500</v>
      </c>
      <c r="D112" s="541">
        <v>322116500</v>
      </c>
      <c r="E112" s="541">
        <v>322116500</v>
      </c>
      <c r="F112" s="542">
        <v>326601862</v>
      </c>
      <c r="G112" s="58"/>
      <c r="H112" s="58"/>
      <c r="I112" s="206"/>
    </row>
    <row r="113" spans="1:9" s="52" customFormat="1" ht="15.75" thickBot="1">
      <c r="A113" s="193"/>
      <c r="B113" s="540" t="s">
        <v>778</v>
      </c>
      <c r="C113" s="541">
        <v>644233000</v>
      </c>
      <c r="D113" s="541">
        <v>644233000</v>
      </c>
      <c r="E113" s="541">
        <v>644233000</v>
      </c>
      <c r="F113" s="542">
        <v>645645018</v>
      </c>
      <c r="G113" s="58"/>
      <c r="H113" s="58"/>
      <c r="I113" s="206"/>
    </row>
    <row r="114" spans="1:9" s="52" customFormat="1" ht="15.75" thickBot="1">
      <c r="A114" s="193"/>
      <c r="B114" s="540" t="s">
        <v>907</v>
      </c>
      <c r="C114" s="541">
        <v>180000000</v>
      </c>
      <c r="D114" s="541">
        <v>180000000</v>
      </c>
      <c r="E114" s="541">
        <v>180000000</v>
      </c>
      <c r="F114" s="542">
        <v>182937686</v>
      </c>
      <c r="G114" s="58"/>
      <c r="H114" s="58"/>
      <c r="I114" s="206"/>
    </row>
    <row r="115" spans="1:9" s="52" customFormat="1" ht="15.75" thickBot="1">
      <c r="A115" s="193"/>
      <c r="B115" s="540" t="s">
        <v>908</v>
      </c>
      <c r="C115" s="541">
        <v>50000000</v>
      </c>
      <c r="D115" s="541">
        <v>50000000</v>
      </c>
      <c r="E115" s="541">
        <v>50000000</v>
      </c>
      <c r="F115" s="542">
        <v>51171233</v>
      </c>
      <c r="G115" s="58"/>
      <c r="H115" s="58"/>
      <c r="I115" s="206"/>
    </row>
    <row r="116" spans="1:9" s="52" customFormat="1" ht="15.75" thickBot="1">
      <c r="A116" s="193"/>
      <c r="B116" s="540" t="s">
        <v>908</v>
      </c>
      <c r="C116" s="541">
        <v>100000000</v>
      </c>
      <c r="D116" s="541">
        <v>100000000</v>
      </c>
      <c r="E116" s="541">
        <v>100000000</v>
      </c>
      <c r="F116" s="542">
        <v>101327397</v>
      </c>
      <c r="G116" s="58"/>
      <c r="H116" s="58"/>
      <c r="I116" s="206"/>
    </row>
    <row r="117" spans="1:9" s="52" customFormat="1" ht="15.75" thickBot="1">
      <c r="A117" s="193"/>
      <c r="B117" s="540" t="s">
        <v>908</v>
      </c>
      <c r="C117" s="541">
        <v>50000000</v>
      </c>
      <c r="D117" s="541">
        <v>50000000</v>
      </c>
      <c r="E117" s="541">
        <v>50000000</v>
      </c>
      <c r="F117" s="542">
        <v>50702740</v>
      </c>
      <c r="G117" s="58"/>
      <c r="H117" s="58"/>
      <c r="I117" s="206"/>
    </row>
    <row r="118" spans="1:9" s="52" customFormat="1" ht="15.75" thickBot="1">
      <c r="A118" s="193"/>
      <c r="B118" s="540" t="s">
        <v>778</v>
      </c>
      <c r="C118" s="541">
        <v>11000000</v>
      </c>
      <c r="D118" s="541">
        <v>11000000</v>
      </c>
      <c r="E118" s="541">
        <v>11000000</v>
      </c>
      <c r="F118" s="542">
        <v>11402630</v>
      </c>
      <c r="G118" s="58"/>
      <c r="H118" s="58"/>
      <c r="I118" s="206"/>
    </row>
    <row r="119" spans="1:9" s="52" customFormat="1" ht="15.75" thickBot="1">
      <c r="A119" s="193"/>
      <c r="B119" s="540" t="s">
        <v>909</v>
      </c>
      <c r="C119" s="541">
        <v>101000000</v>
      </c>
      <c r="D119" s="541">
        <v>101000000</v>
      </c>
      <c r="E119" s="541">
        <v>101000000</v>
      </c>
      <c r="F119" s="542">
        <v>101132822</v>
      </c>
      <c r="G119" s="58"/>
      <c r="H119" s="58"/>
      <c r="I119" s="206"/>
    </row>
    <row r="120" spans="1:9" s="52" customFormat="1" ht="15.75" thickBot="1">
      <c r="A120" s="193"/>
      <c r="B120" s="543" t="s">
        <v>850</v>
      </c>
      <c r="C120" s="544"/>
      <c r="D120" s="545">
        <v>4933821300</v>
      </c>
      <c r="E120" s="546" t="s">
        <v>1112</v>
      </c>
      <c r="F120" s="547">
        <v>1883859152</v>
      </c>
      <c r="G120" s="58"/>
      <c r="H120" s="58"/>
      <c r="I120" s="206"/>
    </row>
    <row r="121" spans="1:9" s="52" customFormat="1" ht="15.75" thickBot="1">
      <c r="A121" s="193"/>
      <c r="B121" s="543" t="s">
        <v>851</v>
      </c>
      <c r="C121" s="524"/>
      <c r="D121" s="545">
        <v>2900000000</v>
      </c>
      <c r="E121" s="524"/>
      <c r="F121" s="548"/>
      <c r="G121" s="58"/>
      <c r="H121" s="58"/>
      <c r="I121" s="206"/>
    </row>
    <row r="122" spans="1:9" s="52" customFormat="1" ht="15.75" thickBot="1">
      <c r="A122" s="193"/>
      <c r="B122" s="778" t="s">
        <v>1113</v>
      </c>
      <c r="C122" s="779"/>
      <c r="D122" s="779"/>
      <c r="E122" s="779"/>
      <c r="F122" s="780"/>
      <c r="G122" s="58"/>
      <c r="H122" s="58"/>
      <c r="I122" s="206"/>
    </row>
    <row r="123" spans="1:9" s="52" customFormat="1" ht="15.75" thickBot="1">
      <c r="A123" s="193"/>
      <c r="B123" s="549" t="s">
        <v>739</v>
      </c>
      <c r="C123" s="550" t="s">
        <v>739</v>
      </c>
      <c r="D123" s="550" t="s">
        <v>739</v>
      </c>
      <c r="E123" s="550" t="s">
        <v>739</v>
      </c>
      <c r="F123" s="551" t="s">
        <v>739</v>
      </c>
      <c r="G123" s="58"/>
      <c r="H123" s="58"/>
      <c r="I123" s="206"/>
    </row>
    <row r="124" spans="1:9" s="52" customFormat="1" ht="15.75" thickBot="1">
      <c r="A124" s="193"/>
      <c r="B124" s="543" t="s">
        <v>850</v>
      </c>
      <c r="C124" s="524"/>
      <c r="D124" s="546" t="s">
        <v>1114</v>
      </c>
      <c r="E124" s="546" t="s">
        <v>1114</v>
      </c>
      <c r="F124" s="552" t="s">
        <v>1114</v>
      </c>
      <c r="G124" s="58"/>
      <c r="H124" s="58"/>
      <c r="I124" s="206"/>
    </row>
    <row r="125" spans="1:9" s="52" customFormat="1" ht="15.75" thickBot="1">
      <c r="A125" s="193"/>
      <c r="B125" s="553" t="s">
        <v>851</v>
      </c>
      <c r="C125" s="554"/>
      <c r="D125" s="555" t="s">
        <v>1114</v>
      </c>
      <c r="E125" s="556" t="s">
        <v>1114</v>
      </c>
      <c r="F125" s="557" t="s">
        <v>1114</v>
      </c>
      <c r="G125" s="58"/>
      <c r="H125" s="58"/>
      <c r="I125" s="206"/>
    </row>
    <row r="126" spans="1:9" s="52" customFormat="1" ht="15.75" thickTop="1">
      <c r="A126" s="193"/>
      <c r="B126" s="58"/>
      <c r="C126" s="58"/>
      <c r="D126" s="58"/>
      <c r="E126" s="58"/>
      <c r="F126" s="58"/>
      <c r="G126" s="58"/>
      <c r="H126" s="58"/>
      <c r="I126" s="206"/>
    </row>
    <row r="127" spans="1:9" s="52" customFormat="1">
      <c r="A127" s="193"/>
      <c r="B127" s="442" t="s">
        <v>1115</v>
      </c>
      <c r="C127" s="58"/>
      <c r="D127" s="58"/>
      <c r="E127" s="58"/>
      <c r="F127" s="58"/>
      <c r="G127" s="58"/>
      <c r="H127" s="58"/>
      <c r="I127" s="206"/>
    </row>
    <row r="128" spans="1:9" s="52" customFormat="1" ht="15.75" thickBot="1">
      <c r="A128" s="193"/>
      <c r="B128" s="58"/>
      <c r="C128" s="58"/>
      <c r="D128" s="58"/>
      <c r="E128" s="58"/>
      <c r="F128" s="58"/>
      <c r="G128" s="58"/>
      <c r="H128" s="58"/>
      <c r="I128" s="206"/>
    </row>
    <row r="129" spans="1:9" s="52" customFormat="1" ht="15.75" thickBot="1">
      <c r="A129" s="193"/>
      <c r="B129" s="586" t="s">
        <v>73</v>
      </c>
      <c r="C129" s="587">
        <v>43830</v>
      </c>
      <c r="D129" s="588" t="s">
        <v>1116</v>
      </c>
      <c r="E129" s="58"/>
      <c r="F129" s="58"/>
      <c r="G129" s="58"/>
      <c r="H129" s="58"/>
      <c r="I129" s="206"/>
    </row>
    <row r="130" spans="1:9" s="52" customFormat="1" ht="15.75" thickBot="1">
      <c r="A130" s="193"/>
      <c r="B130" s="589" t="s">
        <v>937</v>
      </c>
      <c r="C130" s="590"/>
      <c r="D130" s="591"/>
      <c r="E130" s="58"/>
      <c r="F130" s="58"/>
      <c r="G130" s="58"/>
      <c r="H130" s="58"/>
      <c r="I130" s="206"/>
    </row>
    <row r="131" spans="1:9" s="52" customFormat="1" ht="15.75" thickBot="1">
      <c r="A131" s="193"/>
      <c r="B131" s="582" t="s">
        <v>938</v>
      </c>
      <c r="C131" s="541">
        <v>4232699000</v>
      </c>
      <c r="D131" s="592" t="s">
        <v>1117</v>
      </c>
      <c r="E131" s="58"/>
      <c r="F131" s="58"/>
      <c r="G131" s="58"/>
      <c r="H131" s="58"/>
      <c r="I131" s="206"/>
    </row>
    <row r="132" spans="1:9" s="52" customFormat="1" ht="15.75" thickBot="1">
      <c r="A132" s="193"/>
      <c r="B132" s="582" t="s">
        <v>939</v>
      </c>
      <c r="C132" s="541">
        <v>3177035</v>
      </c>
      <c r="D132" s="592" t="s">
        <v>1117</v>
      </c>
      <c r="E132" s="58"/>
      <c r="F132" s="58"/>
      <c r="G132" s="58"/>
      <c r="H132" s="58"/>
      <c r="I132" s="206"/>
    </row>
    <row r="133" spans="1:9" s="52" customFormat="1" ht="15.75" thickBot="1">
      <c r="A133" s="193"/>
      <c r="B133" s="593" t="s">
        <v>940</v>
      </c>
      <c r="C133" s="594">
        <v>4235876035</v>
      </c>
      <c r="D133" s="595" t="s">
        <v>1117</v>
      </c>
      <c r="E133" s="58"/>
      <c r="F133" s="443">
        <f>+C133-'Balance General'!C16</f>
        <v>0</v>
      </c>
      <c r="G133" s="58"/>
      <c r="H133" s="58"/>
      <c r="I133" s="206"/>
    </row>
    <row r="134" spans="1:9" s="52" customFormat="1" ht="15.75" thickBot="1">
      <c r="A134" s="193"/>
      <c r="B134" s="582" t="s">
        <v>932</v>
      </c>
      <c r="C134" s="541">
        <v>4239185000</v>
      </c>
      <c r="D134" s="592" t="s">
        <v>1117</v>
      </c>
      <c r="E134" s="58"/>
      <c r="F134" s="58"/>
      <c r="G134" s="58"/>
      <c r="H134" s="58"/>
      <c r="I134" s="206"/>
    </row>
    <row r="135" spans="1:9" s="52" customFormat="1" ht="15.75" thickBot="1">
      <c r="A135" s="193"/>
      <c r="B135" s="582" t="s">
        <v>933</v>
      </c>
      <c r="C135" s="541">
        <v>3283240</v>
      </c>
      <c r="D135" s="592" t="s">
        <v>1117</v>
      </c>
      <c r="E135" s="58"/>
      <c r="F135" s="58"/>
      <c r="G135" s="58"/>
      <c r="H135" s="58"/>
      <c r="I135" s="206"/>
    </row>
    <row r="136" spans="1:9" s="52" customFormat="1" ht="15.75" thickBot="1">
      <c r="A136" s="193"/>
      <c r="B136" s="593" t="s">
        <v>934</v>
      </c>
      <c r="C136" s="594">
        <v>4242468240</v>
      </c>
      <c r="D136" s="595" t="s">
        <v>1117</v>
      </c>
      <c r="E136" s="58"/>
      <c r="F136" s="58"/>
      <c r="G136" s="58"/>
      <c r="H136" s="58"/>
      <c r="I136" s="206"/>
    </row>
    <row r="137" spans="1:9" s="52" customFormat="1">
      <c r="A137" s="193"/>
      <c r="B137" s="58"/>
      <c r="C137" s="58"/>
      <c r="D137" s="58"/>
      <c r="E137" s="58"/>
      <c r="F137" s="58"/>
      <c r="G137" s="58"/>
      <c r="H137" s="58"/>
      <c r="I137" s="206"/>
    </row>
    <row r="138" spans="1:9" s="52" customFormat="1">
      <c r="A138" s="193"/>
      <c r="B138" s="108" t="s">
        <v>77</v>
      </c>
      <c r="C138" s="58"/>
      <c r="D138" s="58"/>
      <c r="E138" s="58"/>
      <c r="F138" s="58"/>
      <c r="G138" s="58"/>
      <c r="H138" s="58"/>
      <c r="I138" s="206"/>
    </row>
    <row r="139" spans="1:9" s="52" customFormat="1">
      <c r="A139" s="193"/>
      <c r="B139" s="58" t="s">
        <v>1118</v>
      </c>
      <c r="C139" s="58"/>
      <c r="D139" s="58"/>
      <c r="E139" s="58"/>
      <c r="F139" s="58"/>
      <c r="G139" s="58"/>
      <c r="H139" s="58"/>
      <c r="I139" s="206"/>
    </row>
    <row r="140" spans="1:9" s="52" customFormat="1">
      <c r="A140" s="193"/>
      <c r="B140" s="58"/>
      <c r="C140" s="58"/>
      <c r="D140" s="58"/>
      <c r="E140" s="58"/>
      <c r="F140" s="58"/>
      <c r="G140" s="58"/>
      <c r="H140" s="58"/>
      <c r="I140" s="206"/>
    </row>
    <row r="141" spans="1:9" s="52" customFormat="1">
      <c r="A141" s="193"/>
      <c r="B141" s="768" t="s">
        <v>1119</v>
      </c>
      <c r="C141" s="768"/>
      <c r="D141" s="768"/>
      <c r="E141" s="58"/>
      <c r="F141" s="56"/>
      <c r="G141" s="58"/>
      <c r="H141" s="58"/>
      <c r="I141" s="206"/>
    </row>
    <row r="142" spans="1:9" s="52" customFormat="1">
      <c r="A142" s="193"/>
      <c r="B142" s="599" t="s">
        <v>79</v>
      </c>
      <c r="C142" s="599" t="s">
        <v>844</v>
      </c>
      <c r="D142" s="599" t="s">
        <v>845</v>
      </c>
      <c r="E142" s="53"/>
      <c r="F142" s="58"/>
      <c r="G142" s="58"/>
      <c r="H142" s="206"/>
      <c r="I142" s="206"/>
    </row>
    <row r="143" spans="1:9" s="52" customFormat="1">
      <c r="A143" s="193"/>
      <c r="B143" s="600">
        <v>1</v>
      </c>
      <c r="C143" s="601">
        <v>200000000</v>
      </c>
      <c r="D143" s="601">
        <v>750000000</v>
      </c>
      <c r="E143" s="57"/>
      <c r="F143" s="58"/>
      <c r="G143" s="58"/>
      <c r="H143" s="206"/>
      <c r="I143" s="206"/>
    </row>
    <row r="144" spans="1:9" s="52" customFormat="1">
      <c r="A144" s="193"/>
      <c r="B144" s="559" t="s">
        <v>850</v>
      </c>
      <c r="C144" s="602"/>
      <c r="D144" s="603">
        <v>750000000</v>
      </c>
      <c r="E144" s="58"/>
      <c r="F144" s="58"/>
      <c r="G144" s="58"/>
      <c r="H144" s="206"/>
      <c r="I144" s="206"/>
    </row>
    <row r="145" spans="1:9" s="52" customFormat="1">
      <c r="A145" s="193"/>
      <c r="B145" s="559" t="s">
        <v>851</v>
      </c>
      <c r="C145" s="604"/>
      <c r="D145" s="603">
        <v>728414862</v>
      </c>
      <c r="E145" s="59"/>
      <c r="F145" s="58"/>
      <c r="G145" s="58"/>
      <c r="H145" s="206"/>
      <c r="I145" s="206"/>
    </row>
    <row r="146" spans="1:9" s="52" customFormat="1">
      <c r="A146" s="193"/>
      <c r="B146" s="58"/>
      <c r="C146" s="58"/>
      <c r="D146" s="58"/>
      <c r="E146" s="58"/>
      <c r="F146" s="58"/>
      <c r="G146" s="58"/>
      <c r="H146" s="58"/>
      <c r="I146" s="206"/>
    </row>
    <row r="147" spans="1:9">
      <c r="A147" s="194"/>
      <c r="B147" s="110" t="s">
        <v>470</v>
      </c>
      <c r="C147" s="195"/>
      <c r="D147" s="195"/>
      <c r="E147" s="195"/>
      <c r="F147" s="66"/>
      <c r="G147" s="66"/>
      <c r="H147" s="66"/>
      <c r="I147" s="67"/>
    </row>
    <row r="148" spans="1:9">
      <c r="A148" s="194"/>
      <c r="B148" s="195"/>
      <c r="C148" s="195"/>
      <c r="D148" s="195"/>
      <c r="E148" s="195"/>
      <c r="F148" s="66"/>
      <c r="G148" s="66"/>
      <c r="H148" s="66"/>
      <c r="I148" s="67"/>
    </row>
    <row r="149" spans="1:9">
      <c r="A149" s="194"/>
      <c r="B149" s="606" t="s">
        <v>893</v>
      </c>
      <c r="C149" s="195"/>
      <c r="D149" s="195"/>
      <c r="E149" s="195"/>
      <c r="F149" s="66"/>
      <c r="G149" s="66"/>
      <c r="H149" s="66"/>
      <c r="I149" s="67"/>
    </row>
    <row r="150" spans="1:9">
      <c r="A150" s="194"/>
      <c r="B150" s="195"/>
      <c r="C150" s="195"/>
      <c r="D150" s="195"/>
      <c r="E150" s="195"/>
      <c r="F150" s="66"/>
      <c r="G150" s="66"/>
      <c r="H150" s="66"/>
      <c r="I150" s="67"/>
    </row>
    <row r="151" spans="1:9">
      <c r="A151" s="194"/>
      <c r="B151" s="113" t="s">
        <v>894</v>
      </c>
      <c r="C151" s="195"/>
      <c r="D151" s="195"/>
      <c r="E151" s="195"/>
      <c r="F151" s="66"/>
      <c r="G151" s="66"/>
      <c r="H151" s="66"/>
      <c r="I151" s="67"/>
    </row>
    <row r="152" spans="1:9">
      <c r="A152" s="194"/>
      <c r="B152" s="195"/>
      <c r="C152" s="195"/>
      <c r="D152" s="195"/>
      <c r="E152" s="195"/>
      <c r="F152" s="66"/>
      <c r="G152" s="66"/>
      <c r="H152" s="66"/>
      <c r="I152" s="67"/>
    </row>
    <row r="153" spans="1:9">
      <c r="A153" s="69"/>
      <c r="B153" s="768" t="s">
        <v>649</v>
      </c>
      <c r="C153" s="768"/>
      <c r="D153" s="768"/>
      <c r="E153" s="195"/>
      <c r="F153" s="66"/>
      <c r="G153" s="66"/>
      <c r="H153" s="66"/>
      <c r="I153" s="67"/>
    </row>
    <row r="154" spans="1:9">
      <c r="A154" s="69"/>
      <c r="B154" s="599" t="s">
        <v>73</v>
      </c>
      <c r="C154" s="608">
        <v>43830</v>
      </c>
      <c r="D154" s="608">
        <v>43465</v>
      </c>
      <c r="E154" s="195"/>
      <c r="F154" s="66"/>
      <c r="G154" s="66"/>
      <c r="H154" s="66"/>
      <c r="I154" s="67"/>
    </row>
    <row r="155" spans="1:9">
      <c r="A155" s="69"/>
      <c r="B155" s="609" t="s">
        <v>1120</v>
      </c>
      <c r="C155" s="610" t="s">
        <v>1114</v>
      </c>
      <c r="D155" s="610" t="s">
        <v>1114</v>
      </c>
      <c r="E155" s="195"/>
      <c r="F155" s="66"/>
      <c r="G155" s="66"/>
      <c r="H155" s="66"/>
      <c r="I155" s="67"/>
    </row>
    <row r="156" spans="1:9">
      <c r="A156" s="69"/>
      <c r="B156" s="609" t="s">
        <v>1121</v>
      </c>
      <c r="C156" s="611">
        <v>28598469</v>
      </c>
      <c r="D156" s="610" t="s">
        <v>1114</v>
      </c>
      <c r="E156" s="195"/>
      <c r="F156" s="66"/>
      <c r="G156" s="66"/>
      <c r="H156" s="66"/>
      <c r="I156" s="67"/>
    </row>
    <row r="157" spans="1:9">
      <c r="A157" s="69"/>
      <c r="B157" s="559" t="s">
        <v>850</v>
      </c>
      <c r="C157" s="612">
        <v>28598469</v>
      </c>
      <c r="D157" s="610" t="s">
        <v>1114</v>
      </c>
      <c r="E157" s="195"/>
      <c r="F157" s="66"/>
      <c r="G157" s="66"/>
      <c r="H157" s="66"/>
      <c r="I157" s="67"/>
    </row>
    <row r="158" spans="1:9">
      <c r="A158" s="69"/>
      <c r="B158" s="613" t="s">
        <v>851</v>
      </c>
      <c r="C158" s="614" t="s">
        <v>1114</v>
      </c>
      <c r="D158" s="610" t="s">
        <v>1114</v>
      </c>
      <c r="E158" s="196"/>
      <c r="F158" s="66"/>
      <c r="G158" s="66"/>
      <c r="H158" s="66"/>
      <c r="I158" s="67"/>
    </row>
    <row r="159" spans="1:9">
      <c r="A159" s="69"/>
      <c r="B159" s="54"/>
      <c r="C159" s="66"/>
      <c r="D159" s="60"/>
      <c r="E159" s="195"/>
      <c r="F159" s="66"/>
      <c r="G159" s="66"/>
      <c r="H159" s="66"/>
      <c r="I159" s="67"/>
    </row>
    <row r="160" spans="1:9">
      <c r="A160" s="69"/>
      <c r="B160" s="605" t="s">
        <v>895</v>
      </c>
      <c r="C160" s="66"/>
      <c r="D160" s="60"/>
      <c r="E160" s="195"/>
      <c r="F160" s="66"/>
      <c r="G160" s="66"/>
      <c r="H160" s="66"/>
      <c r="I160" s="67"/>
    </row>
    <row r="161" spans="1:9" s="388" customFormat="1">
      <c r="A161" s="384"/>
      <c r="B161" s="383"/>
      <c r="C161" s="385"/>
      <c r="D161" s="385"/>
      <c r="E161" s="385"/>
      <c r="F161" s="386"/>
      <c r="G161" s="386"/>
      <c r="H161" s="386"/>
      <c r="I161" s="387"/>
    </row>
    <row r="162" spans="1:9" ht="25.5">
      <c r="A162" s="69"/>
      <c r="B162" s="397" t="s">
        <v>896</v>
      </c>
      <c r="E162" s="195"/>
      <c r="F162" s="66"/>
      <c r="G162" s="66"/>
      <c r="H162" s="66"/>
      <c r="I162" s="67"/>
    </row>
    <row r="163" spans="1:9">
      <c r="A163" s="69"/>
      <c r="B163" s="54"/>
      <c r="C163" s="66"/>
      <c r="D163" s="60"/>
      <c r="E163" s="195"/>
      <c r="F163" s="66"/>
      <c r="G163" s="66"/>
      <c r="H163" s="66"/>
      <c r="I163" s="67"/>
    </row>
    <row r="164" spans="1:9">
      <c r="A164" s="69"/>
      <c r="B164" s="416" t="s">
        <v>897</v>
      </c>
      <c r="C164" s="66"/>
      <c r="D164" s="60"/>
      <c r="E164" s="195"/>
      <c r="F164" s="66"/>
      <c r="G164" s="66"/>
      <c r="H164" s="66"/>
      <c r="I164" s="67"/>
    </row>
    <row r="165" spans="1:9">
      <c r="A165" s="69"/>
      <c r="B165" s="54"/>
      <c r="C165" s="66"/>
      <c r="D165" s="60"/>
      <c r="E165" s="195"/>
      <c r="F165" s="66"/>
      <c r="G165" s="66"/>
      <c r="H165" s="66"/>
      <c r="I165" s="67"/>
    </row>
    <row r="166" spans="1:9">
      <c r="A166" s="69"/>
      <c r="B166" s="768" t="s">
        <v>475</v>
      </c>
      <c r="C166" s="768"/>
      <c r="D166" s="768"/>
      <c r="E166" s="195"/>
      <c r="F166" s="66"/>
      <c r="G166" s="66"/>
      <c r="H166" s="66"/>
      <c r="I166" s="67"/>
    </row>
    <row r="167" spans="1:9">
      <c r="A167" s="69"/>
      <c r="B167" s="599" t="s">
        <v>73</v>
      </c>
      <c r="C167" s="608">
        <v>43830</v>
      </c>
      <c r="D167" s="608">
        <v>43465</v>
      </c>
      <c r="E167" s="195"/>
      <c r="F167" s="66"/>
      <c r="G167" s="66"/>
      <c r="H167" s="66"/>
      <c r="I167" s="67"/>
    </row>
    <row r="168" spans="1:9">
      <c r="A168" s="69"/>
      <c r="B168" s="609" t="s">
        <v>848</v>
      </c>
      <c r="C168" s="611">
        <v>675342</v>
      </c>
      <c r="D168" s="600" t="s">
        <v>834</v>
      </c>
      <c r="E168" s="195"/>
      <c r="F168" s="66"/>
      <c r="G168" s="66"/>
      <c r="H168" s="66"/>
      <c r="I168" s="67"/>
    </row>
    <row r="169" spans="1:9">
      <c r="A169" s="69"/>
      <c r="B169" s="609" t="s">
        <v>849</v>
      </c>
      <c r="C169" s="611">
        <v>19274034</v>
      </c>
      <c r="D169" s="600" t="s">
        <v>834</v>
      </c>
      <c r="E169" s="195"/>
      <c r="F169" s="66"/>
      <c r="G169" s="66"/>
      <c r="H169" s="66"/>
      <c r="I169" s="67"/>
    </row>
    <row r="170" spans="1:9">
      <c r="A170" s="69"/>
      <c r="B170" s="559" t="s">
        <v>850</v>
      </c>
      <c r="C170" s="612">
        <v>19949376</v>
      </c>
      <c r="D170" s="614" t="s">
        <v>834</v>
      </c>
      <c r="E170" s="195"/>
      <c r="F170" s="66"/>
      <c r="G170" s="66"/>
      <c r="H170" s="66"/>
      <c r="I170" s="67"/>
    </row>
    <row r="171" spans="1:9">
      <c r="A171" s="69"/>
      <c r="B171" s="613" t="s">
        <v>851</v>
      </c>
      <c r="C171" s="614" t="s">
        <v>1122</v>
      </c>
      <c r="D171" s="614" t="s">
        <v>834</v>
      </c>
      <c r="E171" s="195"/>
      <c r="F171" s="66"/>
      <c r="G171" s="66"/>
      <c r="H171" s="66"/>
      <c r="I171" s="67"/>
    </row>
    <row r="172" spans="1:9">
      <c r="A172" s="69"/>
      <c r="B172" s="54"/>
      <c r="C172" s="66"/>
      <c r="D172" s="60"/>
      <c r="E172" s="195"/>
      <c r="F172" s="66"/>
      <c r="G172" s="66"/>
      <c r="H172" s="66"/>
      <c r="I172" s="67"/>
    </row>
    <row r="173" spans="1:9">
      <c r="A173" s="69"/>
      <c r="B173" s="605" t="s">
        <v>899</v>
      </c>
      <c r="C173" s="66"/>
      <c r="D173" s="60"/>
      <c r="E173" s="195"/>
      <c r="F173" s="66"/>
      <c r="G173" s="66"/>
      <c r="H173" s="66"/>
      <c r="I173" s="67"/>
    </row>
    <row r="174" spans="1:9">
      <c r="A174" s="69"/>
      <c r="B174" s="480" t="s">
        <v>898</v>
      </c>
      <c r="C174" s="66"/>
      <c r="D174" s="60"/>
      <c r="E174" s="195"/>
      <c r="F174" s="66"/>
      <c r="G174" s="66"/>
      <c r="H174" s="66"/>
      <c r="I174" s="67"/>
    </row>
    <row r="175" spans="1:9">
      <c r="A175" s="69"/>
      <c r="B175" s="480"/>
      <c r="C175" s="66"/>
      <c r="D175" s="60"/>
      <c r="E175" s="195"/>
      <c r="F175" s="66"/>
      <c r="G175" s="66"/>
      <c r="H175" s="66"/>
      <c r="I175" s="67"/>
    </row>
    <row r="176" spans="1:9">
      <c r="A176" s="69"/>
      <c r="B176" s="605" t="s">
        <v>1123</v>
      </c>
      <c r="C176" s="66"/>
      <c r="D176" s="60"/>
      <c r="E176" s="195"/>
      <c r="F176" s="66"/>
      <c r="G176" s="66"/>
      <c r="H176" s="66"/>
      <c r="I176" s="67"/>
    </row>
    <row r="177" spans="1:9">
      <c r="A177" s="69"/>
      <c r="B177" s="480"/>
      <c r="C177" s="66"/>
      <c r="D177" s="60"/>
      <c r="E177" s="195"/>
      <c r="F177" s="66"/>
      <c r="G177" s="66"/>
      <c r="H177" s="66"/>
      <c r="I177" s="67"/>
    </row>
    <row r="178" spans="1:9">
      <c r="A178" s="69"/>
      <c r="B178" s="768" t="s">
        <v>475</v>
      </c>
      <c r="C178" s="768"/>
      <c r="D178" s="768"/>
      <c r="E178" s="195"/>
      <c r="F178" s="66"/>
      <c r="G178" s="66"/>
      <c r="H178" s="66"/>
      <c r="I178" s="67"/>
    </row>
    <row r="179" spans="1:9">
      <c r="A179" s="69"/>
      <c r="B179" s="599" t="s">
        <v>73</v>
      </c>
      <c r="C179" s="608">
        <v>43830</v>
      </c>
      <c r="D179" s="608">
        <v>43465</v>
      </c>
      <c r="E179" s="195"/>
      <c r="F179" s="66"/>
      <c r="G179" s="66"/>
      <c r="H179" s="66"/>
      <c r="I179" s="67"/>
    </row>
    <row r="180" spans="1:9">
      <c r="A180" s="69"/>
      <c r="B180" s="609" t="s">
        <v>901</v>
      </c>
      <c r="C180" s="611">
        <v>131627650</v>
      </c>
      <c r="D180" s="600" t="s">
        <v>834</v>
      </c>
      <c r="E180" s="195"/>
      <c r="F180" s="66"/>
      <c r="G180" s="66"/>
      <c r="H180" s="66"/>
      <c r="I180" s="67"/>
    </row>
    <row r="181" spans="1:9">
      <c r="A181" s="69"/>
      <c r="B181" s="559" t="s">
        <v>850</v>
      </c>
      <c r="C181" s="612">
        <v>131627650</v>
      </c>
      <c r="D181" s="614" t="s">
        <v>834</v>
      </c>
      <c r="E181" s="195"/>
      <c r="F181" s="66"/>
      <c r="G181" s="66"/>
      <c r="H181" s="66"/>
      <c r="I181" s="67"/>
    </row>
    <row r="182" spans="1:9">
      <c r="A182" s="69"/>
      <c r="B182" s="613" t="s">
        <v>851</v>
      </c>
      <c r="C182" s="614" t="s">
        <v>1122</v>
      </c>
      <c r="D182" s="614" t="s">
        <v>834</v>
      </c>
      <c r="E182" s="195"/>
      <c r="F182" s="66"/>
      <c r="G182" s="66"/>
      <c r="H182" s="66"/>
      <c r="I182" s="67"/>
    </row>
    <row r="183" spans="1:9">
      <c r="A183" s="69"/>
      <c r="B183" s="618"/>
      <c r="C183" s="619"/>
      <c r="D183" s="619"/>
      <c r="E183" s="195"/>
      <c r="F183" s="66"/>
      <c r="G183" s="66"/>
      <c r="H183" s="66"/>
      <c r="I183" s="67"/>
    </row>
    <row r="184" spans="1:9">
      <c r="A184" s="69"/>
      <c r="B184" s="108" t="s">
        <v>1124</v>
      </c>
      <c r="C184" s="66"/>
      <c r="D184" s="66"/>
      <c r="E184" s="66"/>
      <c r="F184" s="66"/>
      <c r="G184" s="66"/>
      <c r="H184" s="66"/>
      <c r="I184" s="67"/>
    </row>
    <row r="185" spans="1:9">
      <c r="A185" s="69"/>
      <c r="B185" s="397" t="s">
        <v>1136</v>
      </c>
      <c r="C185" s="66"/>
      <c r="D185" s="66"/>
      <c r="E185" s="66"/>
      <c r="F185" s="66"/>
      <c r="G185" s="66"/>
      <c r="H185" s="66"/>
      <c r="I185" s="67"/>
    </row>
    <row r="186" spans="1:9">
      <c r="A186" s="69"/>
      <c r="B186" s="397"/>
      <c r="C186" s="66"/>
      <c r="D186" s="66"/>
      <c r="E186" s="66"/>
      <c r="F186" s="66"/>
      <c r="G186" s="66"/>
      <c r="H186" s="66"/>
      <c r="I186" s="67"/>
    </row>
    <row r="187" spans="1:9" s="334" customFormat="1" ht="12" customHeight="1">
      <c r="A187" s="333"/>
      <c r="B187" s="774" t="s">
        <v>595</v>
      </c>
      <c r="C187" s="774" t="s">
        <v>747</v>
      </c>
      <c r="D187" s="774"/>
      <c r="E187" s="774"/>
      <c r="F187" s="774"/>
      <c r="G187" s="774"/>
      <c r="H187" s="774" t="s">
        <v>748</v>
      </c>
      <c r="I187" s="774"/>
    </row>
    <row r="188" spans="1:9" s="99" customFormat="1" ht="30">
      <c r="A188" s="185"/>
      <c r="B188" s="774"/>
      <c r="C188" s="625" t="s">
        <v>743</v>
      </c>
      <c r="D188" s="625" t="s">
        <v>744</v>
      </c>
      <c r="E188" s="625" t="s">
        <v>745</v>
      </c>
      <c r="F188" s="625" t="s">
        <v>1126</v>
      </c>
      <c r="G188" s="625" t="s">
        <v>1125</v>
      </c>
      <c r="H188" s="625" t="s">
        <v>746</v>
      </c>
      <c r="I188" s="625" t="s">
        <v>744</v>
      </c>
    </row>
    <row r="189" spans="1:9" s="332" customFormat="1">
      <c r="A189" s="331"/>
      <c r="B189" s="626" t="s">
        <v>749</v>
      </c>
      <c r="C189" s="627" t="s">
        <v>835</v>
      </c>
      <c r="D189" s="627" t="s">
        <v>1127</v>
      </c>
      <c r="E189" s="627" t="s">
        <v>798</v>
      </c>
      <c r="F189" s="627" t="s">
        <v>1114</v>
      </c>
      <c r="G189" s="627" t="s">
        <v>1127</v>
      </c>
      <c r="H189" s="627" t="s">
        <v>798</v>
      </c>
      <c r="I189" s="627" t="s">
        <v>798</v>
      </c>
    </row>
    <row r="190" spans="1:9" s="332" customFormat="1">
      <c r="A190" s="331"/>
      <c r="B190" s="626" t="s">
        <v>750</v>
      </c>
      <c r="C190" s="627" t="s">
        <v>1128</v>
      </c>
      <c r="D190" s="611">
        <v>15775540</v>
      </c>
      <c r="E190" s="627" t="s">
        <v>1129</v>
      </c>
      <c r="F190" s="627" t="s">
        <v>1122</v>
      </c>
      <c r="G190" s="628">
        <v>15775540</v>
      </c>
      <c r="H190" s="627" t="s">
        <v>835</v>
      </c>
      <c r="I190" s="627" t="s">
        <v>798</v>
      </c>
    </row>
    <row r="191" spans="1:9" s="332" customFormat="1">
      <c r="A191" s="331"/>
      <c r="B191" s="626" t="s">
        <v>751</v>
      </c>
      <c r="C191" s="627" t="s">
        <v>1127</v>
      </c>
      <c r="D191" s="627" t="s">
        <v>1127</v>
      </c>
      <c r="E191" s="627" t="s">
        <v>1127</v>
      </c>
      <c r="F191" s="627" t="s">
        <v>1114</v>
      </c>
      <c r="G191" s="627" t="s">
        <v>1127</v>
      </c>
      <c r="H191" s="627" t="s">
        <v>790</v>
      </c>
      <c r="I191" s="627" t="s">
        <v>833</v>
      </c>
    </row>
    <row r="192" spans="1:9" s="332" customFormat="1">
      <c r="A192" s="331"/>
      <c r="B192" s="626" t="s">
        <v>243</v>
      </c>
      <c r="C192" s="627" t="s">
        <v>1130</v>
      </c>
      <c r="D192" s="627" t="s">
        <v>790</v>
      </c>
      <c r="E192" s="627" t="s">
        <v>1129</v>
      </c>
      <c r="F192" s="627" t="s">
        <v>1131</v>
      </c>
      <c r="G192" s="627" t="s">
        <v>1109</v>
      </c>
      <c r="H192" s="627" t="s">
        <v>1129</v>
      </c>
      <c r="I192" s="627" t="s">
        <v>790</v>
      </c>
    </row>
    <row r="193" spans="1:9" s="332" customFormat="1">
      <c r="A193" s="331"/>
      <c r="B193" s="626" t="s">
        <v>752</v>
      </c>
      <c r="C193" s="627" t="s">
        <v>1110</v>
      </c>
      <c r="D193" s="627" t="s">
        <v>834</v>
      </c>
      <c r="E193" s="627" t="s">
        <v>1129</v>
      </c>
      <c r="F193" s="627" t="s">
        <v>1131</v>
      </c>
      <c r="G193" s="627" t="s">
        <v>1109</v>
      </c>
      <c r="H193" s="627" t="s">
        <v>1129</v>
      </c>
      <c r="I193" s="627" t="s">
        <v>790</v>
      </c>
    </row>
    <row r="194" spans="1:9" s="330" customFormat="1" ht="14.25">
      <c r="A194" s="329"/>
      <c r="B194" s="559" t="s">
        <v>1132</v>
      </c>
      <c r="C194" s="610" t="s">
        <v>835</v>
      </c>
      <c r="D194" s="612">
        <v>15775540</v>
      </c>
      <c r="E194" s="610" t="s">
        <v>1133</v>
      </c>
      <c r="F194" s="610" t="s">
        <v>786</v>
      </c>
      <c r="G194" s="612">
        <v>15775540</v>
      </c>
      <c r="H194" s="610" t="s">
        <v>1133</v>
      </c>
      <c r="I194" s="610" t="s">
        <v>1130</v>
      </c>
    </row>
    <row r="195" spans="1:9" s="330" customFormat="1" ht="14.25">
      <c r="A195" s="329"/>
      <c r="B195" s="559" t="s">
        <v>1134</v>
      </c>
      <c r="C195" s="610" t="s">
        <v>1135</v>
      </c>
      <c r="D195" s="610" t="s">
        <v>1133</v>
      </c>
      <c r="E195" s="610" t="s">
        <v>1133</v>
      </c>
      <c r="F195" s="610" t="s">
        <v>786</v>
      </c>
      <c r="G195" s="610" t="s">
        <v>786</v>
      </c>
      <c r="H195" s="610" t="s">
        <v>1133</v>
      </c>
      <c r="I195" s="610" t="s">
        <v>1130</v>
      </c>
    </row>
    <row r="196" spans="1:9">
      <c r="A196" s="69"/>
      <c r="B196" s="108"/>
      <c r="C196" s="66"/>
      <c r="D196" s="66"/>
      <c r="E196" s="66"/>
      <c r="F196" s="66"/>
      <c r="G196" s="66"/>
      <c r="H196" s="66"/>
      <c r="I196" s="67"/>
    </row>
    <row r="197" spans="1:9">
      <c r="A197" s="69"/>
      <c r="B197" s="399" t="s">
        <v>1137</v>
      </c>
      <c r="C197" s="66"/>
      <c r="D197" s="66"/>
      <c r="E197" s="66"/>
      <c r="F197" s="66"/>
      <c r="G197" s="66"/>
      <c r="H197" s="66"/>
      <c r="I197" s="67"/>
    </row>
    <row r="198" spans="1:9" ht="25.5">
      <c r="A198" s="69"/>
      <c r="B198" s="397" t="s">
        <v>1138</v>
      </c>
      <c r="C198" s="66"/>
      <c r="D198" s="66"/>
      <c r="E198" s="66"/>
      <c r="F198" s="66"/>
      <c r="G198" s="66"/>
      <c r="H198" s="66"/>
      <c r="I198" s="67"/>
    </row>
    <row r="199" spans="1:9" ht="15.75" thickBot="1">
      <c r="A199" s="69"/>
      <c r="B199" s="397"/>
      <c r="C199" s="66"/>
      <c r="D199" s="66"/>
      <c r="E199" s="66"/>
      <c r="F199" s="66"/>
      <c r="G199" s="66"/>
      <c r="H199" s="66"/>
      <c r="I199" s="67"/>
    </row>
    <row r="200" spans="1:9" ht="15.75" thickBot="1">
      <c r="A200" s="69"/>
      <c r="B200" s="629" t="s">
        <v>456</v>
      </c>
      <c r="C200" s="630" t="s">
        <v>1139</v>
      </c>
      <c r="D200" s="630" t="s">
        <v>1140</v>
      </c>
      <c r="E200" s="630" t="s">
        <v>478</v>
      </c>
      <c r="F200" s="630" t="s">
        <v>479</v>
      </c>
      <c r="H200" s="66"/>
      <c r="I200" s="67"/>
    </row>
    <row r="201" spans="1:9" ht="15.75" thickBot="1">
      <c r="A201" s="69"/>
      <c r="B201" s="631" t="s">
        <v>518</v>
      </c>
      <c r="C201" s="632"/>
      <c r="D201" s="632"/>
      <c r="E201" s="632"/>
      <c r="F201" s="633"/>
      <c r="H201" s="66"/>
      <c r="I201" s="67"/>
    </row>
    <row r="202" spans="1:9" ht="13.15" customHeight="1">
      <c r="A202" s="69"/>
      <c r="B202" s="634" t="s">
        <v>853</v>
      </c>
      <c r="C202" s="635" t="s">
        <v>1114</v>
      </c>
      <c r="D202" s="636">
        <v>4974714</v>
      </c>
      <c r="E202" s="635" t="s">
        <v>1114</v>
      </c>
      <c r="F202" s="637">
        <v>4974714</v>
      </c>
      <c r="I202" s="191"/>
    </row>
    <row r="203" spans="1:9">
      <c r="A203" s="69"/>
      <c r="B203" s="638" t="s">
        <v>108</v>
      </c>
      <c r="C203" s="639" t="s">
        <v>1114</v>
      </c>
      <c r="D203" s="640">
        <v>8000000</v>
      </c>
      <c r="E203" s="639" t="s">
        <v>1114</v>
      </c>
      <c r="F203" s="568">
        <v>8000000</v>
      </c>
      <c r="H203" s="66"/>
      <c r="I203" s="67"/>
    </row>
    <row r="204" spans="1:9" ht="13.15" customHeight="1">
      <c r="A204" s="69"/>
      <c r="B204" s="638" t="s">
        <v>519</v>
      </c>
      <c r="C204" s="639" t="s">
        <v>1114</v>
      </c>
      <c r="D204" s="640">
        <v>622033558</v>
      </c>
      <c r="E204" s="639" t="s">
        <v>1114</v>
      </c>
      <c r="F204" s="568">
        <v>622033558</v>
      </c>
      <c r="H204" s="66"/>
      <c r="I204" s="67"/>
    </row>
    <row r="205" spans="1:9" ht="15.75" thickBot="1">
      <c r="A205" s="69"/>
      <c r="B205" s="638" t="s">
        <v>520</v>
      </c>
      <c r="C205" s="639" t="s">
        <v>1114</v>
      </c>
      <c r="D205" s="640">
        <v>9080144</v>
      </c>
      <c r="E205" s="639" t="s">
        <v>1114</v>
      </c>
      <c r="F205" s="568">
        <v>9080144</v>
      </c>
      <c r="H205" s="66"/>
      <c r="I205" s="67"/>
    </row>
    <row r="206" spans="1:9" ht="15.75" thickBot="1">
      <c r="A206" s="69"/>
      <c r="B206" s="641" t="s">
        <v>850</v>
      </c>
      <c r="C206" s="642" t="s">
        <v>1114</v>
      </c>
      <c r="D206" s="643">
        <v>644088416</v>
      </c>
      <c r="E206" s="642" t="s">
        <v>1114</v>
      </c>
      <c r="F206" s="573">
        <v>644088416</v>
      </c>
      <c r="H206" s="66"/>
      <c r="I206" s="67"/>
    </row>
    <row r="207" spans="1:9" ht="15.75" thickBot="1">
      <c r="A207" s="69"/>
      <c r="B207" s="644" t="s">
        <v>851</v>
      </c>
      <c r="C207" s="526"/>
      <c r="D207" s="526" t="s">
        <v>1114</v>
      </c>
      <c r="E207" s="526" t="s">
        <v>1114</v>
      </c>
      <c r="F207" s="546" t="s">
        <v>1114</v>
      </c>
      <c r="H207" s="66"/>
      <c r="I207" s="67"/>
    </row>
    <row r="208" spans="1:9" ht="15.75" thickBot="1">
      <c r="A208" s="69"/>
      <c r="B208" s="631" t="s">
        <v>274</v>
      </c>
      <c r="C208" s="645"/>
      <c r="D208" s="645"/>
      <c r="E208" s="645"/>
      <c r="F208" s="646"/>
      <c r="H208" s="66"/>
      <c r="I208" s="67"/>
    </row>
    <row r="209" spans="1:9">
      <c r="A209" s="69"/>
      <c r="B209" s="634" t="s">
        <v>796</v>
      </c>
      <c r="C209" s="689">
        <v>410117553</v>
      </c>
      <c r="D209" s="689">
        <v>36179280</v>
      </c>
      <c r="E209" s="689">
        <v>-7235870</v>
      </c>
      <c r="F209" s="690">
        <v>439060963</v>
      </c>
      <c r="G209" s="49"/>
      <c r="H209" s="66"/>
      <c r="I209" s="67"/>
    </row>
    <row r="210" spans="1:9" ht="15.75" thickBot="1">
      <c r="A210" s="69"/>
      <c r="B210" s="647" t="s">
        <v>1141</v>
      </c>
      <c r="C210" s="691"/>
      <c r="D210" s="692">
        <v>-410117552</v>
      </c>
      <c r="E210" s="693"/>
      <c r="F210" s="694">
        <v>-410117552</v>
      </c>
      <c r="G210" s="49"/>
      <c r="H210" s="66"/>
      <c r="I210" s="67"/>
    </row>
    <row r="211" spans="1:9" ht="15.75" thickBot="1">
      <c r="A211" s="69"/>
      <c r="B211" s="648" t="s">
        <v>850</v>
      </c>
      <c r="C211" s="695">
        <f>SUM(C209:C210)</f>
        <v>410117553</v>
      </c>
      <c r="D211" s="695">
        <f>SUM(D209:D210)</f>
        <v>-373938272</v>
      </c>
      <c r="E211" s="695">
        <f>SUM(E209:E210)</f>
        <v>-7235870</v>
      </c>
      <c r="F211" s="698">
        <f>SUM(F209:F210)</f>
        <v>28943411</v>
      </c>
      <c r="G211" s="49"/>
      <c r="H211" s="66"/>
      <c r="I211" s="67"/>
    </row>
    <row r="212" spans="1:9" ht="15.75" thickBot="1">
      <c r="A212" s="69"/>
      <c r="B212" s="644" t="s">
        <v>851</v>
      </c>
      <c r="C212" s="696" t="s">
        <v>1114</v>
      </c>
      <c r="D212" s="696">
        <v>431702691</v>
      </c>
      <c r="E212" s="696">
        <v>-21585138</v>
      </c>
      <c r="F212" s="697">
        <f>SUM(C212:E212)</f>
        <v>410117553</v>
      </c>
      <c r="G212" s="49"/>
      <c r="I212" s="67"/>
    </row>
    <row r="213" spans="1:9">
      <c r="A213" s="69"/>
      <c r="B213" s="62"/>
      <c r="C213" s="61"/>
      <c r="D213" s="62"/>
      <c r="E213" s="66"/>
      <c r="F213" s="66"/>
      <c r="G213" s="66"/>
      <c r="I213" s="67"/>
    </row>
    <row r="214" spans="1:9">
      <c r="A214" s="69"/>
      <c r="B214" s="399" t="s">
        <v>1142</v>
      </c>
      <c r="C214" s="66"/>
      <c r="D214" s="173"/>
      <c r="E214" s="66"/>
      <c r="F214" s="197"/>
      <c r="G214" s="66"/>
      <c r="H214" s="66"/>
      <c r="I214" s="67"/>
    </row>
    <row r="215" spans="1:9" ht="12.4" customHeight="1">
      <c r="A215" s="69"/>
      <c r="B215" s="397" t="s">
        <v>1143</v>
      </c>
      <c r="C215" s="66"/>
      <c r="D215" s="173"/>
      <c r="E215" s="66"/>
      <c r="F215" s="66"/>
      <c r="G215" s="66"/>
      <c r="H215" s="66"/>
      <c r="I215" s="67"/>
    </row>
    <row r="216" spans="1:9" ht="12.4" customHeight="1">
      <c r="A216" s="69"/>
      <c r="B216" s="397"/>
      <c r="C216" s="66"/>
      <c r="D216" s="173"/>
      <c r="E216" s="66"/>
      <c r="F216" s="66"/>
      <c r="G216" s="66"/>
      <c r="H216" s="66"/>
      <c r="I216" s="67"/>
    </row>
    <row r="217" spans="1:9">
      <c r="A217" s="69"/>
      <c r="B217" s="599" t="s">
        <v>73</v>
      </c>
      <c r="C217" s="608">
        <v>43830</v>
      </c>
      <c r="D217" s="608">
        <v>43465</v>
      </c>
      <c r="E217" s="66"/>
      <c r="F217" s="66"/>
      <c r="G217" s="66"/>
      <c r="H217" s="66"/>
      <c r="I217" s="67"/>
    </row>
    <row r="218" spans="1:9">
      <c r="A218" s="69"/>
      <c r="B218" s="609" t="s">
        <v>1144</v>
      </c>
      <c r="C218" s="611">
        <v>109907896</v>
      </c>
      <c r="D218" s="601">
        <v>207597</v>
      </c>
      <c r="E218" s="66"/>
      <c r="F218" s="66"/>
      <c r="G218" s="66"/>
      <c r="H218" s="66"/>
      <c r="I218" s="67"/>
    </row>
    <row r="219" spans="1:9">
      <c r="A219" s="69"/>
      <c r="B219" s="609" t="s">
        <v>675</v>
      </c>
      <c r="C219" s="611">
        <v>11288580</v>
      </c>
      <c r="D219" s="610" t="s">
        <v>1114</v>
      </c>
      <c r="E219" s="66"/>
      <c r="F219" s="66"/>
      <c r="G219" s="66"/>
      <c r="H219" s="66"/>
      <c r="I219" s="67"/>
    </row>
    <row r="220" spans="1:9">
      <c r="A220" s="69"/>
      <c r="B220" s="609" t="s">
        <v>1145</v>
      </c>
      <c r="C220" s="611">
        <v>17653690</v>
      </c>
      <c r="D220" s="610" t="s">
        <v>1114</v>
      </c>
      <c r="E220" s="66"/>
      <c r="F220" s="66"/>
      <c r="G220" s="66"/>
      <c r="H220" s="66"/>
      <c r="I220" s="67"/>
    </row>
    <row r="221" spans="1:9">
      <c r="A221" s="69"/>
      <c r="B221" s="609" t="s">
        <v>1146</v>
      </c>
      <c r="C221" s="611">
        <v>250000</v>
      </c>
      <c r="D221" s="610" t="s">
        <v>1114</v>
      </c>
      <c r="E221" s="66"/>
      <c r="F221" s="66"/>
      <c r="G221" s="66"/>
      <c r="H221" s="66"/>
      <c r="I221" s="67"/>
    </row>
    <row r="222" spans="1:9">
      <c r="A222" s="69"/>
      <c r="B222" s="559" t="s">
        <v>850</v>
      </c>
      <c r="C222" s="612">
        <v>139100166</v>
      </c>
      <c r="D222" s="610" t="s">
        <v>1114</v>
      </c>
      <c r="E222" s="66"/>
      <c r="F222" s="66"/>
      <c r="G222" s="66"/>
      <c r="H222" s="66"/>
      <c r="I222" s="67"/>
    </row>
    <row r="223" spans="1:9">
      <c r="A223" s="69"/>
      <c r="B223" s="613" t="s">
        <v>851</v>
      </c>
      <c r="C223" s="614" t="s">
        <v>1147</v>
      </c>
      <c r="D223" s="603">
        <v>207597</v>
      </c>
      <c r="E223" s="66"/>
      <c r="F223" s="66"/>
      <c r="G223" s="66"/>
      <c r="H223" s="66"/>
      <c r="I223" s="67"/>
    </row>
    <row r="224" spans="1:9">
      <c r="A224" s="69"/>
      <c r="B224" s="108"/>
      <c r="C224" s="66"/>
      <c r="D224" s="173"/>
      <c r="E224" s="66"/>
      <c r="F224" s="66"/>
      <c r="G224" s="66"/>
      <c r="H224" s="66"/>
      <c r="I224" s="67"/>
    </row>
    <row r="225" spans="1:9">
      <c r="A225" s="69"/>
      <c r="B225" s="399" t="s">
        <v>1148</v>
      </c>
      <c r="C225" s="66"/>
      <c r="D225" s="173"/>
      <c r="E225" s="66"/>
      <c r="F225" s="66"/>
      <c r="G225" s="66"/>
      <c r="H225" s="66"/>
      <c r="I225" s="67"/>
    </row>
    <row r="226" spans="1:9" ht="15.75" thickBot="1">
      <c r="A226" s="69"/>
      <c r="B226" s="108"/>
      <c r="C226" s="66"/>
      <c r="D226" s="173"/>
      <c r="E226" s="66"/>
      <c r="F226" s="66"/>
      <c r="G226" s="66"/>
      <c r="H226" s="66"/>
      <c r="I226" s="67"/>
    </row>
    <row r="227" spans="1:9">
      <c r="A227" s="69"/>
      <c r="B227" s="771" t="s">
        <v>650</v>
      </c>
      <c r="C227" s="494" t="s">
        <v>1149</v>
      </c>
      <c r="D227" s="771" t="s">
        <v>1151</v>
      </c>
      <c r="E227" s="66"/>
      <c r="F227" s="66"/>
      <c r="G227" s="66"/>
      <c r="H227" s="66"/>
      <c r="I227" s="67"/>
    </row>
    <row r="228" spans="1:9" ht="15.75" thickBot="1">
      <c r="A228" s="69"/>
      <c r="B228" s="772"/>
      <c r="C228" s="495" t="s">
        <v>1150</v>
      </c>
      <c r="D228" s="772"/>
      <c r="E228" s="66"/>
      <c r="F228" s="66"/>
      <c r="G228" s="66"/>
      <c r="H228" s="66"/>
      <c r="I228" s="67"/>
    </row>
    <row r="229" spans="1:9" ht="15.75" thickBot="1">
      <c r="A229" s="69"/>
      <c r="B229" s="649" t="s">
        <v>819</v>
      </c>
      <c r="C229" s="493"/>
      <c r="D229" s="501" t="s">
        <v>1133</v>
      </c>
      <c r="E229" s="66"/>
      <c r="F229" s="66"/>
      <c r="G229" s="66"/>
      <c r="H229" s="66"/>
      <c r="I229" s="67"/>
    </row>
    <row r="230" spans="1:9" ht="15.75" thickBot="1">
      <c r="A230" s="69"/>
      <c r="B230" s="650" t="s">
        <v>838</v>
      </c>
      <c r="C230" s="518">
        <v>4632486299</v>
      </c>
      <c r="D230" s="501"/>
      <c r="E230" s="66"/>
      <c r="F230" s="66"/>
      <c r="G230" s="66"/>
      <c r="H230" s="66"/>
      <c r="I230" s="67"/>
    </row>
    <row r="231" spans="1:9" ht="15.75" thickBot="1">
      <c r="A231" s="69"/>
      <c r="B231" s="558" t="s">
        <v>850</v>
      </c>
      <c r="C231" s="537">
        <v>4632486299</v>
      </c>
      <c r="D231" s="501" t="s">
        <v>1133</v>
      </c>
      <c r="E231" s="66"/>
      <c r="F231" s="66"/>
      <c r="G231" s="66"/>
      <c r="H231" s="66"/>
      <c r="I231" s="67"/>
    </row>
    <row r="232" spans="1:9" ht="15.75" thickBot="1">
      <c r="A232" s="69"/>
      <c r="B232" s="607" t="s">
        <v>851</v>
      </c>
      <c r="C232" s="501" t="s">
        <v>1133</v>
      </c>
      <c r="D232" s="501" t="s">
        <v>1133</v>
      </c>
      <c r="E232" s="66"/>
      <c r="F232" s="66"/>
      <c r="G232" s="66"/>
      <c r="H232" s="66"/>
      <c r="I232" s="67"/>
    </row>
    <row r="233" spans="1:9">
      <c r="A233" s="69"/>
      <c r="B233" s="651"/>
      <c r="C233" s="652"/>
      <c r="D233" s="652"/>
      <c r="E233" s="66"/>
      <c r="F233" s="66"/>
      <c r="G233" s="66"/>
      <c r="H233" s="66"/>
      <c r="I233" s="67"/>
    </row>
    <row r="234" spans="1:9">
      <c r="A234" s="69"/>
      <c r="B234" s="482" t="s">
        <v>1152</v>
      </c>
      <c r="C234" s="66"/>
      <c r="D234" s="173"/>
      <c r="E234" s="66"/>
      <c r="F234" s="66"/>
      <c r="G234" s="66"/>
      <c r="H234" s="66"/>
      <c r="I234" s="67"/>
    </row>
    <row r="235" spans="1:9" ht="15.75" thickBot="1">
      <c r="A235" s="69"/>
      <c r="B235" s="108"/>
      <c r="C235" s="66"/>
      <c r="D235" s="173"/>
      <c r="E235" s="66"/>
      <c r="F235" s="66"/>
      <c r="G235" s="66"/>
      <c r="H235" s="66"/>
      <c r="I235" s="67"/>
    </row>
    <row r="236" spans="1:9">
      <c r="A236" s="69"/>
      <c r="B236" s="771" t="s">
        <v>456</v>
      </c>
      <c r="C236" s="494" t="s">
        <v>1153</v>
      </c>
      <c r="D236" s="494" t="s">
        <v>1154</v>
      </c>
      <c r="E236" s="66"/>
      <c r="F236" s="66"/>
      <c r="G236" s="66"/>
      <c r="H236" s="66"/>
      <c r="I236" s="67"/>
    </row>
    <row r="237" spans="1:9" ht="15.75" thickBot="1">
      <c r="A237" s="69"/>
      <c r="B237" s="772"/>
      <c r="C237" s="495" t="s">
        <v>1150</v>
      </c>
      <c r="D237" s="495" t="s">
        <v>1150</v>
      </c>
      <c r="E237" s="66"/>
      <c r="F237" s="66"/>
      <c r="G237" s="66"/>
      <c r="H237" s="66"/>
      <c r="I237" s="67"/>
    </row>
    <row r="238" spans="1:9" ht="15.75" thickBot="1">
      <c r="A238" s="69"/>
      <c r="B238" s="621" t="s">
        <v>1155</v>
      </c>
      <c r="C238" s="518">
        <v>315485828</v>
      </c>
      <c r="D238" s="501" t="s">
        <v>1133</v>
      </c>
      <c r="E238" s="66"/>
      <c r="F238" s="66"/>
      <c r="G238" s="66"/>
      <c r="H238" s="66"/>
      <c r="I238" s="67"/>
    </row>
    <row r="239" spans="1:9" ht="15.75" thickBot="1">
      <c r="A239" s="69"/>
      <c r="B239" s="621" t="s">
        <v>1156</v>
      </c>
      <c r="C239" s="518">
        <v>969592500</v>
      </c>
      <c r="D239" s="501" t="s">
        <v>1133</v>
      </c>
      <c r="E239" s="66"/>
      <c r="F239" s="66"/>
      <c r="G239" s="66"/>
      <c r="H239" s="66"/>
      <c r="I239" s="67"/>
    </row>
    <row r="240" spans="1:9" ht="15.75" thickBot="1">
      <c r="A240" s="69"/>
      <c r="B240" s="621" t="s">
        <v>1157</v>
      </c>
      <c r="C240" s="518">
        <v>1209516</v>
      </c>
      <c r="D240" s="501" t="s">
        <v>1133</v>
      </c>
      <c r="E240" s="66"/>
      <c r="F240" s="66"/>
      <c r="G240" s="66"/>
      <c r="H240" s="66"/>
      <c r="I240" s="67"/>
    </row>
    <row r="241" spans="1:9" ht="15.75" thickBot="1">
      <c r="A241" s="69"/>
      <c r="B241" s="558" t="s">
        <v>850</v>
      </c>
      <c r="C241" s="537">
        <v>1286287844</v>
      </c>
      <c r="D241" s="501" t="s">
        <v>1133</v>
      </c>
      <c r="E241" s="66"/>
      <c r="F241" s="66"/>
      <c r="G241" s="66"/>
      <c r="H241" s="66"/>
      <c r="I241" s="67"/>
    </row>
    <row r="242" spans="1:9" ht="15.75" thickBot="1">
      <c r="A242" s="69"/>
      <c r="B242" s="607" t="s">
        <v>851</v>
      </c>
      <c r="C242" s="501" t="s">
        <v>786</v>
      </c>
      <c r="D242" s="501" t="s">
        <v>1133</v>
      </c>
      <c r="E242" s="66"/>
      <c r="F242" s="66"/>
      <c r="G242" s="66"/>
      <c r="H242" s="66"/>
      <c r="I242" s="67"/>
    </row>
    <row r="243" spans="1:9">
      <c r="A243" s="69"/>
      <c r="B243" s="651"/>
      <c r="C243" s="652"/>
      <c r="D243" s="652"/>
      <c r="E243" s="66"/>
      <c r="F243" s="66"/>
      <c r="G243" s="66"/>
      <c r="H243" s="66"/>
      <c r="I243" s="67"/>
    </row>
    <row r="244" spans="1:9">
      <c r="A244" s="69"/>
      <c r="B244" s="108" t="s">
        <v>482</v>
      </c>
      <c r="C244" s="66"/>
      <c r="D244" s="173"/>
      <c r="E244" s="66"/>
      <c r="F244" s="66"/>
      <c r="G244" s="66"/>
      <c r="H244" s="66"/>
      <c r="I244" s="67"/>
    </row>
    <row r="245" spans="1:9" ht="15.75" thickBot="1">
      <c r="A245" s="69"/>
      <c r="B245" s="66"/>
      <c r="C245" s="66"/>
      <c r="D245" s="173"/>
      <c r="E245" s="66"/>
      <c r="F245" s="66"/>
      <c r="G245" s="66"/>
      <c r="H245" s="66"/>
      <c r="I245" s="67"/>
    </row>
    <row r="246" spans="1:9" ht="15.75" thickBot="1">
      <c r="A246" s="69"/>
      <c r="B246" s="336" t="s">
        <v>456</v>
      </c>
      <c r="C246" s="337" t="s">
        <v>753</v>
      </c>
      <c r="D246" s="337" t="s">
        <v>754</v>
      </c>
      <c r="E246" s="66"/>
      <c r="F246" s="66"/>
      <c r="G246" s="66"/>
      <c r="H246" s="66"/>
      <c r="I246" s="67"/>
    </row>
    <row r="247" spans="1:9">
      <c r="A247" s="69"/>
      <c r="B247" s="319" t="s">
        <v>96</v>
      </c>
      <c r="C247" s="341">
        <f>+'Balance General'!F22</f>
        <v>96802558</v>
      </c>
      <c r="D247" s="346">
        <v>0</v>
      </c>
      <c r="E247" s="66"/>
      <c r="F247" s="66"/>
      <c r="G247" s="66"/>
      <c r="H247" s="66"/>
      <c r="I247" s="67"/>
    </row>
    <row r="248" spans="1:9">
      <c r="A248" s="69"/>
      <c r="B248" s="319" t="s">
        <v>291</v>
      </c>
      <c r="C248" s="341">
        <f>+BG!D68</f>
        <v>61633203</v>
      </c>
      <c r="D248" s="346">
        <v>0</v>
      </c>
      <c r="E248" s="66"/>
      <c r="F248" s="66"/>
      <c r="G248" s="66"/>
      <c r="H248" s="66"/>
      <c r="I248" s="67"/>
    </row>
    <row r="249" spans="1:9">
      <c r="A249" s="69"/>
      <c r="B249" s="319" t="s">
        <v>295</v>
      </c>
      <c r="C249" s="341">
        <f>+BG!D69</f>
        <v>32779371</v>
      </c>
      <c r="D249" s="341">
        <v>345579</v>
      </c>
      <c r="E249" s="66"/>
      <c r="F249" s="66"/>
      <c r="G249" s="66"/>
      <c r="H249" s="66"/>
      <c r="I249" s="67"/>
    </row>
    <row r="250" spans="1:9">
      <c r="A250" s="69"/>
      <c r="B250" s="328" t="s">
        <v>459</v>
      </c>
      <c r="C250" s="339">
        <f>SUM(C247:C249)</f>
        <v>191215132</v>
      </c>
      <c r="D250" s="344">
        <v>0</v>
      </c>
      <c r="E250" s="66"/>
      <c r="F250" s="66"/>
      <c r="G250" s="66"/>
      <c r="H250" s="66"/>
      <c r="I250" s="67"/>
    </row>
    <row r="251" spans="1:9" ht="15.75" thickBot="1">
      <c r="A251" s="69"/>
      <c r="B251" s="335" t="s">
        <v>460</v>
      </c>
      <c r="C251" s="340">
        <v>0</v>
      </c>
      <c r="D251" s="345">
        <f>SUM(D247:D250)</f>
        <v>345579</v>
      </c>
      <c r="E251" s="66"/>
      <c r="F251" s="66"/>
      <c r="G251" s="66"/>
      <c r="H251" s="66"/>
      <c r="I251" s="67"/>
    </row>
    <row r="252" spans="1:9">
      <c r="A252" s="69"/>
      <c r="B252" s="66"/>
      <c r="C252" s="172"/>
      <c r="D252" s="173"/>
      <c r="E252" s="66"/>
      <c r="F252" s="66"/>
      <c r="G252" s="66"/>
      <c r="H252" s="66"/>
      <c r="I252" s="67"/>
    </row>
    <row r="253" spans="1:9">
      <c r="A253" s="69"/>
      <c r="B253" s="399" t="s">
        <v>1158</v>
      </c>
      <c r="C253"/>
      <c r="D253"/>
      <c r="E253" s="66"/>
      <c r="F253" s="66"/>
      <c r="G253" s="66"/>
      <c r="H253" s="66"/>
      <c r="I253" s="67"/>
    </row>
    <row r="254" spans="1:9" ht="15.75" thickBot="1">
      <c r="A254" s="69"/>
      <c r="B254" s="399"/>
      <c r="C254" s="97"/>
      <c r="D254" s="97"/>
      <c r="E254" s="66"/>
      <c r="F254" s="66"/>
      <c r="G254" s="66"/>
      <c r="H254" s="66"/>
      <c r="I254" s="67"/>
    </row>
    <row r="255" spans="1:9">
      <c r="A255" s="69"/>
      <c r="B255" s="771" t="s">
        <v>456</v>
      </c>
      <c r="C255" s="494" t="s">
        <v>1153</v>
      </c>
      <c r="D255" s="494" t="s">
        <v>1154</v>
      </c>
      <c r="E255" s="66"/>
      <c r="F255" s="66"/>
      <c r="G255" s="66"/>
      <c r="H255" s="66"/>
      <c r="I255" s="67"/>
    </row>
    <row r="256" spans="1:9" ht="15.75" thickBot="1">
      <c r="A256" s="69"/>
      <c r="B256" s="772"/>
      <c r="C256" s="495" t="s">
        <v>1150</v>
      </c>
      <c r="D256" s="495" t="s">
        <v>1150</v>
      </c>
      <c r="E256" s="66"/>
      <c r="F256" s="66"/>
      <c r="G256" s="66"/>
      <c r="H256" s="66"/>
      <c r="I256" s="67"/>
    </row>
    <row r="257" spans="1:9" ht="15.75" thickBot="1">
      <c r="A257" s="69"/>
      <c r="B257" s="621" t="s">
        <v>1159</v>
      </c>
      <c r="C257" s="518">
        <v>96802558</v>
      </c>
      <c r="D257" s="501" t="s">
        <v>1133</v>
      </c>
      <c r="E257" s="66"/>
      <c r="F257" s="66"/>
      <c r="G257" s="66"/>
      <c r="H257" s="66"/>
      <c r="I257" s="67"/>
    </row>
    <row r="258" spans="1:9" ht="15.75" thickBot="1">
      <c r="A258" s="69"/>
      <c r="B258" s="621" t="s">
        <v>1160</v>
      </c>
      <c r="C258" s="518">
        <v>61633203</v>
      </c>
      <c r="D258" s="501" t="s">
        <v>1133</v>
      </c>
      <c r="E258" s="66"/>
      <c r="F258" s="66"/>
      <c r="G258" s="66"/>
      <c r="H258" s="66"/>
      <c r="I258" s="67"/>
    </row>
    <row r="259" spans="1:9" ht="15.75" thickBot="1">
      <c r="A259" s="69"/>
      <c r="B259" s="621" t="s">
        <v>813</v>
      </c>
      <c r="C259" s="518">
        <v>32779371</v>
      </c>
      <c r="D259" s="518">
        <v>345579</v>
      </c>
      <c r="E259" s="66"/>
      <c r="F259" s="66"/>
      <c r="G259" s="66"/>
      <c r="H259" s="66"/>
      <c r="I259" s="67"/>
    </row>
    <row r="260" spans="1:9" ht="15.75" thickBot="1">
      <c r="A260" s="69"/>
      <c r="B260" s="558" t="s">
        <v>1161</v>
      </c>
      <c r="C260" s="537">
        <v>191215132</v>
      </c>
      <c r="D260" s="501" t="s">
        <v>786</v>
      </c>
      <c r="E260" s="66"/>
      <c r="F260" s="66"/>
      <c r="G260" s="66"/>
      <c r="H260" s="66"/>
      <c r="I260" s="67"/>
    </row>
    <row r="261" spans="1:9" ht="15.75" thickBot="1">
      <c r="A261" s="69"/>
      <c r="B261" s="607" t="s">
        <v>460</v>
      </c>
      <c r="C261" s="501" t="s">
        <v>786</v>
      </c>
      <c r="D261" s="537">
        <v>345579</v>
      </c>
      <c r="E261" s="66"/>
      <c r="F261" s="66"/>
      <c r="G261" s="66"/>
      <c r="H261" s="66"/>
      <c r="I261" s="67"/>
    </row>
    <row r="262" spans="1:9">
      <c r="A262" s="69"/>
      <c r="B262" s="108"/>
      <c r="C262" s="66"/>
      <c r="D262" s="173"/>
      <c r="E262" s="66"/>
      <c r="F262" s="66"/>
      <c r="G262" s="66"/>
      <c r="H262" s="66"/>
      <c r="I262" s="67"/>
    </row>
    <row r="263" spans="1:9">
      <c r="A263" s="69"/>
      <c r="B263" s="399" t="s">
        <v>1163</v>
      </c>
      <c r="C263" s="66"/>
      <c r="D263" s="173"/>
      <c r="E263" s="66"/>
      <c r="F263" s="66"/>
      <c r="G263" s="66"/>
      <c r="H263" s="66"/>
      <c r="I263" s="67"/>
    </row>
    <row r="264" spans="1:9" ht="25.5">
      <c r="A264" s="69"/>
      <c r="B264" s="397" t="s">
        <v>1162</v>
      </c>
      <c r="C264" s="66"/>
      <c r="D264" s="173"/>
      <c r="E264" s="66"/>
      <c r="F264" s="66"/>
      <c r="G264" s="66"/>
      <c r="H264" s="66"/>
      <c r="I264" s="67"/>
    </row>
    <row r="265" spans="1:9">
      <c r="A265" s="69"/>
      <c r="B265" s="108"/>
      <c r="C265" s="66"/>
      <c r="D265" s="173"/>
      <c r="E265" s="66"/>
      <c r="F265" s="66"/>
      <c r="G265" s="66"/>
      <c r="H265" s="66"/>
      <c r="I265" s="67"/>
    </row>
    <row r="266" spans="1:9">
      <c r="A266" s="69"/>
      <c r="B266" s="399" t="s">
        <v>1164</v>
      </c>
      <c r="C266" s="66"/>
      <c r="D266" s="173"/>
      <c r="E266" s="66"/>
      <c r="F266" s="66"/>
      <c r="G266" s="66"/>
      <c r="H266" s="66"/>
      <c r="I266" s="67"/>
    </row>
    <row r="267" spans="1:9" ht="15.75" thickBot="1">
      <c r="A267" s="69"/>
      <c r="B267" s="108"/>
      <c r="C267" s="66"/>
      <c r="D267" s="173"/>
      <c r="E267" s="66"/>
      <c r="F267" s="66"/>
      <c r="G267" s="66"/>
      <c r="H267" s="66"/>
      <c r="I267" s="67"/>
    </row>
    <row r="268" spans="1:9" ht="16.5" thickTop="1" thickBot="1">
      <c r="A268" s="69"/>
      <c r="B268" s="656" t="s">
        <v>755</v>
      </c>
      <c r="C268" s="657" t="s">
        <v>756</v>
      </c>
      <c r="D268" s="657" t="s">
        <v>757</v>
      </c>
      <c r="E268" s="657" t="s">
        <v>758</v>
      </c>
      <c r="F268" s="657" t="s">
        <v>759</v>
      </c>
      <c r="G268" s="658">
        <v>43830</v>
      </c>
      <c r="H268" s="659">
        <v>43465</v>
      </c>
      <c r="I268" s="67"/>
    </row>
    <row r="269" spans="1:9" ht="15.75" thickBot="1">
      <c r="A269" s="69"/>
      <c r="B269" s="660" t="s">
        <v>762</v>
      </c>
      <c r="C269" s="622" t="s">
        <v>760</v>
      </c>
      <c r="D269" s="622" t="s">
        <v>1165</v>
      </c>
      <c r="E269" s="622" t="s">
        <v>761</v>
      </c>
      <c r="F269" s="622" t="s">
        <v>739</v>
      </c>
      <c r="G269" s="624">
        <v>4632486299</v>
      </c>
      <c r="H269" s="661" t="s">
        <v>1133</v>
      </c>
      <c r="I269" s="67"/>
    </row>
    <row r="270" spans="1:9" ht="15.75" thickBot="1">
      <c r="A270" s="69"/>
      <c r="B270" s="553" t="s">
        <v>763</v>
      </c>
      <c r="C270" s="556" t="s">
        <v>1133</v>
      </c>
      <c r="D270" s="556" t="s">
        <v>1133</v>
      </c>
      <c r="E270" s="556" t="s">
        <v>1133</v>
      </c>
      <c r="F270" s="556" t="s">
        <v>1133</v>
      </c>
      <c r="G270" s="662">
        <v>4632486299</v>
      </c>
      <c r="H270" s="557" t="s">
        <v>1133</v>
      </c>
      <c r="I270" s="67"/>
    </row>
    <row r="271" spans="1:9" ht="15.75" thickTop="1">
      <c r="A271" s="69"/>
      <c r="B271" s="338" t="s">
        <v>764</v>
      </c>
      <c r="C271" s="172"/>
      <c r="D271" s="173"/>
      <c r="E271" s="66"/>
      <c r="F271" s="66"/>
      <c r="G271" s="66"/>
      <c r="H271" s="66"/>
      <c r="I271" s="67"/>
    </row>
    <row r="272" spans="1:9">
      <c r="A272" s="69"/>
      <c r="B272" s="54"/>
      <c r="C272" s="172"/>
      <c r="D272" s="173"/>
      <c r="E272" s="66"/>
      <c r="F272" s="66"/>
      <c r="G272" s="66"/>
      <c r="H272" s="66"/>
      <c r="I272" s="67"/>
    </row>
    <row r="273" spans="1:9">
      <c r="A273" s="69"/>
      <c r="B273" s="399" t="s">
        <v>1166</v>
      </c>
      <c r="C273" s="66"/>
      <c r="D273" s="173"/>
      <c r="E273" s="66"/>
      <c r="F273" s="66"/>
      <c r="G273" s="66"/>
      <c r="H273" s="66"/>
      <c r="I273" s="67"/>
    </row>
    <row r="274" spans="1:9">
      <c r="A274" s="69"/>
      <c r="B274" s="415" t="s">
        <v>1167</v>
      </c>
      <c r="C274" s="66"/>
      <c r="D274" s="173"/>
      <c r="E274" s="66"/>
      <c r="F274" s="66"/>
      <c r="G274" s="66"/>
      <c r="H274" s="66"/>
      <c r="I274" s="67"/>
    </row>
    <row r="275" spans="1:9">
      <c r="A275" s="69"/>
      <c r="B275" s="108"/>
      <c r="C275" s="66"/>
      <c r="D275" s="173"/>
      <c r="E275" s="66"/>
      <c r="F275" s="66"/>
      <c r="G275" s="66"/>
      <c r="H275" s="66"/>
      <c r="I275" s="67"/>
    </row>
    <row r="276" spans="1:9">
      <c r="A276" s="69"/>
      <c r="B276" s="399" t="s">
        <v>1168</v>
      </c>
      <c r="C276" s="66"/>
      <c r="D276" s="173"/>
      <c r="E276" s="66"/>
      <c r="F276" s="66"/>
      <c r="G276" s="66"/>
      <c r="H276" s="66"/>
      <c r="I276" s="67"/>
    </row>
    <row r="277" spans="1:9" ht="15.75" thickBot="1">
      <c r="A277" s="69"/>
      <c r="B277" s="108"/>
      <c r="C277" s="66"/>
      <c r="D277" s="173"/>
      <c r="E277" s="66"/>
      <c r="F277" s="66"/>
      <c r="G277" s="66"/>
      <c r="H277" s="66"/>
      <c r="I277" s="67"/>
    </row>
    <row r="278" spans="1:9">
      <c r="A278" s="69"/>
      <c r="B278" s="791" t="s">
        <v>456</v>
      </c>
      <c r="C278" s="519" t="s">
        <v>481</v>
      </c>
      <c r="D278" s="519" t="s">
        <v>480</v>
      </c>
      <c r="E278" s="66"/>
      <c r="F278" s="66"/>
      <c r="G278" s="66"/>
      <c r="H278" s="66"/>
      <c r="I278" s="67"/>
    </row>
    <row r="279" spans="1:9" ht="15.75" thickBot="1">
      <c r="A279" s="69"/>
      <c r="B279" s="792"/>
      <c r="C279" s="520" t="s">
        <v>1169</v>
      </c>
      <c r="D279" s="520" t="s">
        <v>1150</v>
      </c>
      <c r="E279" s="66"/>
      <c r="F279" s="66"/>
      <c r="G279" s="66"/>
      <c r="H279" s="66"/>
      <c r="I279" s="67"/>
    </row>
    <row r="280" spans="1:9">
      <c r="A280" s="69"/>
      <c r="B280" s="663" t="s">
        <v>858</v>
      </c>
      <c r="C280" s="568">
        <v>18286636</v>
      </c>
      <c r="D280" s="664" t="s">
        <v>1170</v>
      </c>
      <c r="E280" s="66"/>
      <c r="F280" s="66"/>
      <c r="G280" s="66"/>
      <c r="H280" s="66"/>
      <c r="I280" s="67"/>
    </row>
    <row r="281" spans="1:9">
      <c r="A281" s="69"/>
      <c r="B281" s="663" t="s">
        <v>815</v>
      </c>
      <c r="C281" s="568">
        <v>10866745</v>
      </c>
      <c r="D281" s="664" t="s">
        <v>1170</v>
      </c>
      <c r="E281" s="66"/>
      <c r="F281" s="66"/>
      <c r="G281" s="66"/>
      <c r="H281" s="66"/>
      <c r="I281" s="67"/>
    </row>
    <row r="282" spans="1:9" ht="15.75" thickBot="1">
      <c r="A282" s="69"/>
      <c r="B282" s="623" t="s">
        <v>931</v>
      </c>
      <c r="C282" s="523">
        <v>12930688</v>
      </c>
      <c r="D282" s="524" t="s">
        <v>790</v>
      </c>
      <c r="E282" s="66"/>
      <c r="F282" s="66"/>
      <c r="G282" s="66"/>
      <c r="H282" s="320"/>
      <c r="I282" s="67"/>
    </row>
    <row r="283" spans="1:9" ht="15.75" thickBot="1">
      <c r="A283" s="69"/>
      <c r="B283" s="575" t="s">
        <v>850</v>
      </c>
      <c r="C283" s="545">
        <v>42084069</v>
      </c>
      <c r="D283" s="585" t="s">
        <v>1170</v>
      </c>
      <c r="E283" s="66"/>
      <c r="F283" s="66"/>
      <c r="G283" s="66"/>
      <c r="H283" s="66"/>
      <c r="I283" s="67"/>
    </row>
    <row r="284" spans="1:9" ht="15.75" thickBot="1">
      <c r="A284" s="69"/>
      <c r="B284" s="575" t="s">
        <v>851</v>
      </c>
      <c r="C284" s="585" t="s">
        <v>1110</v>
      </c>
      <c r="D284" s="585" t="s">
        <v>1170</v>
      </c>
      <c r="E284" s="66"/>
      <c r="F284" s="66"/>
      <c r="G284" s="66"/>
      <c r="H284" s="66"/>
      <c r="I284" s="67"/>
    </row>
    <row r="285" spans="1:9">
      <c r="A285" s="69"/>
      <c r="B285" s="54"/>
      <c r="C285" s="63"/>
      <c r="D285" s="66"/>
      <c r="E285" s="66"/>
      <c r="F285" s="66"/>
      <c r="G285" s="66"/>
      <c r="H285" s="66"/>
      <c r="I285" s="67"/>
    </row>
    <row r="286" spans="1:9">
      <c r="A286" s="69"/>
      <c r="B286" s="399" t="s">
        <v>1171</v>
      </c>
      <c r="C286" s="66"/>
      <c r="D286" s="66"/>
      <c r="E286" s="66"/>
      <c r="F286" s="66"/>
      <c r="G286" s="66"/>
      <c r="H286" s="66"/>
      <c r="I286" s="67"/>
    </row>
    <row r="287" spans="1:9" ht="15.75" thickBot="1">
      <c r="A287" s="69"/>
      <c r="B287" s="108"/>
      <c r="C287" s="66"/>
      <c r="D287" s="66"/>
      <c r="E287" s="66"/>
      <c r="F287" s="66"/>
      <c r="G287" s="66"/>
      <c r="H287" s="66"/>
      <c r="I287" s="67"/>
    </row>
    <row r="288" spans="1:9" ht="15.75" thickBot="1">
      <c r="A288" s="69"/>
      <c r="B288" s="769" t="s">
        <v>755</v>
      </c>
      <c r="C288" s="769" t="s">
        <v>756</v>
      </c>
      <c r="D288" s="769" t="s">
        <v>757</v>
      </c>
      <c r="E288" s="760" t="s">
        <v>765</v>
      </c>
      <c r="F288" s="761"/>
      <c r="G288" s="66"/>
      <c r="H288" s="66"/>
      <c r="I288" s="67"/>
    </row>
    <row r="289" spans="1:9" ht="15.75" thickBot="1">
      <c r="A289" s="69"/>
      <c r="B289" s="770"/>
      <c r="C289" s="770"/>
      <c r="D289" s="770"/>
      <c r="E289" s="665">
        <v>43830</v>
      </c>
      <c r="F289" s="496">
        <v>43465</v>
      </c>
      <c r="G289" s="66"/>
      <c r="H289" s="66"/>
      <c r="I289" s="67"/>
    </row>
    <row r="290" spans="1:9" ht="15.75" thickBot="1">
      <c r="A290" s="69"/>
      <c r="B290" s="517" t="s">
        <v>778</v>
      </c>
      <c r="C290" s="620" t="s">
        <v>760</v>
      </c>
      <c r="D290" s="666" t="s">
        <v>779</v>
      </c>
      <c r="E290" s="518">
        <v>5130862651</v>
      </c>
      <c r="F290" s="518">
        <v>1344228771</v>
      </c>
      <c r="G290" s="66"/>
      <c r="H290" s="66"/>
      <c r="I290" s="67"/>
    </row>
    <row r="291" spans="1:9" ht="15.75" thickBot="1">
      <c r="A291" s="69"/>
      <c r="B291" s="517" t="s">
        <v>778</v>
      </c>
      <c r="C291" s="620" t="s">
        <v>760</v>
      </c>
      <c r="D291" s="666" t="s">
        <v>76</v>
      </c>
      <c r="E291" s="518">
        <v>1363889300</v>
      </c>
      <c r="F291" s="518">
        <v>1500000000</v>
      </c>
      <c r="G291" s="66"/>
      <c r="H291" s="66"/>
      <c r="I291" s="67"/>
    </row>
    <row r="292" spans="1:9" ht="15.75" thickBot="1">
      <c r="A292" s="69"/>
      <c r="B292" s="517" t="s">
        <v>778</v>
      </c>
      <c r="C292" s="620" t="s">
        <v>760</v>
      </c>
      <c r="D292" s="666" t="s">
        <v>781</v>
      </c>
      <c r="E292" s="518">
        <v>1235452</v>
      </c>
      <c r="F292" s="518">
        <v>1109589</v>
      </c>
      <c r="G292" s="66"/>
      <c r="H292" s="66"/>
      <c r="I292" s="67"/>
    </row>
    <row r="293" spans="1:9" ht="15.75" thickBot="1">
      <c r="A293" s="69"/>
      <c r="B293" s="517" t="s">
        <v>900</v>
      </c>
      <c r="C293" s="620" t="s">
        <v>760</v>
      </c>
      <c r="D293" s="666" t="s">
        <v>901</v>
      </c>
      <c r="E293" s="518">
        <v>131627650</v>
      </c>
      <c r="F293" s="501" t="s">
        <v>1172</v>
      </c>
      <c r="G293" s="66"/>
      <c r="H293" s="66"/>
      <c r="I293" s="67"/>
    </row>
    <row r="294" spans="1:9" ht="15.75" thickBot="1">
      <c r="A294" s="69"/>
      <c r="B294" s="517" t="s">
        <v>778</v>
      </c>
      <c r="C294" s="620" t="s">
        <v>760</v>
      </c>
      <c r="D294" s="666" t="s">
        <v>780</v>
      </c>
      <c r="E294" s="518">
        <v>-4632486298</v>
      </c>
      <c r="F294" s="501" t="s">
        <v>786</v>
      </c>
      <c r="G294" s="66"/>
      <c r="H294" s="66"/>
      <c r="I294" s="67"/>
    </row>
    <row r="295" spans="1:9" ht="15.75" thickBot="1">
      <c r="A295" s="69"/>
      <c r="B295" s="667" t="s">
        <v>763</v>
      </c>
      <c r="C295" s="668"/>
      <c r="D295" s="668"/>
      <c r="E295" s="537">
        <v>1995128755</v>
      </c>
      <c r="F295" s="537">
        <v>2845338360</v>
      </c>
      <c r="G295" s="66"/>
      <c r="H295" s="66"/>
      <c r="I295" s="67"/>
    </row>
    <row r="296" spans="1:9">
      <c r="A296" s="69"/>
      <c r="B296" s="64"/>
      <c r="C296" s="65"/>
      <c r="D296" s="65"/>
      <c r="E296" s="66"/>
      <c r="F296" s="66"/>
      <c r="G296" s="66"/>
      <c r="H296" s="66"/>
      <c r="I296" s="67"/>
    </row>
    <row r="297" spans="1:9">
      <c r="A297" s="69"/>
      <c r="B297" s="452" t="s">
        <v>1173</v>
      </c>
      <c r="C297" s="65"/>
      <c r="D297" s="65"/>
      <c r="E297" s="66"/>
      <c r="F297" s="66"/>
      <c r="G297" s="66"/>
      <c r="H297" s="66"/>
      <c r="I297" s="67"/>
    </row>
    <row r="298" spans="1:9">
      <c r="A298" s="69"/>
      <c r="B298" s="105" t="s">
        <v>1174</v>
      </c>
      <c r="C298" s="65"/>
      <c r="D298" s="65"/>
      <c r="E298" s="66"/>
      <c r="F298" s="66"/>
      <c r="G298" s="66"/>
      <c r="H298" s="66"/>
      <c r="I298" s="67"/>
    </row>
    <row r="299" spans="1:9">
      <c r="A299" s="69"/>
      <c r="B299" s="105"/>
      <c r="C299" s="65"/>
      <c r="D299" s="65"/>
      <c r="E299" s="66"/>
      <c r="F299" s="66"/>
      <c r="G299" s="66"/>
      <c r="H299" s="66"/>
      <c r="I299" s="67"/>
    </row>
    <row r="300" spans="1:9">
      <c r="A300" s="69"/>
      <c r="B300" s="599" t="s">
        <v>766</v>
      </c>
      <c r="C300" s="599" t="s">
        <v>767</v>
      </c>
      <c r="D300" s="599" t="s">
        <v>768</v>
      </c>
      <c r="E300" s="66"/>
      <c r="F300" s="66"/>
      <c r="G300" s="66"/>
      <c r="H300" s="66"/>
      <c r="I300" s="67"/>
    </row>
    <row r="301" spans="1:9">
      <c r="A301" s="69"/>
      <c r="B301" s="609" t="s">
        <v>778</v>
      </c>
      <c r="C301" s="669">
        <v>1504511280</v>
      </c>
      <c r="D301" s="669">
        <v>432539932</v>
      </c>
      <c r="E301" s="66"/>
      <c r="F301" s="66"/>
      <c r="G301" s="66"/>
      <c r="H301" s="66"/>
      <c r="I301" s="67"/>
    </row>
    <row r="302" spans="1:9">
      <c r="A302" s="69"/>
      <c r="B302" s="604" t="s">
        <v>1175</v>
      </c>
      <c r="C302" s="612">
        <v>1504511280</v>
      </c>
      <c r="D302" s="612">
        <v>432539932</v>
      </c>
      <c r="E302" s="66"/>
      <c r="F302" s="66"/>
      <c r="G302" s="66"/>
      <c r="H302" s="66"/>
      <c r="I302" s="67"/>
    </row>
    <row r="303" spans="1:9">
      <c r="A303" s="69"/>
      <c r="B303" s="604" t="s">
        <v>851</v>
      </c>
      <c r="C303" s="610" t="s">
        <v>1110</v>
      </c>
      <c r="D303" s="612">
        <v>250000</v>
      </c>
      <c r="E303" s="66"/>
      <c r="F303" s="66"/>
      <c r="G303" s="66"/>
      <c r="H303" s="66"/>
      <c r="I303" s="67"/>
    </row>
    <row r="304" spans="1:9">
      <c r="A304" s="69"/>
      <c r="B304" s="105"/>
      <c r="C304" s="65"/>
      <c r="D304" s="65"/>
      <c r="E304" s="66"/>
      <c r="F304" s="66"/>
      <c r="G304" s="66"/>
      <c r="H304" s="66"/>
      <c r="I304" s="67"/>
    </row>
    <row r="305" spans="1:9" s="67" customFormat="1">
      <c r="A305" s="69"/>
      <c r="B305" s="398" t="s">
        <v>1176</v>
      </c>
      <c r="C305" s="51"/>
      <c r="D305" s="66"/>
      <c r="E305" s="66"/>
      <c r="F305" s="66"/>
      <c r="G305" s="66"/>
      <c r="H305" s="66"/>
    </row>
    <row r="306" spans="1:9" s="67" customFormat="1">
      <c r="A306" s="69"/>
      <c r="B306" s="397" t="s">
        <v>1181</v>
      </c>
      <c r="C306" s="51"/>
      <c r="D306" s="66"/>
      <c r="E306" s="66"/>
      <c r="F306" s="66"/>
      <c r="G306" s="66"/>
      <c r="H306" s="66"/>
    </row>
    <row r="307" spans="1:9" s="67" customFormat="1" ht="15.75" thickBot="1">
      <c r="A307" s="69"/>
      <c r="B307" s="397"/>
      <c r="C307" s="51"/>
      <c r="D307" s="66"/>
      <c r="E307" s="66"/>
      <c r="F307" s="66"/>
      <c r="G307" s="66"/>
      <c r="H307" s="66"/>
    </row>
    <row r="308" spans="1:9" s="67" customFormat="1" ht="25.9" customHeight="1" thickTop="1">
      <c r="A308" s="69"/>
      <c r="B308" s="793" t="s">
        <v>456</v>
      </c>
      <c r="C308" s="699" t="s">
        <v>1177</v>
      </c>
      <c r="D308" s="795" t="s">
        <v>477</v>
      </c>
      <c r="E308" s="795" t="s">
        <v>483</v>
      </c>
      <c r="F308" s="797" t="s">
        <v>1178</v>
      </c>
      <c r="G308" s="66"/>
      <c r="H308" s="66"/>
    </row>
    <row r="309" spans="1:9" s="67" customFormat="1" ht="25.15" customHeight="1" thickBot="1">
      <c r="A309" s="69"/>
      <c r="B309" s="794"/>
      <c r="C309" s="700" t="s">
        <v>1169</v>
      </c>
      <c r="D309" s="796"/>
      <c r="E309" s="796"/>
      <c r="F309" s="798"/>
      <c r="G309" s="66"/>
      <c r="H309" s="66"/>
    </row>
    <row r="310" spans="1:9" s="67" customFormat="1" ht="15.75" thickBot="1">
      <c r="A310" s="69"/>
      <c r="B310" s="701" t="s">
        <v>999</v>
      </c>
      <c r="C310" s="523">
        <v>5000000000</v>
      </c>
      <c r="D310" s="544" t="s">
        <v>1133</v>
      </c>
      <c r="E310" s="544" t="s">
        <v>1133</v>
      </c>
      <c r="F310" s="542">
        <v>5000000000</v>
      </c>
      <c r="G310" s="66"/>
      <c r="H310" s="66"/>
    </row>
    <row r="311" spans="1:9" s="67" customFormat="1" ht="15.75" thickBot="1">
      <c r="A311" s="69"/>
      <c r="B311" s="701" t="s">
        <v>1179</v>
      </c>
      <c r="C311" s="544" t="s">
        <v>1133</v>
      </c>
      <c r="D311" s="544" t="s">
        <v>1133</v>
      </c>
      <c r="E311" s="544" t="s">
        <v>1133</v>
      </c>
      <c r="F311" s="661" t="s">
        <v>1133</v>
      </c>
      <c r="G311" s="66"/>
      <c r="H311" s="66"/>
    </row>
    <row r="312" spans="1:9" s="67" customFormat="1" ht="15.75" thickBot="1">
      <c r="A312" s="69"/>
      <c r="B312" s="702" t="s">
        <v>426</v>
      </c>
      <c r="C312" s="703" t="s">
        <v>1133</v>
      </c>
      <c r="D312" s="703" t="s">
        <v>1133</v>
      </c>
      <c r="E312" s="703" t="s">
        <v>1133</v>
      </c>
      <c r="F312" s="661" t="s">
        <v>1133</v>
      </c>
      <c r="G312" s="66"/>
      <c r="H312" s="66"/>
    </row>
    <row r="313" spans="1:9" s="67" customFormat="1" ht="15.75" thickBot="1">
      <c r="A313" s="69"/>
      <c r="B313" s="701" t="s">
        <v>628</v>
      </c>
      <c r="C313" s="535">
        <v>-16169966</v>
      </c>
      <c r="D313" s="535" t="s">
        <v>1133</v>
      </c>
      <c r="E313" s="535" t="s">
        <v>1133</v>
      </c>
      <c r="F313" s="704">
        <v>-16169966</v>
      </c>
      <c r="G313" s="66"/>
      <c r="H313" s="66"/>
    </row>
    <row r="314" spans="1:9" s="67" customFormat="1" ht="15.75" thickBot="1">
      <c r="A314" s="69"/>
      <c r="B314" s="701" t="s">
        <v>1180</v>
      </c>
      <c r="C314" s="535" t="s">
        <v>786</v>
      </c>
      <c r="D314" s="535">
        <v>650398445</v>
      </c>
      <c r="E314" s="535" t="s">
        <v>1133</v>
      </c>
      <c r="F314" s="704">
        <v>650398445</v>
      </c>
      <c r="G314" s="66"/>
      <c r="H314" s="66"/>
    </row>
    <row r="315" spans="1:9" s="67" customFormat="1" ht="15.75" thickBot="1">
      <c r="A315" s="69"/>
      <c r="B315" s="553" t="s">
        <v>50</v>
      </c>
      <c r="C315" s="662">
        <f>SUM(C310:C314)</f>
        <v>4983830034</v>
      </c>
      <c r="D315" s="662">
        <f>SUM(D310:D314)</f>
        <v>650398445</v>
      </c>
      <c r="E315" s="555" t="s">
        <v>1133</v>
      </c>
      <c r="F315" s="662">
        <f>SUM(F310:F314)</f>
        <v>5634228479</v>
      </c>
      <c r="G315" s="66"/>
      <c r="H315" s="66"/>
    </row>
    <row r="316" spans="1:9" s="67" customFormat="1" ht="13.5" customHeight="1" thickTop="1">
      <c r="A316" s="69"/>
      <c r="B316" s="108"/>
      <c r="C316" s="51"/>
      <c r="D316" s="66"/>
      <c r="E316" s="66"/>
      <c r="F316" s="66"/>
      <c r="G316" s="66"/>
      <c r="H316" s="66"/>
    </row>
    <row r="317" spans="1:9" s="67" customFormat="1">
      <c r="A317" s="69"/>
      <c r="B317" s="399" t="s">
        <v>1182</v>
      </c>
      <c r="C317" s="51"/>
      <c r="D317" s="66"/>
      <c r="E317" s="66"/>
      <c r="F317" s="66"/>
      <c r="G317" s="66"/>
      <c r="H317" s="66"/>
    </row>
    <row r="318" spans="1:9" s="67" customFormat="1">
      <c r="A318" s="69"/>
      <c r="B318" s="397" t="s">
        <v>1183</v>
      </c>
      <c r="C318" s="51"/>
      <c r="D318" s="66"/>
      <c r="E318" s="66"/>
      <c r="F318" s="66"/>
      <c r="G318" s="66"/>
      <c r="H318" s="66"/>
    </row>
    <row r="319" spans="1:9" s="67" customFormat="1">
      <c r="A319" s="69"/>
      <c r="B319" s="108"/>
      <c r="C319" s="51"/>
      <c r="D319" s="66"/>
      <c r="E319" s="66"/>
      <c r="F319" s="66"/>
      <c r="G319" s="66"/>
      <c r="H319" s="66"/>
    </row>
    <row r="320" spans="1:9">
      <c r="A320" s="180"/>
      <c r="B320" s="399" t="s">
        <v>1184</v>
      </c>
      <c r="C320" s="66"/>
      <c r="D320" s="66"/>
      <c r="E320" s="66"/>
      <c r="F320" s="66"/>
      <c r="G320" s="66"/>
      <c r="H320" s="66"/>
      <c r="I320" s="67"/>
    </row>
    <row r="321" spans="1:9">
      <c r="A321" s="180"/>
      <c r="B321" s="108"/>
      <c r="C321" s="66"/>
      <c r="D321" s="66"/>
      <c r="E321" s="66"/>
      <c r="F321" s="66"/>
      <c r="G321" s="66"/>
      <c r="H321" s="66"/>
      <c r="I321" s="67"/>
    </row>
    <row r="322" spans="1:9">
      <c r="A322" s="69"/>
      <c r="B322" s="399" t="s">
        <v>484</v>
      </c>
      <c r="C322" s="66"/>
      <c r="D322" s="66"/>
      <c r="E322" s="66"/>
      <c r="F322" s="66"/>
      <c r="G322" s="66"/>
      <c r="H322" s="66"/>
      <c r="I322" s="67"/>
    </row>
    <row r="323" spans="1:9">
      <c r="A323" s="69"/>
      <c r="B323" s="397" t="s">
        <v>1185</v>
      </c>
      <c r="C323" s="66"/>
      <c r="D323" s="66"/>
      <c r="E323" s="66"/>
      <c r="F323" s="66"/>
      <c r="G323" s="66"/>
      <c r="H323" s="66"/>
      <c r="I323" s="67"/>
    </row>
    <row r="324" spans="1:9">
      <c r="A324" s="69"/>
      <c r="B324" s="108"/>
      <c r="C324" s="66"/>
      <c r="D324" s="66"/>
      <c r="E324" s="66"/>
      <c r="F324" s="66"/>
      <c r="G324" s="66"/>
      <c r="H324" s="66"/>
      <c r="I324" s="67"/>
    </row>
    <row r="325" spans="1:9">
      <c r="A325" s="69"/>
      <c r="B325" s="399" t="s">
        <v>769</v>
      </c>
      <c r="C325" s="66"/>
      <c r="D325" s="66"/>
      <c r="E325" s="66"/>
      <c r="F325" s="66"/>
      <c r="G325" s="66"/>
      <c r="H325" s="66"/>
      <c r="I325" s="67"/>
    </row>
    <row r="326" spans="1:9">
      <c r="A326" s="69"/>
      <c r="B326" s="66"/>
      <c r="C326" s="66"/>
      <c r="D326" s="66"/>
      <c r="E326" s="66"/>
      <c r="F326" s="66"/>
      <c r="G326" s="66"/>
      <c r="H326" s="66"/>
      <c r="I326" s="67"/>
    </row>
    <row r="327" spans="1:9">
      <c r="A327" s="69"/>
      <c r="B327" s="101" t="s">
        <v>456</v>
      </c>
      <c r="C327" s="171">
        <v>43830</v>
      </c>
      <c r="D327" s="171">
        <v>43465</v>
      </c>
      <c r="E327" s="66"/>
      <c r="F327" s="66"/>
      <c r="G327" s="66"/>
      <c r="H327" s="66"/>
      <c r="I327" s="67"/>
    </row>
    <row r="328" spans="1:9">
      <c r="A328" s="69"/>
      <c r="B328" s="81" t="s">
        <v>782</v>
      </c>
      <c r="C328" s="390">
        <f>+Clasificación!G346</f>
        <v>-11446787</v>
      </c>
      <c r="D328" s="368">
        <v>0</v>
      </c>
      <c r="E328" s="66"/>
      <c r="F328" s="66"/>
      <c r="G328" s="66"/>
      <c r="H328" s="66"/>
      <c r="I328" s="67"/>
    </row>
    <row r="329" spans="1:9">
      <c r="A329" s="69"/>
      <c r="B329" s="81" t="s">
        <v>669</v>
      </c>
      <c r="C329" s="390">
        <f>+Clasificación!G356</f>
        <v>-1415054381</v>
      </c>
      <c r="D329" s="368">
        <v>0</v>
      </c>
      <c r="E329" s="66"/>
      <c r="F329" s="66"/>
      <c r="G329" s="66"/>
      <c r="H329" s="66"/>
      <c r="I329" s="67"/>
    </row>
    <row r="330" spans="1:9">
      <c r="A330" s="69"/>
      <c r="B330" s="104" t="s">
        <v>86</v>
      </c>
      <c r="C330" s="391">
        <f>SUM(C328:C329)</f>
        <v>-1426501168</v>
      </c>
      <c r="D330" s="343">
        <f>SUM(D328:D329)</f>
        <v>0</v>
      </c>
      <c r="E330" s="66"/>
      <c r="F330" s="392"/>
      <c r="G330" s="66"/>
      <c r="H330" s="66"/>
      <c r="I330" s="67"/>
    </row>
    <row r="331" spans="1:9">
      <c r="A331" s="69"/>
      <c r="B331" s="108"/>
      <c r="C331" s="66"/>
      <c r="D331" s="66"/>
      <c r="E331" s="66"/>
      <c r="F331" s="66"/>
      <c r="G331" s="66"/>
      <c r="H331" s="66"/>
      <c r="I331" s="67"/>
    </row>
    <row r="332" spans="1:9">
      <c r="A332" s="69"/>
      <c r="B332" s="398" t="s">
        <v>1186</v>
      </c>
      <c r="C332" s="66"/>
      <c r="D332" s="66"/>
      <c r="E332" s="66"/>
      <c r="F332" s="66"/>
      <c r="G332" s="66"/>
      <c r="H332" s="66"/>
      <c r="I332" s="67"/>
    </row>
    <row r="333" spans="1:9">
      <c r="A333" s="69"/>
      <c r="B333" s="108"/>
      <c r="C333" s="66"/>
      <c r="D333" s="66"/>
      <c r="E333" s="66"/>
      <c r="F333" s="66"/>
      <c r="G333" s="66"/>
      <c r="H333" s="66"/>
      <c r="I333" s="67"/>
    </row>
    <row r="334" spans="1:9">
      <c r="A334" s="69"/>
      <c r="B334" s="101" t="s">
        <v>456</v>
      </c>
      <c r="C334" s="171">
        <v>43830</v>
      </c>
      <c r="D334" s="171">
        <v>43465</v>
      </c>
      <c r="E334" s="66"/>
      <c r="F334" s="66"/>
      <c r="G334" s="66"/>
      <c r="H334" s="66"/>
      <c r="I334" s="67"/>
    </row>
    <row r="335" spans="1:9">
      <c r="A335" s="69"/>
      <c r="B335" s="107" t="s">
        <v>351</v>
      </c>
      <c r="C335" s="368">
        <f>-Clasificación!G342</f>
        <v>98384058</v>
      </c>
      <c r="D335" s="368">
        <v>0</v>
      </c>
      <c r="E335" s="66"/>
      <c r="F335" s="66"/>
      <c r="G335" s="66"/>
      <c r="H335" s="66"/>
      <c r="I335" s="67"/>
    </row>
    <row r="336" spans="1:9">
      <c r="A336" s="69"/>
      <c r="B336" s="107" t="s">
        <v>670</v>
      </c>
      <c r="C336" s="368">
        <f>-Clasificación!G357</f>
        <v>60000000</v>
      </c>
      <c r="D336" s="368">
        <v>0</v>
      </c>
      <c r="E336" s="66"/>
      <c r="F336" s="66"/>
      <c r="G336" s="66"/>
      <c r="H336" s="66"/>
      <c r="I336" s="67"/>
    </row>
    <row r="337" spans="1:9">
      <c r="A337" s="69"/>
      <c r="B337" s="107" t="s">
        <v>860</v>
      </c>
      <c r="C337" s="368">
        <f>-Clasificación!G344</f>
        <v>21999797</v>
      </c>
      <c r="D337" s="368">
        <v>0</v>
      </c>
      <c r="E337" s="66"/>
      <c r="F337" s="66"/>
      <c r="G337" s="66"/>
      <c r="H337" s="66"/>
      <c r="I337" s="67"/>
    </row>
    <row r="338" spans="1:9">
      <c r="A338" s="69"/>
      <c r="B338" s="107" t="s">
        <v>861</v>
      </c>
      <c r="C338" s="368">
        <f>-Clasificación!G355-Clasificación!G348</f>
        <v>1027598</v>
      </c>
      <c r="D338" s="368">
        <v>0</v>
      </c>
      <c r="E338" s="66"/>
      <c r="F338" s="66"/>
      <c r="G338" s="66"/>
      <c r="H338" s="66"/>
      <c r="I338" s="67"/>
    </row>
    <row r="339" spans="1:9">
      <c r="A339" s="69"/>
      <c r="B339" s="104" t="s">
        <v>86</v>
      </c>
      <c r="C339" s="343">
        <f>+SUM(C335:C338)</f>
        <v>181411453</v>
      </c>
      <c r="D339" s="343">
        <v>0</v>
      </c>
      <c r="E339" s="66"/>
      <c r="F339" s="66"/>
      <c r="G339" s="66"/>
      <c r="H339" s="66"/>
      <c r="I339" s="67"/>
    </row>
    <row r="340" spans="1:9">
      <c r="A340" s="69"/>
      <c r="B340" s="66"/>
      <c r="C340" s="66"/>
      <c r="D340" s="66"/>
      <c r="E340" s="66"/>
      <c r="F340" s="66"/>
      <c r="G340" s="66"/>
      <c r="H340" s="66"/>
      <c r="I340" s="67"/>
    </row>
    <row r="341" spans="1:9" ht="28.5">
      <c r="A341" s="69"/>
      <c r="B341" s="670" t="s">
        <v>1187</v>
      </c>
      <c r="C341" s="67"/>
      <c r="D341" s="67"/>
      <c r="E341" s="66"/>
      <c r="F341" s="66"/>
      <c r="G341" s="66"/>
      <c r="H341" s="66"/>
      <c r="I341" s="67"/>
    </row>
    <row r="342" spans="1:9">
      <c r="A342" s="69"/>
      <c r="B342" s="66"/>
      <c r="C342" s="66"/>
      <c r="D342" s="66"/>
      <c r="E342" s="66"/>
      <c r="F342" s="66"/>
      <c r="G342" s="66"/>
      <c r="H342" s="66"/>
      <c r="I342" s="67"/>
    </row>
    <row r="343" spans="1:9">
      <c r="A343" s="69"/>
      <c r="B343" s="101" t="s">
        <v>456</v>
      </c>
      <c r="C343" s="171">
        <v>43830</v>
      </c>
      <c r="D343" s="171">
        <v>43465</v>
      </c>
      <c r="E343" s="66"/>
      <c r="F343" s="66"/>
      <c r="G343" s="66"/>
      <c r="H343" s="66"/>
      <c r="I343" s="67"/>
    </row>
    <row r="344" spans="1:9">
      <c r="A344" s="69"/>
      <c r="B344" s="409" t="s">
        <v>485</v>
      </c>
      <c r="C344" s="369"/>
      <c r="D344" s="369"/>
      <c r="E344" s="66"/>
      <c r="F344" s="66"/>
      <c r="G344" s="66"/>
      <c r="H344" s="66"/>
      <c r="I344" s="67"/>
    </row>
    <row r="345" spans="1:9">
      <c r="A345" s="69"/>
      <c r="B345" s="55" t="s">
        <v>535</v>
      </c>
      <c r="C345" s="369">
        <f>+Clasificación!G379</f>
        <v>129597133</v>
      </c>
      <c r="D345" s="369">
        <v>0</v>
      </c>
      <c r="E345" s="66"/>
      <c r="F345" s="66"/>
      <c r="G345" s="66"/>
      <c r="H345" s="66"/>
      <c r="I345" s="67"/>
    </row>
    <row r="346" spans="1:9">
      <c r="A346" s="69"/>
      <c r="B346" s="55" t="s">
        <v>534</v>
      </c>
      <c r="C346" s="369">
        <f>+Clasificación!I378</f>
        <v>45889859</v>
      </c>
      <c r="D346" s="369">
        <v>0</v>
      </c>
      <c r="E346" s="66"/>
      <c r="F346" s="66"/>
      <c r="G346" s="66"/>
      <c r="H346" s="66"/>
      <c r="I346" s="67"/>
    </row>
    <row r="347" spans="1:9">
      <c r="A347" s="69"/>
      <c r="B347" s="55" t="s">
        <v>393</v>
      </c>
      <c r="C347" s="369">
        <f>+Clasificación!G380</f>
        <v>12744444</v>
      </c>
      <c r="D347" s="369">
        <v>0</v>
      </c>
      <c r="E347" s="66"/>
      <c r="F347" s="66"/>
      <c r="G347" s="66"/>
      <c r="H347" s="66"/>
      <c r="I347" s="67"/>
    </row>
    <row r="348" spans="1:9">
      <c r="A348" s="69"/>
      <c r="B348" s="55" t="s">
        <v>862</v>
      </c>
      <c r="C348" s="369">
        <f>+Clasificación!G381</f>
        <v>2437560</v>
      </c>
      <c r="D348" s="369">
        <f>+'Estado de Resultados'!G33</f>
        <v>2075969</v>
      </c>
      <c r="E348" s="66"/>
      <c r="F348" s="66"/>
      <c r="G348" s="66"/>
      <c r="H348" s="66"/>
      <c r="I348" s="67"/>
    </row>
    <row r="349" spans="1:9">
      <c r="A349" s="69"/>
      <c r="B349" s="55" t="s">
        <v>928</v>
      </c>
      <c r="C349" s="369">
        <f>+Clasificación!I385</f>
        <v>3197944</v>
      </c>
      <c r="D349" s="369">
        <f>+'Estado de Resultados'!G34</f>
        <v>0</v>
      </c>
      <c r="E349" s="66"/>
      <c r="F349" s="66"/>
      <c r="G349" s="66"/>
      <c r="H349" s="66"/>
      <c r="I349" s="67"/>
    </row>
    <row r="350" spans="1:9">
      <c r="A350" s="69"/>
      <c r="B350" s="68" t="s">
        <v>74</v>
      </c>
      <c r="C350" s="343">
        <f>SUM(C344:C349)</f>
        <v>193866940</v>
      </c>
      <c r="D350" s="343">
        <f>SUM(D344:D348)</f>
        <v>2075969</v>
      </c>
      <c r="E350" s="66"/>
      <c r="F350" s="389">
        <f>+C350-'Estado de Resultados'!F33</f>
        <v>0</v>
      </c>
      <c r="G350" s="389">
        <f>+D350-'Estado de Resultados'!G30</f>
        <v>0</v>
      </c>
      <c r="H350" s="66"/>
      <c r="I350" s="67"/>
    </row>
    <row r="351" spans="1:9">
      <c r="A351" s="69"/>
      <c r="B351" s="410" t="s">
        <v>47</v>
      </c>
      <c r="C351" s="342"/>
      <c r="D351" s="370"/>
      <c r="E351" s="66"/>
      <c r="F351" s="66"/>
      <c r="G351" s="66"/>
      <c r="H351" s="66"/>
      <c r="I351" s="67"/>
    </row>
    <row r="352" spans="1:9">
      <c r="A352" s="69"/>
      <c r="B352" s="102" t="s">
        <v>866</v>
      </c>
      <c r="C352" s="372">
        <f>+Clasificación!G420</f>
        <v>552764347</v>
      </c>
      <c r="D352" s="371">
        <v>0</v>
      </c>
      <c r="E352" s="66"/>
      <c r="F352" s="66"/>
      <c r="G352" s="66"/>
      <c r="H352" s="66"/>
      <c r="I352" s="67"/>
    </row>
    <row r="353" spans="1:9">
      <c r="A353" s="69"/>
      <c r="B353" s="175" t="s">
        <v>864</v>
      </c>
      <c r="C353" s="369">
        <f>+Clasificación!G392</f>
        <v>113738541</v>
      </c>
      <c r="D353" s="371">
        <v>0</v>
      </c>
      <c r="E353" s="66"/>
      <c r="F353" s="66"/>
      <c r="G353" s="66"/>
      <c r="H353" s="66"/>
      <c r="I353" s="67"/>
    </row>
    <row r="354" spans="1:9">
      <c r="A354" s="69"/>
      <c r="B354" s="175" t="s">
        <v>865</v>
      </c>
      <c r="C354" s="369">
        <f>+Clasificación!G406</f>
        <v>59909170</v>
      </c>
      <c r="D354" s="371">
        <v>0</v>
      </c>
      <c r="E354" s="66"/>
      <c r="F354" s="66"/>
      <c r="G354" s="66"/>
      <c r="H354" s="66"/>
      <c r="I354" s="67"/>
    </row>
    <row r="355" spans="1:9">
      <c r="A355" s="69"/>
      <c r="B355" s="175" t="s">
        <v>863</v>
      </c>
      <c r="C355" s="369">
        <f>+Clasificación!G389</f>
        <v>13833789</v>
      </c>
      <c r="D355" s="371">
        <v>0</v>
      </c>
      <c r="E355" s="66"/>
      <c r="F355" s="66"/>
      <c r="G355" s="66"/>
      <c r="H355" s="66"/>
      <c r="I355" s="67"/>
    </row>
    <row r="356" spans="1:9">
      <c r="A356" s="69"/>
      <c r="B356" s="68" t="s">
        <v>74</v>
      </c>
      <c r="C356" s="343">
        <f>SUM(C351:C355)</f>
        <v>740245847</v>
      </c>
      <c r="D356" s="343">
        <f>SUM(D351:D355)</f>
        <v>0</v>
      </c>
      <c r="E356" s="66"/>
      <c r="F356" s="389">
        <f>+C356-'Estado de Resultados'!F40</f>
        <v>0</v>
      </c>
      <c r="G356" s="389">
        <f>+D356-'Estado de Resultados'!G40</f>
        <v>0</v>
      </c>
      <c r="H356" s="66"/>
      <c r="I356" s="67"/>
    </row>
    <row r="357" spans="1:9">
      <c r="A357" s="69"/>
      <c r="B357" s="410" t="s">
        <v>867</v>
      </c>
      <c r="C357" s="342"/>
      <c r="D357" s="370"/>
      <c r="E357" s="66"/>
      <c r="F357" s="66"/>
      <c r="G357" s="66"/>
      <c r="H357" s="66"/>
      <c r="I357" s="67"/>
    </row>
    <row r="358" spans="1:9">
      <c r="A358" s="69"/>
      <c r="B358" s="55" t="s">
        <v>365</v>
      </c>
      <c r="C358" s="369">
        <v>794726666</v>
      </c>
      <c r="D358" s="369">
        <v>0</v>
      </c>
      <c r="E358" s="66"/>
      <c r="F358" s="66"/>
      <c r="G358" s="66"/>
      <c r="H358" s="66"/>
      <c r="I358" s="67"/>
    </row>
    <row r="359" spans="1:9">
      <c r="A359" s="69"/>
      <c r="B359" s="55" t="s">
        <v>868</v>
      </c>
      <c r="C359" s="369">
        <f>149386987+309689477</f>
        <v>459076464</v>
      </c>
      <c r="D359" s="369">
        <v>0</v>
      </c>
      <c r="E359" s="66"/>
      <c r="F359" s="66"/>
      <c r="G359" s="66"/>
      <c r="H359" s="66"/>
      <c r="I359" s="67"/>
    </row>
    <row r="360" spans="1:9">
      <c r="A360" s="69"/>
      <c r="B360" s="55" t="s">
        <v>871</v>
      </c>
      <c r="C360" s="369">
        <f>71183057+82500000+170488274</f>
        <v>324171331</v>
      </c>
      <c r="D360" s="369">
        <v>0</v>
      </c>
      <c r="E360" s="66"/>
      <c r="F360" s="66"/>
      <c r="G360" s="66"/>
      <c r="H360" s="66"/>
      <c r="I360" s="67"/>
    </row>
    <row r="361" spans="1:9">
      <c r="A361" s="69"/>
      <c r="B361" s="55" t="s">
        <v>370</v>
      </c>
      <c r="C361" s="369">
        <v>155778752</v>
      </c>
      <c r="D361" s="369">
        <v>345579</v>
      </c>
      <c r="E361" s="66"/>
      <c r="F361" s="66"/>
      <c r="G361" s="66"/>
      <c r="H361" s="66"/>
      <c r="I361" s="67"/>
    </row>
    <row r="362" spans="1:9">
      <c r="A362" s="69"/>
      <c r="B362" s="55" t="s">
        <v>367</v>
      </c>
      <c r="C362" s="369">
        <v>78676137</v>
      </c>
      <c r="D362" s="369">
        <v>0</v>
      </c>
      <c r="E362" s="66"/>
      <c r="F362" s="66"/>
      <c r="G362" s="66"/>
      <c r="H362" s="66"/>
      <c r="I362" s="67"/>
    </row>
    <row r="363" spans="1:9">
      <c r="A363" s="69"/>
      <c r="B363" s="55" t="s">
        <v>875</v>
      </c>
      <c r="C363" s="369">
        <v>41695204</v>
      </c>
      <c r="D363" s="369">
        <v>25000</v>
      </c>
      <c r="E363" s="66"/>
      <c r="F363" s="66"/>
      <c r="G363" s="66"/>
      <c r="H363" s="66"/>
      <c r="I363" s="67"/>
    </row>
    <row r="364" spans="1:9">
      <c r="A364" s="69"/>
      <c r="B364" s="55" t="s">
        <v>872</v>
      </c>
      <c r="C364" s="369">
        <f>18675000+376225</f>
        <v>19051225</v>
      </c>
      <c r="D364" s="369">
        <v>0</v>
      </c>
      <c r="E364" s="66"/>
      <c r="F364" s="66"/>
      <c r="G364" s="66"/>
      <c r="H364" s="66"/>
      <c r="I364" s="67"/>
    </row>
    <row r="365" spans="1:9">
      <c r="A365" s="69"/>
      <c r="B365" s="55" t="s">
        <v>380</v>
      </c>
      <c r="C365" s="369">
        <v>13569193</v>
      </c>
      <c r="D365" s="369">
        <v>0</v>
      </c>
      <c r="E365" s="66"/>
      <c r="F365" s="66"/>
      <c r="G365" s="66"/>
      <c r="H365" s="66"/>
      <c r="I365" s="67"/>
    </row>
    <row r="366" spans="1:9">
      <c r="A366" s="69"/>
      <c r="B366" s="55" t="s">
        <v>876</v>
      </c>
      <c r="C366" s="369">
        <f>4845044+8118873</f>
        <v>12963917</v>
      </c>
      <c r="D366" s="369">
        <v>0</v>
      </c>
      <c r="E366" s="66"/>
      <c r="F366" s="66"/>
      <c r="G366" s="66"/>
      <c r="H366" s="66"/>
      <c r="I366" s="67"/>
    </row>
    <row r="367" spans="1:9">
      <c r="A367" s="69"/>
      <c r="B367" s="55" t="s">
        <v>109</v>
      </c>
      <c r="C367" s="369">
        <v>17842500</v>
      </c>
      <c r="D367" s="369">
        <v>0</v>
      </c>
      <c r="E367" s="66"/>
      <c r="F367" s="66"/>
      <c r="G367" s="66"/>
      <c r="H367" s="66"/>
      <c r="I367" s="67"/>
    </row>
    <row r="368" spans="1:9">
      <c r="A368" s="69"/>
      <c r="B368" s="55" t="s">
        <v>870</v>
      </c>
      <c r="C368" s="369">
        <v>9166365</v>
      </c>
      <c r="D368" s="369">
        <v>0</v>
      </c>
      <c r="E368" s="66"/>
      <c r="F368" s="66"/>
      <c r="G368" s="66"/>
      <c r="H368" s="66"/>
      <c r="I368" s="67"/>
    </row>
    <row r="369" spans="1:9">
      <c r="A369" s="69"/>
      <c r="B369" s="55" t="s">
        <v>873</v>
      </c>
      <c r="C369" s="369">
        <v>9388602</v>
      </c>
      <c r="D369" s="369">
        <v>0</v>
      </c>
      <c r="E369" s="66"/>
      <c r="F369" s="66"/>
      <c r="G369" s="66"/>
      <c r="H369" s="66"/>
      <c r="I369" s="67"/>
    </row>
    <row r="370" spans="1:9">
      <c r="A370" s="69"/>
      <c r="B370" s="55" t="s">
        <v>877</v>
      </c>
      <c r="C370" s="369">
        <v>9286120</v>
      </c>
      <c r="D370" s="369">
        <v>0</v>
      </c>
      <c r="E370" s="66"/>
      <c r="F370" s="66"/>
      <c r="G370" s="66"/>
      <c r="H370" s="66"/>
      <c r="I370" s="67"/>
    </row>
    <row r="371" spans="1:9">
      <c r="A371" s="69"/>
      <c r="B371" s="55" t="s">
        <v>371</v>
      </c>
      <c r="C371" s="369">
        <v>2274162</v>
      </c>
      <c r="D371" s="369">
        <v>0</v>
      </c>
      <c r="E371" s="66"/>
      <c r="F371" s="66"/>
      <c r="G371" s="66"/>
      <c r="H371" s="66"/>
      <c r="I371" s="67"/>
    </row>
    <row r="372" spans="1:9">
      <c r="A372" s="69"/>
      <c r="B372" s="55" t="s">
        <v>869</v>
      </c>
      <c r="C372" s="369">
        <v>2073233</v>
      </c>
      <c r="D372" s="369">
        <v>0</v>
      </c>
      <c r="E372" s="66"/>
      <c r="F372" s="66"/>
      <c r="G372" s="66"/>
      <c r="H372" s="66"/>
      <c r="I372" s="67"/>
    </row>
    <row r="373" spans="1:9">
      <c r="A373" s="69"/>
      <c r="B373" s="55" t="s">
        <v>387</v>
      </c>
      <c r="C373" s="369">
        <v>3245563</v>
      </c>
      <c r="D373" s="369">
        <v>0</v>
      </c>
      <c r="E373" s="66"/>
      <c r="F373" s="66"/>
      <c r="G373" s="66"/>
      <c r="H373" s="66"/>
      <c r="I373" s="67"/>
    </row>
    <row r="374" spans="1:9">
      <c r="A374" s="69"/>
      <c r="B374" s="55" t="s">
        <v>874</v>
      </c>
      <c r="C374" s="369">
        <f>1127976</f>
        <v>1127976</v>
      </c>
      <c r="D374" s="369">
        <v>0</v>
      </c>
      <c r="E374" s="66"/>
      <c r="F374" s="66"/>
      <c r="G374" s="66"/>
      <c r="H374" s="66"/>
      <c r="I374" s="67"/>
    </row>
    <row r="375" spans="1:9">
      <c r="A375" s="69"/>
      <c r="B375" s="55" t="s">
        <v>337</v>
      </c>
      <c r="C375" s="369">
        <v>1463810</v>
      </c>
      <c r="D375" s="369">
        <v>0</v>
      </c>
      <c r="E375" s="66"/>
      <c r="F375" s="66"/>
      <c r="G375" s="66"/>
      <c r="H375" s="66"/>
      <c r="I375" s="67"/>
    </row>
    <row r="376" spans="1:9">
      <c r="A376" s="69"/>
      <c r="B376" s="68" t="s">
        <v>74</v>
      </c>
      <c r="C376" s="343">
        <f>+SUM(C358:C375)</f>
        <v>1955577220</v>
      </c>
      <c r="D376" s="343">
        <f>+SUM(D358:D375)</f>
        <v>370579</v>
      </c>
      <c r="E376" s="66"/>
      <c r="F376" s="389">
        <f>+C376-'Estado de Resultados'!F51</f>
        <v>0</v>
      </c>
      <c r="G376" s="389">
        <f>+D376-'Estado de Resultados'!G51</f>
        <v>0</v>
      </c>
      <c r="H376" s="66"/>
      <c r="I376" s="67"/>
    </row>
    <row r="377" spans="1:9">
      <c r="A377" s="69"/>
      <c r="B377" s="51"/>
      <c r="C377" s="51"/>
      <c r="D377" s="51"/>
      <c r="E377" s="66"/>
      <c r="F377" s="66"/>
      <c r="G377" s="66"/>
      <c r="H377" s="66"/>
      <c r="I377" s="67"/>
    </row>
    <row r="378" spans="1:9">
      <c r="A378" s="69"/>
      <c r="B378" s="482" t="s">
        <v>1188</v>
      </c>
      <c r="C378" s="66"/>
      <c r="D378" s="66"/>
      <c r="E378" s="66"/>
      <c r="F378" s="66"/>
      <c r="G378" s="66"/>
      <c r="H378" s="66"/>
      <c r="I378" s="67"/>
    </row>
    <row r="379" spans="1:9">
      <c r="A379" s="69"/>
      <c r="B379" s="66"/>
      <c r="C379" s="66"/>
      <c r="D379" s="66"/>
      <c r="E379" s="66"/>
      <c r="F379" s="66"/>
      <c r="G379" s="66"/>
      <c r="H379" s="66"/>
      <c r="I379" s="67"/>
    </row>
    <row r="380" spans="1:9">
      <c r="A380" s="69"/>
      <c r="B380" s="653" t="s">
        <v>456</v>
      </c>
      <c r="C380" s="615">
        <v>43830</v>
      </c>
      <c r="D380" s="615">
        <v>43465</v>
      </c>
      <c r="E380" s="66"/>
      <c r="F380" s="66"/>
      <c r="G380" s="66"/>
      <c r="H380" s="66"/>
      <c r="I380" s="67"/>
    </row>
    <row r="381" spans="1:9">
      <c r="A381" s="69"/>
      <c r="B381" s="671" t="s">
        <v>1189</v>
      </c>
      <c r="C381" s="654"/>
      <c r="D381" s="598"/>
      <c r="E381" s="66"/>
      <c r="F381" s="66"/>
      <c r="G381" s="66"/>
      <c r="H381" s="66"/>
      <c r="I381" s="67"/>
    </row>
    <row r="382" spans="1:9">
      <c r="A382" s="69"/>
      <c r="B382" s="597" t="s">
        <v>1190</v>
      </c>
      <c r="C382" s="616">
        <v>21585139</v>
      </c>
      <c r="D382" s="655" t="s">
        <v>1133</v>
      </c>
      <c r="E382" s="66"/>
      <c r="F382" s="66"/>
      <c r="G382" s="66"/>
      <c r="H382" s="66"/>
      <c r="I382" s="67"/>
    </row>
    <row r="383" spans="1:9">
      <c r="A383" s="69"/>
      <c r="B383" s="598" t="s">
        <v>74</v>
      </c>
      <c r="C383" s="617">
        <v>21585139</v>
      </c>
      <c r="D383" s="655" t="s">
        <v>1133</v>
      </c>
      <c r="E383" s="66"/>
      <c r="F383" s="66"/>
      <c r="G383" s="66"/>
      <c r="H383" s="66"/>
      <c r="I383" s="67"/>
    </row>
    <row r="384" spans="1:9">
      <c r="A384" s="69"/>
      <c r="B384" s="671" t="s">
        <v>1191</v>
      </c>
      <c r="C384" s="654"/>
      <c r="D384" s="598"/>
      <c r="E384" s="66"/>
      <c r="F384" s="66"/>
      <c r="G384" s="66"/>
      <c r="H384" s="66"/>
      <c r="I384" s="67"/>
    </row>
    <row r="385" spans="1:9">
      <c r="A385" s="69"/>
      <c r="B385" s="597" t="s">
        <v>89</v>
      </c>
      <c r="C385" s="616">
        <v>5719315</v>
      </c>
      <c r="D385" s="596">
        <v>250000</v>
      </c>
      <c r="E385" s="66"/>
      <c r="F385" s="66"/>
      <c r="G385" s="66"/>
      <c r="H385" s="66"/>
      <c r="I385" s="67"/>
    </row>
    <row r="386" spans="1:9">
      <c r="A386" s="69"/>
      <c r="B386" s="598" t="s">
        <v>74</v>
      </c>
      <c r="C386" s="617">
        <v>5719315</v>
      </c>
      <c r="D386" s="617">
        <v>250000</v>
      </c>
      <c r="E386" s="66"/>
      <c r="F386" s="66"/>
      <c r="G386" s="66"/>
      <c r="H386" s="66"/>
      <c r="I386" s="67"/>
    </row>
    <row r="387" spans="1:9">
      <c r="A387" s="69"/>
      <c r="B387" s="110"/>
      <c r="C387" s="111"/>
      <c r="D387" s="111"/>
      <c r="E387" s="66"/>
      <c r="F387" s="66"/>
      <c r="G387" s="66"/>
      <c r="H387" s="66"/>
      <c r="I387" s="67"/>
    </row>
    <row r="388" spans="1:9">
      <c r="A388" s="69"/>
      <c r="B388" s="471" t="s">
        <v>1192</v>
      </c>
      <c r="C388" s="111"/>
      <c r="D388" s="111"/>
      <c r="E388" s="66"/>
      <c r="F388" s="66"/>
      <c r="G388" s="66"/>
      <c r="H388" s="66"/>
      <c r="I388" s="67"/>
    </row>
    <row r="389" spans="1:9">
      <c r="A389" s="69"/>
      <c r="B389" s="110"/>
      <c r="C389" s="111"/>
      <c r="D389" s="111"/>
      <c r="E389" s="66"/>
      <c r="F389" s="66"/>
      <c r="G389" s="66"/>
      <c r="H389" s="66"/>
      <c r="I389" s="67"/>
    </row>
    <row r="390" spans="1:9">
      <c r="A390" s="69"/>
      <c r="B390" s="176" t="s">
        <v>879</v>
      </c>
      <c r="C390" s="171">
        <v>43830</v>
      </c>
      <c r="D390" s="171">
        <v>43465</v>
      </c>
      <c r="E390" s="66"/>
      <c r="F390" s="66"/>
      <c r="G390" s="66"/>
      <c r="H390" s="66"/>
      <c r="I390" s="67"/>
    </row>
    <row r="391" spans="1:9">
      <c r="A391" s="69"/>
      <c r="B391" s="106" t="s">
        <v>882</v>
      </c>
      <c r="C391" s="411">
        <v>2080078</v>
      </c>
      <c r="D391" s="375">
        <v>0</v>
      </c>
      <c r="E391" s="66"/>
      <c r="F391" s="66"/>
      <c r="G391" s="66"/>
      <c r="H391" s="66"/>
      <c r="I391" s="67"/>
    </row>
    <row r="392" spans="1:9">
      <c r="A392" s="69"/>
      <c r="B392" s="106" t="s">
        <v>443</v>
      </c>
      <c r="C392" s="411">
        <v>1339118762</v>
      </c>
      <c r="D392" s="375">
        <v>0</v>
      </c>
      <c r="E392" s="66"/>
      <c r="F392" s="66"/>
      <c r="G392" s="66"/>
      <c r="H392" s="66"/>
      <c r="I392" s="67"/>
    </row>
    <row r="393" spans="1:9">
      <c r="A393" s="69"/>
      <c r="B393" s="112" t="s">
        <v>86</v>
      </c>
      <c r="C393" s="412">
        <v>1341198840</v>
      </c>
      <c r="D393" s="376">
        <f>+SUM(D391)</f>
        <v>0</v>
      </c>
      <c r="E393" s="66"/>
      <c r="F393" s="66"/>
      <c r="G393" s="66"/>
      <c r="H393" s="66"/>
      <c r="I393" s="67"/>
    </row>
    <row r="394" spans="1:9" ht="12.75" customHeight="1">
      <c r="A394" s="69"/>
      <c r="B394" s="68"/>
      <c r="C394" s="177"/>
      <c r="D394" s="178"/>
      <c r="E394" s="66"/>
      <c r="F394" s="66"/>
      <c r="G394" s="66"/>
      <c r="H394" s="66"/>
      <c r="I394" s="67"/>
    </row>
    <row r="395" spans="1:9">
      <c r="A395" s="69"/>
      <c r="B395" s="176" t="s">
        <v>880</v>
      </c>
      <c r="C395" s="171">
        <v>43830</v>
      </c>
      <c r="D395" s="171">
        <v>43465</v>
      </c>
      <c r="E395" s="66"/>
      <c r="F395" s="66"/>
      <c r="G395" s="66"/>
      <c r="H395" s="66"/>
      <c r="I395" s="67"/>
    </row>
    <row r="396" spans="1:9">
      <c r="A396" s="69"/>
      <c r="B396" s="106" t="s">
        <v>881</v>
      </c>
      <c r="C396" s="411">
        <v>-86281096</v>
      </c>
      <c r="D396" s="411">
        <v>0</v>
      </c>
      <c r="E396" s="66"/>
      <c r="F396" s="66"/>
      <c r="G396" s="66"/>
      <c r="H396" s="66"/>
      <c r="I396" s="67"/>
    </row>
    <row r="397" spans="1:9">
      <c r="A397" s="69"/>
      <c r="B397" s="106" t="s">
        <v>135</v>
      </c>
      <c r="C397" s="411">
        <v>-1311241179</v>
      </c>
      <c r="D397" s="411">
        <v>-7184.1000000000904</v>
      </c>
      <c r="E397" s="66"/>
      <c r="F397" s="66"/>
      <c r="G397" s="66"/>
      <c r="H397" s="66"/>
      <c r="I397" s="67"/>
    </row>
    <row r="398" spans="1:9">
      <c r="A398" s="69"/>
      <c r="B398" s="112" t="s">
        <v>86</v>
      </c>
      <c r="C398" s="412">
        <f>+SUM(C396:C397)</f>
        <v>-1397522275</v>
      </c>
      <c r="D398" s="412">
        <f>+D397</f>
        <v>-7184.1000000000904</v>
      </c>
      <c r="E398" s="66"/>
      <c r="F398" s="66"/>
      <c r="G398" s="66"/>
      <c r="H398" s="66"/>
      <c r="I398" s="67"/>
    </row>
    <row r="399" spans="1:9">
      <c r="A399" s="69"/>
      <c r="B399" s="112" t="s">
        <v>878</v>
      </c>
      <c r="C399" s="412">
        <f>+C393+C398</f>
        <v>-56323435</v>
      </c>
      <c r="D399" s="412">
        <f>+D393+D398</f>
        <v>-7184.1000000000904</v>
      </c>
      <c r="E399" s="66"/>
      <c r="F399" s="66"/>
      <c r="G399" s="66"/>
      <c r="H399" s="66"/>
      <c r="I399" s="67"/>
    </row>
    <row r="400" spans="1:9">
      <c r="A400" s="69"/>
      <c r="B400" s="110"/>
      <c r="C400" s="111"/>
      <c r="D400" s="111"/>
      <c r="E400" s="66"/>
      <c r="F400" s="66"/>
      <c r="G400" s="66"/>
      <c r="H400" s="66"/>
      <c r="I400" s="67"/>
    </row>
    <row r="401" spans="1:9">
      <c r="A401" s="69"/>
      <c r="B401" s="110" t="s">
        <v>1193</v>
      </c>
      <c r="C401" s="111"/>
      <c r="D401" s="111"/>
      <c r="E401" s="66"/>
      <c r="F401" s="66"/>
      <c r="G401" s="66"/>
      <c r="H401" s="66"/>
      <c r="I401" s="67"/>
    </row>
    <row r="402" spans="1:9">
      <c r="A402" s="69"/>
      <c r="B402" s="66"/>
      <c r="C402" s="66"/>
      <c r="D402" s="66"/>
      <c r="E402" s="66"/>
      <c r="F402" s="66"/>
      <c r="G402" s="66"/>
      <c r="H402" s="66"/>
      <c r="I402" s="67"/>
    </row>
    <row r="403" spans="1:9">
      <c r="A403" s="69"/>
      <c r="B403" s="101" t="s">
        <v>652</v>
      </c>
      <c r="C403" s="171">
        <v>43830</v>
      </c>
      <c r="D403" s="171">
        <v>43465</v>
      </c>
      <c r="E403" s="66"/>
      <c r="F403" s="66"/>
      <c r="G403" s="66"/>
      <c r="H403" s="66"/>
      <c r="I403" s="67"/>
    </row>
    <row r="404" spans="1:9">
      <c r="A404" s="69"/>
      <c r="B404" s="81" t="s">
        <v>1194</v>
      </c>
      <c r="C404" s="672">
        <v>1052012</v>
      </c>
      <c r="D404" s="373">
        <v>0</v>
      </c>
      <c r="E404" s="66"/>
      <c r="F404" s="66"/>
      <c r="G404" s="66"/>
      <c r="H404" s="66"/>
      <c r="I404" s="67"/>
    </row>
    <row r="405" spans="1:9">
      <c r="A405" s="69"/>
      <c r="B405" s="104" t="s">
        <v>86</v>
      </c>
      <c r="C405" s="673">
        <v>1052012</v>
      </c>
      <c r="D405" s="374">
        <v>0</v>
      </c>
      <c r="E405" s="66"/>
      <c r="F405" s="66"/>
      <c r="G405" s="66"/>
      <c r="H405" s="66"/>
      <c r="I405" s="67"/>
    </row>
    <row r="406" spans="1:9">
      <c r="A406" s="69"/>
      <c r="B406" s="108"/>
      <c r="C406" s="401"/>
      <c r="D406" s="402"/>
      <c r="E406" s="66"/>
      <c r="F406" s="66"/>
      <c r="G406" s="66"/>
      <c r="H406" s="66"/>
      <c r="I406" s="67"/>
    </row>
    <row r="407" spans="1:9">
      <c r="A407" s="69"/>
      <c r="B407" s="110" t="s">
        <v>1195</v>
      </c>
      <c r="C407" s="401"/>
      <c r="D407" s="402"/>
      <c r="E407" s="66"/>
      <c r="F407" s="66"/>
      <c r="G407" s="66"/>
      <c r="H407" s="66"/>
      <c r="I407" s="67"/>
    </row>
    <row r="408" spans="1:9" ht="13.9" customHeight="1">
      <c r="A408" s="69"/>
      <c r="B408" s="790" t="s">
        <v>1196</v>
      </c>
      <c r="C408" s="790"/>
      <c r="D408" s="790"/>
      <c r="E408" s="790"/>
      <c r="F408" s="790"/>
      <c r="G408" s="477"/>
      <c r="H408" s="66"/>
      <c r="I408" s="67"/>
    </row>
    <row r="409" spans="1:9">
      <c r="A409" s="69"/>
      <c r="B409" s="790"/>
      <c r="C409" s="790"/>
      <c r="D409" s="790"/>
      <c r="E409" s="790"/>
      <c r="F409" s="790"/>
      <c r="G409" s="477"/>
      <c r="H409" s="66"/>
      <c r="I409" s="67"/>
    </row>
    <row r="410" spans="1:9">
      <c r="A410" s="69"/>
      <c r="B410" s="790"/>
      <c r="C410" s="790"/>
      <c r="D410" s="790"/>
      <c r="E410" s="790"/>
      <c r="F410" s="790"/>
      <c r="G410" s="477"/>
      <c r="H410" s="66"/>
      <c r="I410" s="67"/>
    </row>
    <row r="411" spans="1:9">
      <c r="A411" s="69"/>
      <c r="B411" s="790"/>
      <c r="C411" s="790"/>
      <c r="D411" s="790"/>
      <c r="E411" s="790"/>
      <c r="F411" s="790"/>
      <c r="G411" s="477"/>
      <c r="H411" s="66"/>
      <c r="I411" s="67"/>
    </row>
    <row r="412" spans="1:9">
      <c r="A412" s="69"/>
      <c r="B412" s="790"/>
      <c r="C412" s="790"/>
      <c r="D412" s="790"/>
      <c r="E412" s="790"/>
      <c r="F412" s="790"/>
      <c r="G412" s="477"/>
      <c r="H412" s="66"/>
      <c r="I412" s="67"/>
    </row>
    <row r="413" spans="1:9">
      <c r="A413" s="69"/>
      <c r="B413" s="108"/>
      <c r="C413" s="401"/>
      <c r="D413" s="402"/>
      <c r="E413" s="66"/>
      <c r="F413" s="66"/>
      <c r="G413" s="66"/>
      <c r="H413" s="66"/>
      <c r="I413" s="67"/>
    </row>
    <row r="414" spans="1:9" ht="15.75" thickBot="1">
      <c r="A414" s="69"/>
      <c r="B414" s="674" t="s">
        <v>81</v>
      </c>
      <c r="C414" s="403">
        <v>43830</v>
      </c>
      <c r="D414" s="403">
        <v>43465</v>
      </c>
      <c r="F414" s="66"/>
      <c r="G414" s="66"/>
      <c r="H414" s="66"/>
      <c r="I414" s="67"/>
    </row>
    <row r="415" spans="1:9">
      <c r="A415" s="69"/>
      <c r="B415" s="675" t="s">
        <v>797</v>
      </c>
      <c r="C415" s="676">
        <f>+'Estado de Resultados'!F75</f>
        <v>747201003</v>
      </c>
      <c r="D415" s="677">
        <f>'Estado de Resultados'!G75</f>
        <v>-16169965.54041096</v>
      </c>
      <c r="F415" s="66"/>
      <c r="G415" s="66"/>
      <c r="H415" s="66"/>
      <c r="I415" s="67"/>
    </row>
    <row r="416" spans="1:9" ht="15.75" thickBot="1">
      <c r="A416" s="69"/>
      <c r="B416" s="675" t="s">
        <v>799</v>
      </c>
      <c r="C416" s="678">
        <v>220824573</v>
      </c>
      <c r="D416" s="679" t="s">
        <v>798</v>
      </c>
      <c r="F416" s="66"/>
      <c r="G416" s="66"/>
      <c r="H416" s="66"/>
      <c r="I416" s="67"/>
    </row>
    <row r="417" spans="1:9">
      <c r="A417" s="69"/>
      <c r="B417" s="478" t="s">
        <v>800</v>
      </c>
      <c r="C417" s="680">
        <f>SUM(C415:C416)</f>
        <v>968025576</v>
      </c>
      <c r="D417" s="681">
        <f>SUM(D415:D416)</f>
        <v>-16169965.54041096</v>
      </c>
      <c r="F417" s="66"/>
      <c r="G417" s="66"/>
      <c r="H417" s="66"/>
      <c r="I417" s="67"/>
    </row>
    <row r="418" spans="1:9" ht="15.75" thickBot="1">
      <c r="A418" s="69"/>
      <c r="B418" s="675" t="s">
        <v>801</v>
      </c>
      <c r="C418" s="682">
        <v>0.1</v>
      </c>
      <c r="D418" s="682">
        <v>0.1</v>
      </c>
      <c r="F418" s="66"/>
      <c r="G418" s="66"/>
      <c r="H418" s="66"/>
      <c r="I418" s="67"/>
    </row>
    <row r="419" spans="1:9" ht="15.75" thickBot="1">
      <c r="A419" s="69"/>
      <c r="B419" s="478" t="s">
        <v>802</v>
      </c>
      <c r="C419" s="683">
        <f>C417*C418</f>
        <v>96802557.600000009</v>
      </c>
      <c r="D419" s="684" t="s">
        <v>798</v>
      </c>
      <c r="F419" s="66"/>
      <c r="G419" s="66"/>
      <c r="H419" s="404"/>
      <c r="I419" s="67"/>
    </row>
    <row r="420" spans="1:9" ht="15.75" thickTop="1">
      <c r="A420" s="69"/>
      <c r="B420" s="108"/>
      <c r="C420" s="401"/>
      <c r="D420" s="402"/>
      <c r="E420" s="66"/>
      <c r="F420" s="66"/>
      <c r="G420" s="66"/>
      <c r="H420" s="66"/>
      <c r="I420" s="67"/>
    </row>
    <row r="421" spans="1:9" ht="13.9" customHeight="1">
      <c r="A421" s="69"/>
      <c r="B421" s="66" t="s">
        <v>1197</v>
      </c>
      <c r="C421" s="401"/>
      <c r="D421" s="402"/>
      <c r="E421" s="66"/>
      <c r="F421" s="66"/>
      <c r="G421" s="66"/>
      <c r="H421" s="66"/>
      <c r="I421" s="67"/>
    </row>
    <row r="422" spans="1:9">
      <c r="A422" s="69"/>
      <c r="B422" s="66" t="s">
        <v>1198</v>
      </c>
      <c r="C422" s="66"/>
      <c r="D422" s="66"/>
      <c r="E422" s="66"/>
      <c r="F422" s="66"/>
      <c r="G422" s="66"/>
      <c r="H422" s="66"/>
      <c r="I422" s="67"/>
    </row>
    <row r="423" spans="1:9">
      <c r="A423" s="69"/>
      <c r="B423" s="66"/>
      <c r="C423" s="66"/>
      <c r="D423" s="66"/>
      <c r="E423" s="66"/>
      <c r="F423" s="66"/>
      <c r="G423" s="66"/>
      <c r="H423" s="66"/>
      <c r="I423" s="67"/>
    </row>
    <row r="424" spans="1:9" ht="28.5">
      <c r="A424" s="69"/>
      <c r="B424" s="670" t="s">
        <v>770</v>
      </c>
      <c r="C424" s="66"/>
      <c r="D424" s="66"/>
      <c r="E424" s="66"/>
      <c r="F424" s="66"/>
      <c r="G424" s="66"/>
      <c r="H424" s="66"/>
      <c r="I424" s="67"/>
    </row>
    <row r="425" spans="1:9">
      <c r="A425" s="69"/>
      <c r="B425" s="66"/>
      <c r="C425" s="66"/>
      <c r="D425" s="66"/>
      <c r="E425" s="66"/>
      <c r="F425" s="66"/>
      <c r="G425" s="66"/>
      <c r="H425" s="66"/>
      <c r="I425" s="67"/>
    </row>
    <row r="426" spans="1:9">
      <c r="A426" s="69"/>
      <c r="B426" s="670" t="s">
        <v>1199</v>
      </c>
      <c r="C426" s="66"/>
      <c r="D426" s="66"/>
      <c r="E426" s="66"/>
      <c r="F426" s="66"/>
      <c r="G426" s="66"/>
      <c r="H426" s="66"/>
      <c r="I426" s="67"/>
    </row>
    <row r="427" spans="1:9">
      <c r="A427" s="69"/>
      <c r="B427" s="66" t="s">
        <v>1200</v>
      </c>
      <c r="C427" s="66"/>
      <c r="D427" s="66"/>
      <c r="E427" s="66"/>
      <c r="F427" s="66"/>
      <c r="G427" s="66"/>
      <c r="H427" s="66"/>
      <c r="I427" s="67"/>
    </row>
    <row r="428" spans="1:9">
      <c r="A428" s="69"/>
      <c r="B428" s="66"/>
      <c r="C428" s="66"/>
      <c r="D428" s="66"/>
      <c r="E428" s="66"/>
      <c r="F428" s="66"/>
      <c r="G428" s="66"/>
      <c r="H428" s="66"/>
      <c r="I428" s="67"/>
    </row>
    <row r="429" spans="1:9">
      <c r="A429" s="69"/>
      <c r="B429" s="399" t="s">
        <v>1201</v>
      </c>
      <c r="C429" s="66"/>
      <c r="D429" s="66"/>
      <c r="E429" s="66"/>
      <c r="F429" s="66"/>
      <c r="G429" s="66"/>
      <c r="H429" s="66"/>
      <c r="I429" s="67"/>
    </row>
    <row r="430" spans="1:9">
      <c r="A430" s="69"/>
      <c r="B430" s="66" t="s">
        <v>1202</v>
      </c>
      <c r="C430" s="66"/>
      <c r="D430" s="66"/>
      <c r="E430" s="66"/>
      <c r="F430" s="66"/>
      <c r="G430" s="66"/>
      <c r="H430" s="66"/>
      <c r="I430" s="67"/>
    </row>
    <row r="431" spans="1:9">
      <c r="A431" s="69"/>
      <c r="B431" s="66"/>
      <c r="C431" s="66"/>
      <c r="D431" s="66"/>
      <c r="E431" s="66"/>
      <c r="F431" s="66"/>
      <c r="G431" s="66"/>
      <c r="H431" s="66"/>
      <c r="I431" s="67"/>
    </row>
    <row r="432" spans="1:9">
      <c r="A432" s="69"/>
      <c r="B432" s="399" t="s">
        <v>1203</v>
      </c>
      <c r="C432" s="66"/>
      <c r="D432" s="66"/>
      <c r="E432" s="66"/>
      <c r="F432" s="66"/>
      <c r="G432" s="66"/>
      <c r="H432" s="66"/>
      <c r="I432" s="67"/>
    </row>
    <row r="433" spans="1:9" ht="36" customHeight="1">
      <c r="A433" s="69"/>
      <c r="B433" s="752" t="s">
        <v>1204</v>
      </c>
      <c r="C433" s="752"/>
      <c r="D433" s="752"/>
      <c r="E433" s="752"/>
      <c r="F433" s="752"/>
      <c r="G433" s="66"/>
      <c r="H433" s="66"/>
      <c r="I433" s="67"/>
    </row>
    <row r="434" spans="1:9" ht="33.4" customHeight="1">
      <c r="A434" s="69"/>
      <c r="B434" s="752" t="s">
        <v>1205</v>
      </c>
      <c r="C434" s="752"/>
      <c r="D434" s="752"/>
      <c r="E434" s="752"/>
      <c r="F434" s="752"/>
      <c r="G434" s="66"/>
      <c r="H434" s="66"/>
      <c r="I434" s="67"/>
    </row>
    <row r="435" spans="1:9">
      <c r="A435" s="69"/>
      <c r="B435" s="66"/>
      <c r="C435" s="66"/>
      <c r="D435" s="66"/>
      <c r="E435" s="66"/>
      <c r="F435" s="66"/>
      <c r="G435" s="66"/>
      <c r="H435" s="66"/>
      <c r="I435" s="67"/>
    </row>
    <row r="436" spans="1:9">
      <c r="A436" s="69"/>
      <c r="B436" s="399" t="s">
        <v>488</v>
      </c>
      <c r="C436" s="66"/>
      <c r="D436" s="66"/>
      <c r="E436" s="66"/>
      <c r="F436" s="66"/>
      <c r="G436" s="66"/>
      <c r="H436" s="66"/>
      <c r="I436" s="67"/>
    </row>
    <row r="437" spans="1:9" ht="31.15" customHeight="1">
      <c r="A437" s="69"/>
      <c r="B437" s="752" t="s">
        <v>1206</v>
      </c>
      <c r="C437" s="752"/>
      <c r="D437" s="752"/>
      <c r="E437" s="752"/>
      <c r="F437" s="752"/>
      <c r="G437" s="66"/>
      <c r="H437" s="66"/>
      <c r="I437" s="67"/>
    </row>
    <row r="438" spans="1:9" ht="31.15" customHeight="1">
      <c r="A438" s="69"/>
      <c r="B438" s="752" t="s">
        <v>1207</v>
      </c>
      <c r="C438" s="752"/>
      <c r="D438" s="752"/>
      <c r="E438" s="752"/>
      <c r="F438" s="752"/>
      <c r="G438" s="66"/>
      <c r="H438" s="66"/>
      <c r="I438" s="67"/>
    </row>
    <row r="439" spans="1:9" ht="66.400000000000006" customHeight="1">
      <c r="A439" s="69"/>
      <c r="B439" s="752" t="s">
        <v>1208</v>
      </c>
      <c r="C439" s="752"/>
      <c r="D439" s="752"/>
      <c r="E439" s="752"/>
      <c r="F439" s="752"/>
      <c r="G439" s="66"/>
      <c r="H439" s="66"/>
      <c r="I439" s="67"/>
    </row>
    <row r="440" spans="1:9" ht="37.15" customHeight="1">
      <c r="A440" s="69"/>
      <c r="B440" s="752" t="s">
        <v>1209</v>
      </c>
      <c r="C440" s="752"/>
      <c r="D440" s="752"/>
      <c r="E440" s="752"/>
      <c r="F440" s="752"/>
      <c r="G440" s="66"/>
      <c r="H440" s="66"/>
      <c r="I440" s="67"/>
    </row>
    <row r="441" spans="1:9">
      <c r="A441" s="69"/>
      <c r="B441" s="66"/>
      <c r="C441" s="66"/>
      <c r="D441" s="66"/>
      <c r="E441" s="66"/>
      <c r="F441" s="66"/>
      <c r="G441" s="66"/>
      <c r="H441" s="66"/>
      <c r="I441" s="67"/>
    </row>
    <row r="442" spans="1:9" ht="15.75">
      <c r="A442" s="69"/>
      <c r="B442" s="181" t="s">
        <v>487</v>
      </c>
      <c r="C442" s="66"/>
      <c r="D442" s="66"/>
      <c r="E442" s="66"/>
      <c r="F442" s="66"/>
      <c r="G442" s="66"/>
      <c r="H442" s="66"/>
      <c r="I442" s="67"/>
    </row>
    <row r="443" spans="1:9">
      <c r="A443" s="69"/>
      <c r="B443" s="66" t="s">
        <v>1210</v>
      </c>
      <c r="C443" s="66"/>
      <c r="D443" s="66"/>
      <c r="E443" s="66"/>
      <c r="F443" s="66"/>
      <c r="G443" s="66"/>
      <c r="H443" s="66"/>
      <c r="I443" s="67"/>
    </row>
    <row r="444" spans="1:9">
      <c r="A444" s="69"/>
      <c r="B444" s="66" t="s">
        <v>1211</v>
      </c>
      <c r="C444" s="66"/>
      <c r="D444" s="66"/>
      <c r="E444" s="66"/>
      <c r="F444" s="66"/>
      <c r="G444" s="66"/>
      <c r="H444" s="66"/>
      <c r="I444" s="67"/>
    </row>
    <row r="445" spans="1:9">
      <c r="A445" s="69"/>
      <c r="B445" s="66"/>
      <c r="C445" s="66"/>
      <c r="D445" s="66"/>
      <c r="E445" s="66"/>
      <c r="F445" s="66"/>
      <c r="G445" s="66"/>
      <c r="H445" s="66"/>
      <c r="I445" s="67"/>
    </row>
    <row r="446" spans="1:9" ht="15.75">
      <c r="A446" s="69"/>
      <c r="B446" s="181" t="s">
        <v>1212</v>
      </c>
      <c r="C446" s="66"/>
      <c r="D446" s="66"/>
      <c r="E446" s="66"/>
      <c r="F446" s="66"/>
      <c r="G446" s="66"/>
      <c r="H446" s="66"/>
      <c r="I446" s="67"/>
    </row>
    <row r="447" spans="1:9">
      <c r="A447" s="69"/>
      <c r="B447" s="462" t="s">
        <v>1213</v>
      </c>
      <c r="C447" s="66"/>
      <c r="D447" s="66"/>
      <c r="E447" s="66"/>
      <c r="F447" s="66"/>
      <c r="G447" s="66"/>
      <c r="H447" s="66"/>
      <c r="I447" s="67"/>
    </row>
    <row r="448" spans="1:9">
      <c r="A448" s="69"/>
      <c r="B448" s="66"/>
      <c r="C448" s="66"/>
      <c r="D448" s="66"/>
      <c r="E448" s="66"/>
      <c r="F448" s="66"/>
      <c r="G448" s="66"/>
      <c r="H448" s="66"/>
      <c r="I448" s="67"/>
    </row>
    <row r="449" spans="1:9">
      <c r="A449" s="69"/>
      <c r="B449" s="670" t="s">
        <v>489</v>
      </c>
      <c r="C449" s="66"/>
      <c r="D449" s="66"/>
      <c r="E449" s="66"/>
      <c r="F449" s="66"/>
      <c r="G449" s="66"/>
      <c r="H449" s="66"/>
      <c r="I449" s="67"/>
    </row>
    <row r="450" spans="1:9">
      <c r="A450" s="69"/>
      <c r="B450" s="752" t="s">
        <v>1216</v>
      </c>
      <c r="C450" s="752"/>
      <c r="D450" s="752"/>
      <c r="E450" s="752"/>
      <c r="F450" s="752"/>
      <c r="G450" s="66"/>
      <c r="H450" s="66"/>
      <c r="I450" s="67"/>
    </row>
    <row r="451" spans="1:9">
      <c r="A451" s="69"/>
      <c r="B451" s="752" t="s">
        <v>1217</v>
      </c>
      <c r="C451" s="752"/>
      <c r="D451" s="752"/>
      <c r="E451" s="752"/>
      <c r="F451" s="752"/>
      <c r="G451" s="66"/>
      <c r="H451" s="66"/>
      <c r="I451" s="67"/>
    </row>
    <row r="452" spans="1:9" ht="13.9" customHeight="1">
      <c r="A452" s="69"/>
      <c r="B452" s="752" t="s">
        <v>1214</v>
      </c>
      <c r="C452" s="752"/>
      <c r="D452" s="752"/>
      <c r="E452" s="752"/>
      <c r="F452" s="752"/>
      <c r="G452" s="66"/>
      <c r="H452" s="66"/>
      <c r="I452" s="67"/>
    </row>
    <row r="453" spans="1:9" ht="13.9" customHeight="1">
      <c r="A453" s="69"/>
      <c r="B453" s="752" t="s">
        <v>1215</v>
      </c>
      <c r="C453" s="752"/>
      <c r="D453" s="752"/>
      <c r="E453" s="752"/>
      <c r="F453" s="752"/>
      <c r="G453" s="66"/>
      <c r="H453" s="66"/>
      <c r="I453" s="67"/>
    </row>
    <row r="454" spans="1:9">
      <c r="A454" s="69"/>
      <c r="B454" s="399"/>
      <c r="C454" s="66"/>
      <c r="D454" s="66"/>
      <c r="E454" s="66"/>
      <c r="F454" s="66"/>
      <c r="G454" s="66"/>
      <c r="H454" s="66"/>
      <c r="I454" s="67"/>
    </row>
    <row r="455" spans="1:9">
      <c r="A455" s="69"/>
      <c r="B455" s="399" t="s">
        <v>490</v>
      </c>
      <c r="C455" s="66"/>
      <c r="D455" s="66"/>
      <c r="E455" s="66"/>
      <c r="F455" s="66"/>
      <c r="G455" s="66"/>
      <c r="H455" s="66"/>
      <c r="I455" s="67"/>
    </row>
    <row r="456" spans="1:9">
      <c r="A456" s="69"/>
      <c r="B456" s="66" t="s">
        <v>1218</v>
      </c>
      <c r="C456" s="66"/>
      <c r="D456" s="66"/>
      <c r="E456" s="66"/>
      <c r="F456" s="66"/>
      <c r="G456" s="66"/>
      <c r="H456" s="66"/>
      <c r="I456" s="67"/>
    </row>
    <row r="457" spans="1:9">
      <c r="A457" s="69"/>
      <c r="B457" s="66"/>
      <c r="C457" s="66"/>
      <c r="D457" s="66"/>
      <c r="E457" s="66"/>
      <c r="F457" s="66"/>
      <c r="G457" s="66"/>
      <c r="H457" s="66"/>
      <c r="I457" s="67"/>
    </row>
    <row r="458" spans="1:9">
      <c r="A458" s="69"/>
      <c r="B458" s="399" t="s">
        <v>1219</v>
      </c>
      <c r="C458" s="66"/>
      <c r="D458" s="66"/>
      <c r="E458" s="66"/>
      <c r="F458" s="66"/>
      <c r="G458" s="66"/>
      <c r="H458" s="66"/>
      <c r="I458" s="67"/>
    </row>
    <row r="459" spans="1:9">
      <c r="A459" s="69"/>
      <c r="B459" s="399"/>
      <c r="C459" s="66"/>
      <c r="D459" s="66"/>
      <c r="E459" s="66"/>
      <c r="F459" s="66"/>
      <c r="G459" s="66"/>
      <c r="H459" s="66"/>
      <c r="I459" s="67"/>
    </row>
    <row r="460" spans="1:9">
      <c r="A460" s="69"/>
      <c r="B460" s="399" t="s">
        <v>1220</v>
      </c>
      <c r="C460" s="66"/>
      <c r="D460" s="66"/>
      <c r="E460" s="66"/>
      <c r="F460" s="66"/>
      <c r="G460" s="66"/>
      <c r="H460" s="66"/>
      <c r="I460" s="67"/>
    </row>
    <row r="461" spans="1:9" ht="34.15" customHeight="1">
      <c r="A461" s="69"/>
      <c r="B461" s="799" t="s">
        <v>1221</v>
      </c>
      <c r="C461" s="799"/>
      <c r="D461" s="799"/>
      <c r="E461" s="799"/>
      <c r="F461" s="799"/>
      <c r="G461" s="66"/>
      <c r="H461" s="66"/>
      <c r="I461" s="67"/>
    </row>
    <row r="462" spans="1:9" ht="38.65" customHeight="1">
      <c r="A462" s="69"/>
      <c r="B462" s="799" t="s">
        <v>1222</v>
      </c>
      <c r="C462" s="799"/>
      <c r="D462" s="799"/>
      <c r="E462" s="799"/>
      <c r="F462" s="799"/>
      <c r="G462" s="66"/>
      <c r="H462" s="66"/>
      <c r="I462" s="67"/>
    </row>
    <row r="463" spans="1:9" ht="90" customHeight="1">
      <c r="A463" s="69"/>
      <c r="B463" s="799" t="s">
        <v>1223</v>
      </c>
      <c r="C463" s="799"/>
      <c r="D463" s="799"/>
      <c r="E463" s="799"/>
      <c r="F463" s="799"/>
      <c r="G463" s="66"/>
      <c r="H463" s="66"/>
      <c r="I463" s="67"/>
    </row>
    <row r="464" spans="1:9" ht="43.5" customHeight="1">
      <c r="A464" s="69"/>
      <c r="B464" s="799" t="s">
        <v>1224</v>
      </c>
      <c r="C464" s="799"/>
      <c r="D464" s="799"/>
      <c r="E464" s="799"/>
      <c r="F464" s="799"/>
      <c r="G464" s="66"/>
      <c r="H464" s="66"/>
      <c r="I464" s="67"/>
    </row>
    <row r="465" spans="1:9" ht="30.4" customHeight="1">
      <c r="A465" s="69"/>
      <c r="B465" s="799" t="s">
        <v>1225</v>
      </c>
      <c r="C465" s="799"/>
      <c r="D465" s="799"/>
      <c r="E465" s="799"/>
      <c r="F465" s="799"/>
      <c r="G465" s="66"/>
      <c r="H465" s="66"/>
      <c r="I465" s="67"/>
    </row>
    <row r="466" spans="1:9" ht="49.5" customHeight="1">
      <c r="A466" s="69"/>
      <c r="B466" s="799" t="s">
        <v>1226</v>
      </c>
      <c r="C466" s="799"/>
      <c r="D466" s="799"/>
      <c r="E466" s="799"/>
      <c r="F466" s="799"/>
      <c r="G466" s="66"/>
      <c r="H466" s="66"/>
      <c r="I466" s="67"/>
    </row>
    <row r="467" spans="1:9">
      <c r="A467" s="69"/>
      <c r="B467" s="799" t="s">
        <v>1227</v>
      </c>
      <c r="C467" s="799"/>
      <c r="D467" s="799"/>
      <c r="E467" s="799"/>
      <c r="F467" s="799"/>
      <c r="G467" s="66"/>
      <c r="H467" s="66"/>
      <c r="I467" s="67"/>
    </row>
    <row r="468" spans="1:9">
      <c r="A468" s="69"/>
      <c r="B468" s="66"/>
      <c r="C468" s="66"/>
      <c r="D468" s="66"/>
      <c r="E468" s="66"/>
      <c r="F468" s="66"/>
      <c r="G468" s="66"/>
      <c r="H468" s="66"/>
      <c r="I468" s="67"/>
    </row>
    <row r="469" spans="1:9">
      <c r="A469" s="69"/>
      <c r="B469" s="66"/>
      <c r="C469" s="66"/>
      <c r="D469" s="66"/>
      <c r="E469" s="66"/>
      <c r="F469" s="66"/>
      <c r="G469" s="66"/>
      <c r="H469" s="66"/>
      <c r="I469" s="67"/>
    </row>
    <row r="470" spans="1:9">
      <c r="A470" s="69"/>
      <c r="B470" s="66"/>
      <c r="C470" s="66"/>
      <c r="D470" s="66"/>
      <c r="E470" s="66"/>
      <c r="F470" s="66"/>
      <c r="G470" s="66"/>
      <c r="H470" s="66"/>
      <c r="I470" s="67"/>
    </row>
    <row r="471" spans="1:9">
      <c r="A471" s="69"/>
      <c r="B471" s="66"/>
      <c r="C471" s="66"/>
      <c r="D471" s="66"/>
      <c r="E471" s="66"/>
      <c r="F471" s="66"/>
      <c r="G471" s="66"/>
      <c r="H471" s="66"/>
      <c r="I471" s="67"/>
    </row>
    <row r="472" spans="1:9">
      <c r="A472" s="69"/>
      <c r="B472" s="212" t="s">
        <v>681</v>
      </c>
      <c r="C472" s="212" t="s">
        <v>680</v>
      </c>
      <c r="D472" s="66"/>
      <c r="E472" s="218" t="s">
        <v>493</v>
      </c>
      <c r="F472" s="219"/>
      <c r="G472" s="218" t="s">
        <v>677</v>
      </c>
      <c r="H472" s="66"/>
      <c r="I472" s="67"/>
    </row>
    <row r="473" spans="1:9">
      <c r="A473" s="69"/>
      <c r="B473" s="213" t="s">
        <v>120</v>
      </c>
      <c r="C473" s="213" t="s">
        <v>679</v>
      </c>
      <c r="D473" s="66"/>
      <c r="E473" s="213" t="s">
        <v>58</v>
      </c>
      <c r="F473" s="214"/>
      <c r="G473" s="213" t="s">
        <v>678</v>
      </c>
      <c r="H473" s="116"/>
      <c r="I473" s="116"/>
    </row>
    <row r="474" spans="1:9">
      <c r="A474" s="69"/>
      <c r="B474" s="711"/>
      <c r="C474" s="711"/>
      <c r="D474" s="209"/>
      <c r="E474" s="113"/>
      <c r="G474" s="113"/>
      <c r="H474" s="209"/>
      <c r="I474" s="209"/>
    </row>
    <row r="475" spans="1:9">
      <c r="A475" s="174"/>
      <c r="B475" s="198"/>
      <c r="C475" s="198"/>
      <c r="D475" s="198"/>
      <c r="E475" s="198"/>
      <c r="F475" s="198"/>
      <c r="G475" s="198"/>
      <c r="H475" s="198"/>
      <c r="I475" s="207"/>
    </row>
  </sheetData>
  <customSheetViews>
    <customSheetView guid="{970CBB53-F4B3-462F-AEFE-2BC403F5F0AD}" scale="90" showPageBreaks="1" showGridLines="0" printArea="1" topLeftCell="A154">
      <selection activeCell="D415" sqref="D415:D417"/>
      <pageMargins left="0.7" right="0.7" top="0.75" bottom="0.75" header="0.3" footer="0.3"/>
      <pageSetup paperSize="9" scale="50" orientation="portrait" r:id="rId1"/>
    </customSheetView>
  </customSheetViews>
  <mergeCells count="60">
    <mergeCell ref="B465:F465"/>
    <mergeCell ref="B466:F466"/>
    <mergeCell ref="B467:F467"/>
    <mergeCell ref="B453:F453"/>
    <mergeCell ref="B461:F461"/>
    <mergeCell ref="B462:F462"/>
    <mergeCell ref="B463:F463"/>
    <mergeCell ref="B464:F464"/>
    <mergeCell ref="B439:F439"/>
    <mergeCell ref="B440:F440"/>
    <mergeCell ref="B450:F450"/>
    <mergeCell ref="B451:F451"/>
    <mergeCell ref="B452:F452"/>
    <mergeCell ref="B437:F437"/>
    <mergeCell ref="B438:F438"/>
    <mergeCell ref="B278:B279"/>
    <mergeCell ref="B308:B309"/>
    <mergeCell ref="D308:D309"/>
    <mergeCell ref="E308:E309"/>
    <mergeCell ref="F308:F309"/>
    <mergeCell ref="B236:B237"/>
    <mergeCell ref="B255:B256"/>
    <mergeCell ref="B15:H15"/>
    <mergeCell ref="B408:F412"/>
    <mergeCell ref="B434:F434"/>
    <mergeCell ref="B11:H11"/>
    <mergeCell ref="B141:D141"/>
    <mergeCell ref="B14:H14"/>
    <mergeCell ref="B12:B13"/>
    <mergeCell ref="B44:B45"/>
    <mergeCell ref="H76:H77"/>
    <mergeCell ref="B16:H16"/>
    <mergeCell ref="B18:H18"/>
    <mergeCell ref="B24:H24"/>
    <mergeCell ref="B72:I72"/>
    <mergeCell ref="B69:I69"/>
    <mergeCell ref="I76:I77"/>
    <mergeCell ref="J76:J77"/>
    <mergeCell ref="B187:B188"/>
    <mergeCell ref="C187:G187"/>
    <mergeCell ref="H187:I187"/>
    <mergeCell ref="B104:F104"/>
    <mergeCell ref="B122:F122"/>
    <mergeCell ref="B178:D178"/>
    <mergeCell ref="B474:C474"/>
    <mergeCell ref="B433:F433"/>
    <mergeCell ref="E288:F288"/>
    <mergeCell ref="B75:G75"/>
    <mergeCell ref="B76:B77"/>
    <mergeCell ref="C76:C77"/>
    <mergeCell ref="D76:D77"/>
    <mergeCell ref="E76:F76"/>
    <mergeCell ref="G76:G77"/>
    <mergeCell ref="B153:D153"/>
    <mergeCell ref="B166:D166"/>
    <mergeCell ref="B288:B289"/>
    <mergeCell ref="C288:C289"/>
    <mergeCell ref="D288:D289"/>
    <mergeCell ref="B227:B228"/>
    <mergeCell ref="D227:D228"/>
  </mergeCells>
  <pageMargins left="0.7" right="0.7" top="0.75" bottom="0.75" header="0.3" footer="0.3"/>
  <pageSetup paperSize="9" scale="50" orientation="portrait" r:id="rId2"/>
  <ignoredErrors>
    <ignoredError sqref="D251 D350 C398 C63:D63 D33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7" tint="0.59999389629810485"/>
  </sheetPr>
  <dimension ref="A1:P482"/>
  <sheetViews>
    <sheetView zoomScale="70" zoomScaleNormal="70" workbookViewId="0">
      <selection activeCell="B240" sqref="B240:B241"/>
    </sheetView>
  </sheetViews>
  <sheetFormatPr defaultColWidth="41.7109375" defaultRowHeight="12"/>
  <cols>
    <col min="1" max="1" width="12.28515625" style="241" customWidth="1"/>
    <col min="2" max="2" width="37" style="241" customWidth="1"/>
    <col min="3" max="3" width="11.42578125" style="242" customWidth="1"/>
    <col min="4" max="4" width="41.7109375" style="242"/>
    <col min="5" max="5" width="8.5703125" style="243" customWidth="1"/>
    <col min="6" max="6" width="7.28515625" style="243" customWidth="1"/>
    <col min="7" max="9" width="18.28515625" style="380" customWidth="1"/>
    <col min="10" max="10" width="5" style="241" customWidth="1"/>
    <col min="11" max="11" width="17" style="244" customWidth="1"/>
    <col min="12" max="12" width="6.5703125" style="241" customWidth="1"/>
    <col min="13" max="13" width="16.28515625" style="380" bestFit="1" customWidth="1"/>
    <col min="14" max="14" width="16.7109375" style="241" bestFit="1" customWidth="1"/>
    <col min="15" max="15" width="25.7109375" style="241" customWidth="1"/>
    <col min="16" max="16384" width="41.7109375" style="241"/>
  </cols>
  <sheetData>
    <row r="1" spans="1:15">
      <c r="B1" s="262" t="s">
        <v>715</v>
      </c>
    </row>
    <row r="2" spans="1:15">
      <c r="B2" s="263" t="s">
        <v>716</v>
      </c>
    </row>
    <row r="3" spans="1:15">
      <c r="G3" s="380" t="s">
        <v>772</v>
      </c>
      <c r="L3" s="244"/>
    </row>
    <row r="4" spans="1:15" s="243" customFormat="1">
      <c r="A4" s="245" t="s">
        <v>33</v>
      </c>
      <c r="B4" s="245" t="s">
        <v>34</v>
      </c>
      <c r="C4" s="245" t="s">
        <v>419</v>
      </c>
      <c r="D4" s="245" t="s">
        <v>1</v>
      </c>
      <c r="E4" s="245" t="s">
        <v>2</v>
      </c>
      <c r="F4" s="245" t="s">
        <v>714</v>
      </c>
      <c r="G4" s="423" t="s">
        <v>439</v>
      </c>
      <c r="H4" s="418" t="s">
        <v>910</v>
      </c>
      <c r="I4" s="418" t="s">
        <v>911</v>
      </c>
      <c r="J4" s="245"/>
      <c r="K4" s="421" t="s">
        <v>440</v>
      </c>
      <c r="L4" s="245"/>
      <c r="M4" s="418" t="s">
        <v>773</v>
      </c>
      <c r="N4" s="419" t="s">
        <v>910</v>
      </c>
      <c r="O4" s="418" t="s">
        <v>911</v>
      </c>
    </row>
    <row r="5" spans="1:15" s="255" customFormat="1" ht="12" hidden="1" customHeight="1">
      <c r="A5" s="250" t="s">
        <v>3</v>
      </c>
      <c r="B5" s="250"/>
      <c r="C5" s="251">
        <v>1</v>
      </c>
      <c r="D5" s="252" t="s">
        <v>3</v>
      </c>
      <c r="E5" s="253" t="s">
        <v>6</v>
      </c>
      <c r="F5" s="253" t="s">
        <v>712</v>
      </c>
      <c r="G5" s="424">
        <f>IF(F5="I",IFERROR(VLOOKUP(C5,BG!B:D,3,FALSE),0),0)</f>
        <v>0</v>
      </c>
      <c r="H5" s="424">
        <v>0</v>
      </c>
      <c r="I5" s="424">
        <f>SUM(G5:H5)</f>
        <v>0</v>
      </c>
      <c r="J5" s="254"/>
      <c r="K5" s="254">
        <f>IF(F5="I",IFERROR(VLOOKUP(C5,BG!B:E,4,FALSE),0),0)</f>
        <v>0</v>
      </c>
      <c r="L5" s="254"/>
      <c r="M5" s="381">
        <v>0</v>
      </c>
      <c r="O5" s="420">
        <f>+M5+N5</f>
        <v>0</v>
      </c>
    </row>
    <row r="6" spans="1:15" s="255" customFormat="1" ht="12" hidden="1" customHeight="1">
      <c r="A6" s="250" t="s">
        <v>3</v>
      </c>
      <c r="B6" s="250"/>
      <c r="C6" s="251">
        <v>11</v>
      </c>
      <c r="D6" s="252" t="s">
        <v>4</v>
      </c>
      <c r="E6" s="253" t="s">
        <v>6</v>
      </c>
      <c r="F6" s="253" t="s">
        <v>712</v>
      </c>
      <c r="G6" s="424">
        <f>IF(F6="I",IFERROR(VLOOKUP(C6,BG!B:D,3,FALSE),0),0)</f>
        <v>0</v>
      </c>
      <c r="H6" s="424">
        <v>0</v>
      </c>
      <c r="I6" s="424">
        <f t="shared" ref="I6:I69" si="0">SUM(G6:H6)</f>
        <v>0</v>
      </c>
      <c r="J6" s="254"/>
      <c r="K6" s="254">
        <f>IF(F6="I",IFERROR(VLOOKUP(C6,BG!B:E,4,FALSE),0),0)</f>
        <v>0</v>
      </c>
      <c r="L6" s="254"/>
      <c r="M6" s="381">
        <v>0</v>
      </c>
      <c r="O6" s="420">
        <f t="shared" ref="O6:O69" si="1">+M6+N6</f>
        <v>0</v>
      </c>
    </row>
    <row r="7" spans="1:15" s="255" customFormat="1" ht="12" hidden="1" customHeight="1">
      <c r="A7" s="250" t="s">
        <v>3</v>
      </c>
      <c r="B7" s="250"/>
      <c r="C7" s="251">
        <v>111</v>
      </c>
      <c r="D7" s="252" t="s">
        <v>5</v>
      </c>
      <c r="E7" s="253" t="s">
        <v>6</v>
      </c>
      <c r="F7" s="253" t="s">
        <v>712</v>
      </c>
      <c r="G7" s="424">
        <f>IF(F7="I",IFERROR(VLOOKUP(C7,BG!B:D,3,FALSE),0),0)</f>
        <v>0</v>
      </c>
      <c r="H7" s="424">
        <v>0</v>
      </c>
      <c r="I7" s="424">
        <f t="shared" si="0"/>
        <v>0</v>
      </c>
      <c r="J7" s="254"/>
      <c r="K7" s="254">
        <f>IF(F7="I",IFERROR(VLOOKUP(C7,BG!B:E,4,FALSE),0),0)</f>
        <v>0</v>
      </c>
      <c r="L7" s="254"/>
      <c r="M7" s="381">
        <v>0</v>
      </c>
      <c r="O7" s="420">
        <f t="shared" si="1"/>
        <v>0</v>
      </c>
    </row>
    <row r="8" spans="1:15" s="255" customFormat="1" ht="12" hidden="1" customHeight="1">
      <c r="A8" s="250" t="s">
        <v>3</v>
      </c>
      <c r="B8" s="250" t="s">
        <v>18</v>
      </c>
      <c r="C8" s="251">
        <v>111101</v>
      </c>
      <c r="D8" s="252" t="s">
        <v>161</v>
      </c>
      <c r="E8" s="253" t="s">
        <v>6</v>
      </c>
      <c r="F8" s="253" t="s">
        <v>713</v>
      </c>
      <c r="G8" s="424">
        <f>IF(F8="I",IFERROR(VLOOKUP(C8,BG!B:D,3,FALSE),0),0)</f>
        <v>0</v>
      </c>
      <c r="H8" s="424">
        <v>0</v>
      </c>
      <c r="I8" s="424">
        <f t="shared" si="0"/>
        <v>0</v>
      </c>
      <c r="J8" s="254"/>
      <c r="K8" s="254">
        <f>IF(F8="I",IFERROR(VLOOKUP(C8,BG!B:E,4,FALSE),0),0)</f>
        <v>0</v>
      </c>
      <c r="L8" s="254"/>
      <c r="M8" s="381">
        <v>0</v>
      </c>
      <c r="O8" s="420">
        <f t="shared" si="1"/>
        <v>0</v>
      </c>
    </row>
    <row r="9" spans="1:15" s="255" customFormat="1" ht="12" hidden="1" customHeight="1">
      <c r="A9" s="250" t="s">
        <v>3</v>
      </c>
      <c r="B9" s="250" t="s">
        <v>18</v>
      </c>
      <c r="C9" s="251">
        <v>111102</v>
      </c>
      <c r="D9" s="252" t="s">
        <v>162</v>
      </c>
      <c r="E9" s="253" t="s">
        <v>6</v>
      </c>
      <c r="F9" s="253" t="s">
        <v>713</v>
      </c>
      <c r="G9" s="424">
        <f>IF(F9="I",IFERROR(VLOOKUP(C9,BG!B:D,3,FALSE),0),0)</f>
        <v>0</v>
      </c>
      <c r="H9" s="424">
        <v>0</v>
      </c>
      <c r="I9" s="424">
        <f t="shared" si="0"/>
        <v>0</v>
      </c>
      <c r="J9" s="254"/>
      <c r="K9" s="254">
        <f>IF(F9="I",IFERROR(VLOOKUP(C9,BG!B:E,4,FALSE),0),0)</f>
        <v>0</v>
      </c>
      <c r="L9" s="254"/>
      <c r="M9" s="381">
        <v>0</v>
      </c>
      <c r="O9" s="420">
        <f t="shared" si="1"/>
        <v>0</v>
      </c>
    </row>
    <row r="10" spans="1:15" s="255" customFormat="1" ht="12" hidden="1" customHeight="1">
      <c r="A10" s="250" t="s">
        <v>3</v>
      </c>
      <c r="B10" s="250" t="s">
        <v>90</v>
      </c>
      <c r="C10" s="251">
        <v>111103</v>
      </c>
      <c r="D10" s="252" t="s">
        <v>553</v>
      </c>
      <c r="E10" s="253" t="s">
        <v>6</v>
      </c>
      <c r="F10" s="253" t="s">
        <v>713</v>
      </c>
      <c r="G10" s="424">
        <f>IF(F10="I",IFERROR(VLOOKUP(C10,BG!B:D,3,FALSE),0),0)</f>
        <v>0</v>
      </c>
      <c r="H10" s="424">
        <v>0</v>
      </c>
      <c r="I10" s="424">
        <f t="shared" si="0"/>
        <v>0</v>
      </c>
      <c r="J10" s="254"/>
      <c r="K10" s="254">
        <f>IF(F10="I",IFERROR(VLOOKUP(C10,BG!B:E,4,FALSE),0),0)</f>
        <v>0</v>
      </c>
      <c r="L10" s="254"/>
      <c r="M10" s="381">
        <v>0</v>
      </c>
      <c r="O10" s="420">
        <f t="shared" si="1"/>
        <v>0</v>
      </c>
    </row>
    <row r="11" spans="1:15" s="255" customFormat="1" ht="12" hidden="1" customHeight="1">
      <c r="A11" s="250" t="s">
        <v>3</v>
      </c>
      <c r="B11" s="250" t="s">
        <v>90</v>
      </c>
      <c r="C11" s="251">
        <v>111104</v>
      </c>
      <c r="D11" s="252" t="s">
        <v>554</v>
      </c>
      <c r="E11" s="253" t="s">
        <v>6</v>
      </c>
      <c r="F11" s="253" t="s">
        <v>713</v>
      </c>
      <c r="G11" s="424">
        <f>IF(F11="I",IFERROR(VLOOKUP(C11,BG!B:D,3,FALSE),0),0)</f>
        <v>0</v>
      </c>
      <c r="H11" s="424">
        <v>0</v>
      </c>
      <c r="I11" s="424">
        <f t="shared" si="0"/>
        <v>0</v>
      </c>
      <c r="J11" s="254"/>
      <c r="K11" s="254">
        <f>IF(F11="I",IFERROR(VLOOKUP(C11,BG!B:E,4,FALSE),0),0)</f>
        <v>0</v>
      </c>
      <c r="L11" s="254"/>
      <c r="M11" s="381">
        <v>0</v>
      </c>
      <c r="O11" s="420">
        <f t="shared" si="1"/>
        <v>0</v>
      </c>
    </row>
    <row r="12" spans="1:15" s="255" customFormat="1" ht="12" hidden="1" customHeight="1">
      <c r="A12" s="250" t="s">
        <v>3</v>
      </c>
      <c r="B12" s="250" t="s">
        <v>19</v>
      </c>
      <c r="C12" s="251">
        <v>111105</v>
      </c>
      <c r="D12" s="252" t="s">
        <v>163</v>
      </c>
      <c r="E12" s="253" t="s">
        <v>6</v>
      </c>
      <c r="F12" s="253" t="s">
        <v>713</v>
      </c>
      <c r="G12" s="424">
        <f>IF(F12="I",IFERROR(VLOOKUP(C12,BG!B:D,3,FALSE),0),0)</f>
        <v>3549560066</v>
      </c>
      <c r="H12" s="424">
        <v>0</v>
      </c>
      <c r="I12" s="424">
        <f t="shared" si="0"/>
        <v>3549560066</v>
      </c>
      <c r="J12" s="254"/>
      <c r="K12" s="254">
        <f>IF(F12="I",IFERROR(VLOOKUP(C12,BG!B:E,4,FALSE),0),0)</f>
        <v>550974.58000000194</v>
      </c>
      <c r="L12" s="254"/>
      <c r="M12" s="381">
        <v>1344228771</v>
      </c>
      <c r="O12" s="420">
        <f t="shared" si="1"/>
        <v>1344228771</v>
      </c>
    </row>
    <row r="13" spans="1:15" s="255" customFormat="1" ht="12" hidden="1" customHeight="1">
      <c r="A13" s="250" t="s">
        <v>3</v>
      </c>
      <c r="B13" s="250" t="s">
        <v>19</v>
      </c>
      <c r="C13" s="251" t="s">
        <v>738</v>
      </c>
      <c r="D13" s="252" t="s">
        <v>168</v>
      </c>
      <c r="E13" s="253" t="s">
        <v>6</v>
      </c>
      <c r="F13" s="253" t="s">
        <v>713</v>
      </c>
      <c r="G13" s="424">
        <f>IF(F13="I",IFERROR(VLOOKUP(C13,BG!B:D,3,FALSE),0),0)</f>
        <v>1589039477</v>
      </c>
      <c r="H13" s="424">
        <v>0</v>
      </c>
      <c r="I13" s="424">
        <f t="shared" si="0"/>
        <v>1589039477</v>
      </c>
      <c r="J13" s="254"/>
      <c r="K13" s="254">
        <f>IF(F13="I",IFERROR(VLOOKUP(C13,BG!B:E,4,FALSE),0),0)</f>
        <v>246656.02</v>
      </c>
      <c r="L13" s="254"/>
      <c r="M13" s="381">
        <v>0</v>
      </c>
      <c r="O13" s="420">
        <f t="shared" si="1"/>
        <v>0</v>
      </c>
    </row>
    <row r="14" spans="1:15" s="255" customFormat="1" ht="12" hidden="1" customHeight="1">
      <c r="A14" s="250" t="s">
        <v>3</v>
      </c>
      <c r="B14" s="250" t="s">
        <v>19</v>
      </c>
      <c r="C14" s="251">
        <v>111107</v>
      </c>
      <c r="D14" s="252" t="s">
        <v>164</v>
      </c>
      <c r="E14" s="253" t="s">
        <v>417</v>
      </c>
      <c r="F14" s="253" t="s">
        <v>713</v>
      </c>
      <c r="G14" s="424">
        <f>IF(F14="I",IFERROR(VLOOKUP(C14,BG!B:D,3,FALSE),0),0)</f>
        <v>0</v>
      </c>
      <c r="H14" s="424">
        <v>0</v>
      </c>
      <c r="I14" s="424">
        <f t="shared" si="0"/>
        <v>0</v>
      </c>
      <c r="J14" s="254"/>
      <c r="K14" s="254">
        <f>IF(F14="I",IFERROR(VLOOKUP(C14,BG!B:E,4,FALSE),0),0)</f>
        <v>0</v>
      </c>
      <c r="L14" s="254"/>
      <c r="M14" s="381">
        <v>0</v>
      </c>
      <c r="O14" s="420">
        <f t="shared" si="1"/>
        <v>0</v>
      </c>
    </row>
    <row r="15" spans="1:15" s="255" customFormat="1" ht="12" hidden="1" customHeight="1">
      <c r="A15" s="250" t="s">
        <v>3</v>
      </c>
      <c r="B15" s="250" t="s">
        <v>19</v>
      </c>
      <c r="C15" s="251">
        <v>111108</v>
      </c>
      <c r="D15" s="252" t="s">
        <v>165</v>
      </c>
      <c r="E15" s="253" t="s">
        <v>6</v>
      </c>
      <c r="F15" s="253" t="s">
        <v>713</v>
      </c>
      <c r="G15" s="424">
        <f>IF(F15="I",IFERROR(VLOOKUP(C15,BG!B:D,3,FALSE),0),0)</f>
        <v>0</v>
      </c>
      <c r="H15" s="424">
        <v>0</v>
      </c>
      <c r="I15" s="424">
        <f t="shared" si="0"/>
        <v>0</v>
      </c>
      <c r="J15" s="254"/>
      <c r="K15" s="254">
        <f>IF(F15="I",IFERROR(VLOOKUP(C15,BG!B:E,4,FALSE),0),0)</f>
        <v>0</v>
      </c>
      <c r="L15" s="254"/>
      <c r="M15" s="381">
        <v>0</v>
      </c>
      <c r="O15" s="420">
        <f t="shared" si="1"/>
        <v>0</v>
      </c>
    </row>
    <row r="16" spans="1:15" s="255" customFormat="1" ht="12" hidden="1" customHeight="1">
      <c r="A16" s="250" t="s">
        <v>3</v>
      </c>
      <c r="B16" s="250" t="s">
        <v>19</v>
      </c>
      <c r="C16" s="251">
        <v>111109</v>
      </c>
      <c r="D16" s="252" t="s">
        <v>166</v>
      </c>
      <c r="E16" s="253" t="s">
        <v>6</v>
      </c>
      <c r="F16" s="253" t="s">
        <v>713</v>
      </c>
      <c r="G16" s="424">
        <f>IF(F16="I",IFERROR(VLOOKUP(C16,BG!B:D,3,FALSE),0),0)</f>
        <v>0</v>
      </c>
      <c r="H16" s="424">
        <v>0</v>
      </c>
      <c r="I16" s="424">
        <f t="shared" si="0"/>
        <v>0</v>
      </c>
      <c r="J16" s="254"/>
      <c r="K16" s="254">
        <f>IF(F16="I",IFERROR(VLOOKUP(C16,BG!B:E,4,FALSE),0),0)</f>
        <v>0</v>
      </c>
      <c r="L16" s="254"/>
      <c r="M16" s="381">
        <v>0</v>
      </c>
      <c r="N16" s="417"/>
      <c r="O16" s="420">
        <f t="shared" si="1"/>
        <v>0</v>
      </c>
    </row>
    <row r="17" spans="1:15" s="255" customFormat="1" ht="12" hidden="1" customHeight="1">
      <c r="A17" s="250" t="s">
        <v>3</v>
      </c>
      <c r="B17" s="250" t="s">
        <v>19</v>
      </c>
      <c r="C17" s="251">
        <v>111110</v>
      </c>
      <c r="D17" s="252" t="s">
        <v>167</v>
      </c>
      <c r="E17" s="253" t="s">
        <v>6</v>
      </c>
      <c r="F17" s="253" t="s">
        <v>713</v>
      </c>
      <c r="G17" s="424">
        <f>IF(F17="I",IFERROR(VLOOKUP(C17,BG!B:D,3,FALSE),0),0)</f>
        <v>0</v>
      </c>
      <c r="H17" s="424">
        <v>0</v>
      </c>
      <c r="I17" s="424">
        <f t="shared" si="0"/>
        <v>0</v>
      </c>
      <c r="J17" s="254"/>
      <c r="K17" s="254">
        <f>IF(F17="I",IFERROR(VLOOKUP(C17,BG!B:E,4,FALSE),0),0)</f>
        <v>0</v>
      </c>
      <c r="L17" s="254"/>
      <c r="M17" s="381">
        <v>0</v>
      </c>
      <c r="O17" s="420">
        <f t="shared" si="1"/>
        <v>0</v>
      </c>
    </row>
    <row r="18" spans="1:15" s="255" customFormat="1" ht="12" hidden="1" customHeight="1">
      <c r="A18" s="250" t="s">
        <v>3</v>
      </c>
      <c r="B18" s="250"/>
      <c r="C18" s="251">
        <v>112</v>
      </c>
      <c r="D18" s="252" t="s">
        <v>169</v>
      </c>
      <c r="E18" s="253" t="s">
        <v>6</v>
      </c>
      <c r="F18" s="253" t="s">
        <v>712</v>
      </c>
      <c r="G18" s="424">
        <f>IF(F18="I",IFERROR(VLOOKUP(C18,BG!B:D,3,FALSE),0),0)</f>
        <v>0</v>
      </c>
      <c r="H18" s="424">
        <v>0</v>
      </c>
      <c r="I18" s="424">
        <f t="shared" si="0"/>
        <v>0</v>
      </c>
      <c r="J18" s="254"/>
      <c r="K18" s="254">
        <f>IF(F18="I",IFERROR(VLOOKUP(C18,BG!B:E,4,FALSE),0),0)</f>
        <v>0</v>
      </c>
      <c r="L18" s="254"/>
      <c r="M18" s="381">
        <v>0</v>
      </c>
      <c r="O18" s="420">
        <f t="shared" si="1"/>
        <v>0</v>
      </c>
    </row>
    <row r="19" spans="1:15" s="255" customFormat="1" ht="12" hidden="1" customHeight="1">
      <c r="A19" s="250" t="s">
        <v>3</v>
      </c>
      <c r="B19" s="250"/>
      <c r="C19" s="251">
        <v>11201</v>
      </c>
      <c r="D19" s="252" t="s">
        <v>508</v>
      </c>
      <c r="E19" s="253" t="s">
        <v>6</v>
      </c>
      <c r="F19" s="253" t="s">
        <v>712</v>
      </c>
      <c r="G19" s="424">
        <f>IF(F19="I",IFERROR(VLOOKUP(C19,BG!B:D,3,FALSE),0),0)</f>
        <v>0</v>
      </c>
      <c r="H19" s="424">
        <v>0</v>
      </c>
      <c r="I19" s="424">
        <f t="shared" si="0"/>
        <v>0</v>
      </c>
      <c r="J19" s="254"/>
      <c r="K19" s="254">
        <f>IF(F19="I",IFERROR(VLOOKUP(C19,BG!B:E,4,FALSE),0),0)</f>
        <v>0</v>
      </c>
      <c r="L19" s="254"/>
      <c r="M19" s="381">
        <v>0</v>
      </c>
      <c r="O19" s="420">
        <f t="shared" si="1"/>
        <v>0</v>
      </c>
    </row>
    <row r="20" spans="1:15" s="255" customFormat="1" ht="12" hidden="1" customHeight="1">
      <c r="A20" s="250" t="s">
        <v>3</v>
      </c>
      <c r="B20" s="250"/>
      <c r="C20" s="251">
        <v>1120101</v>
      </c>
      <c r="D20" s="252" t="s">
        <v>555</v>
      </c>
      <c r="E20" s="253" t="s">
        <v>6</v>
      </c>
      <c r="F20" s="253" t="s">
        <v>712</v>
      </c>
      <c r="G20" s="424">
        <f>IF(F20="I",IFERROR(VLOOKUP(C20,BG!B:D,3,FALSE),0),0)</f>
        <v>0</v>
      </c>
      <c r="H20" s="424">
        <v>0</v>
      </c>
      <c r="I20" s="424">
        <f t="shared" si="0"/>
        <v>0</v>
      </c>
      <c r="J20" s="254"/>
      <c r="K20" s="254">
        <f>IF(F20="I",IFERROR(VLOOKUP(C20,BG!B:E,4,FALSE),0),0)</f>
        <v>0</v>
      </c>
      <c r="L20" s="254"/>
      <c r="M20" s="381">
        <v>0</v>
      </c>
      <c r="O20" s="420">
        <f t="shared" si="1"/>
        <v>0</v>
      </c>
    </row>
    <row r="21" spans="1:15" s="255" customFormat="1" ht="12" hidden="1" customHeight="1">
      <c r="A21" s="250" t="s">
        <v>3</v>
      </c>
      <c r="B21" s="250" t="s">
        <v>94</v>
      </c>
      <c r="C21" s="251">
        <v>112010101</v>
      </c>
      <c r="D21" s="252" t="s">
        <v>556</v>
      </c>
      <c r="E21" s="253" t="s">
        <v>417</v>
      </c>
      <c r="F21" s="253" t="s">
        <v>713</v>
      </c>
      <c r="G21" s="424">
        <f>IF(F21="I",IFERROR(VLOOKUP(C21,BG!B:D,3,FALSE),0),0)</f>
        <v>0</v>
      </c>
      <c r="H21" s="424">
        <v>0</v>
      </c>
      <c r="I21" s="424">
        <f t="shared" si="0"/>
        <v>0</v>
      </c>
      <c r="J21" s="254"/>
      <c r="K21" s="254">
        <f>IF(F21="I",IFERROR(VLOOKUP(C21,BG!B:E,4,FALSE),0),0)</f>
        <v>0</v>
      </c>
      <c r="L21" s="254"/>
      <c r="M21" s="381">
        <v>0</v>
      </c>
      <c r="O21" s="420">
        <f t="shared" si="1"/>
        <v>0</v>
      </c>
    </row>
    <row r="22" spans="1:15" s="255" customFormat="1" ht="12" hidden="1" customHeight="1">
      <c r="A22" s="250" t="s">
        <v>3</v>
      </c>
      <c r="B22" s="250" t="s">
        <v>94</v>
      </c>
      <c r="C22" s="251">
        <v>112010102</v>
      </c>
      <c r="D22" s="252" t="s">
        <v>557</v>
      </c>
      <c r="E22" s="253" t="s">
        <v>6</v>
      </c>
      <c r="F22" s="253" t="s">
        <v>713</v>
      </c>
      <c r="G22" s="424">
        <f>IF(F22="I",IFERROR(VLOOKUP(C22,BG!B:D,3,FALSE),0),0)</f>
        <v>0</v>
      </c>
      <c r="H22" s="424">
        <v>0</v>
      </c>
      <c r="I22" s="424">
        <f t="shared" si="0"/>
        <v>0</v>
      </c>
      <c r="J22" s="254"/>
      <c r="K22" s="254">
        <f>IF(F22="I",IFERROR(VLOOKUP(C22,BG!B:E,4,FALSE),0),0)</f>
        <v>0</v>
      </c>
      <c r="L22" s="254"/>
      <c r="M22" s="381">
        <v>0</v>
      </c>
      <c r="O22" s="420">
        <f t="shared" si="1"/>
        <v>0</v>
      </c>
    </row>
    <row r="23" spans="1:15" s="255" customFormat="1" ht="12" hidden="1" customHeight="1">
      <c r="A23" s="250" t="s">
        <v>3</v>
      </c>
      <c r="B23" s="250" t="s">
        <v>94</v>
      </c>
      <c r="C23" s="251">
        <v>112010103</v>
      </c>
      <c r="D23" s="252" t="s">
        <v>558</v>
      </c>
      <c r="E23" s="253" t="s">
        <v>6</v>
      </c>
      <c r="F23" s="253" t="s">
        <v>713</v>
      </c>
      <c r="G23" s="424">
        <f>IF(F23="I",IFERROR(VLOOKUP(C23,BG!B:D,3,FALSE),0),0)</f>
        <v>0</v>
      </c>
      <c r="H23" s="424">
        <v>0</v>
      </c>
      <c r="I23" s="424">
        <f t="shared" si="0"/>
        <v>0</v>
      </c>
      <c r="J23" s="254"/>
      <c r="K23" s="254">
        <f>IF(F23="I",IFERROR(VLOOKUP(C23,BG!B:E,4,FALSE),0),0)</f>
        <v>0</v>
      </c>
      <c r="L23" s="254"/>
      <c r="M23" s="381">
        <v>0</v>
      </c>
      <c r="O23" s="420">
        <f t="shared" si="1"/>
        <v>0</v>
      </c>
    </row>
    <row r="24" spans="1:15" s="255" customFormat="1" ht="12" hidden="1" customHeight="1">
      <c r="A24" s="250" t="s">
        <v>3</v>
      </c>
      <c r="B24" s="250"/>
      <c r="C24" s="251">
        <v>1120102</v>
      </c>
      <c r="D24" s="252" t="s">
        <v>509</v>
      </c>
      <c r="E24" s="253" t="s">
        <v>6</v>
      </c>
      <c r="F24" s="253" t="s">
        <v>712</v>
      </c>
      <c r="G24" s="424">
        <f>IF(F24="I",IFERROR(VLOOKUP(C24,BG!B:D,3,FALSE),0),0)</f>
        <v>0</v>
      </c>
      <c r="H24" s="424">
        <v>0</v>
      </c>
      <c r="I24" s="424">
        <f t="shared" si="0"/>
        <v>0</v>
      </c>
      <c r="J24" s="254"/>
      <c r="K24" s="254">
        <f>IF(F24="I",IFERROR(VLOOKUP(C24,BG!B:E,4,FALSE),0),0)</f>
        <v>0</v>
      </c>
      <c r="L24" s="254"/>
      <c r="M24" s="381">
        <v>0</v>
      </c>
      <c r="O24" s="420">
        <f t="shared" si="1"/>
        <v>0</v>
      </c>
    </row>
    <row r="25" spans="1:15" s="255" customFormat="1" ht="12" hidden="1" customHeight="1">
      <c r="A25" s="250" t="s">
        <v>3</v>
      </c>
      <c r="B25" s="250" t="s">
        <v>94</v>
      </c>
      <c r="C25" s="251">
        <v>112010201</v>
      </c>
      <c r="D25" s="252" t="s">
        <v>177</v>
      </c>
      <c r="E25" s="253" t="s">
        <v>6</v>
      </c>
      <c r="F25" s="253" t="s">
        <v>713</v>
      </c>
      <c r="G25" s="424">
        <f>IF(F25="I",IFERROR(VLOOKUP(C25,BG!B:D,3,FALSE),0),0)</f>
        <v>0</v>
      </c>
      <c r="H25" s="424">
        <v>0</v>
      </c>
      <c r="I25" s="424">
        <f t="shared" si="0"/>
        <v>0</v>
      </c>
      <c r="J25" s="254"/>
      <c r="K25" s="254">
        <f>IF(F25="I",IFERROR(VLOOKUP(C25,BG!B:E,4,FALSE),0),0)</f>
        <v>0</v>
      </c>
      <c r="L25" s="254"/>
      <c r="M25" s="381">
        <v>0</v>
      </c>
      <c r="O25" s="420">
        <f t="shared" si="1"/>
        <v>0</v>
      </c>
    </row>
    <row r="26" spans="1:15" s="255" customFormat="1" ht="12" hidden="1" customHeight="1">
      <c r="A26" s="250" t="s">
        <v>3</v>
      </c>
      <c r="B26" s="250" t="s">
        <v>94</v>
      </c>
      <c r="C26" s="251">
        <v>112010202</v>
      </c>
      <c r="D26" s="252" t="s">
        <v>174</v>
      </c>
      <c r="E26" s="253" t="s">
        <v>6</v>
      </c>
      <c r="F26" s="253" t="s">
        <v>713</v>
      </c>
      <c r="G26" s="424">
        <f>IF(F26="I",IFERROR(VLOOKUP(C26,BG!B:D,3,FALSE),0),0)</f>
        <v>0</v>
      </c>
      <c r="H26" s="424">
        <v>0</v>
      </c>
      <c r="I26" s="424">
        <f t="shared" si="0"/>
        <v>0</v>
      </c>
      <c r="J26" s="254"/>
      <c r="K26" s="254">
        <f>IF(F26="I",IFERROR(VLOOKUP(C26,BG!B:E,4,FALSE),0),0)</f>
        <v>0</v>
      </c>
      <c r="L26" s="254"/>
      <c r="M26" s="381">
        <v>0</v>
      </c>
      <c r="O26" s="420">
        <f t="shared" si="1"/>
        <v>0</v>
      </c>
    </row>
    <row r="27" spans="1:15" s="255" customFormat="1" ht="12" hidden="1" customHeight="1">
      <c r="A27" s="250" t="s">
        <v>3</v>
      </c>
      <c r="B27" s="250" t="s">
        <v>94</v>
      </c>
      <c r="C27" s="251">
        <v>112010203</v>
      </c>
      <c r="D27" s="252" t="s">
        <v>175</v>
      </c>
      <c r="E27" s="253" t="s">
        <v>6</v>
      </c>
      <c r="F27" s="253" t="s">
        <v>713</v>
      </c>
      <c r="G27" s="424">
        <f>IF(F27="I",IFERROR(VLOOKUP(C27,BG!B:D,3,FALSE),0),0)</f>
        <v>0</v>
      </c>
      <c r="H27" s="424">
        <v>0</v>
      </c>
      <c r="I27" s="424">
        <f t="shared" si="0"/>
        <v>0</v>
      </c>
      <c r="J27" s="254"/>
      <c r="K27" s="254">
        <f>IF(F27="I",IFERROR(VLOOKUP(C27,BG!B:E,4,FALSE),0),0)</f>
        <v>0</v>
      </c>
      <c r="L27" s="254"/>
      <c r="M27" s="381">
        <v>0</v>
      </c>
      <c r="O27" s="420">
        <f t="shared" si="1"/>
        <v>0</v>
      </c>
    </row>
    <row r="28" spans="1:15" s="255" customFormat="1" ht="12" hidden="1" customHeight="1">
      <c r="A28" s="250" t="s">
        <v>3</v>
      </c>
      <c r="B28" s="250" t="s">
        <v>94</v>
      </c>
      <c r="C28" s="251">
        <v>112010204</v>
      </c>
      <c r="D28" s="252" t="s">
        <v>176</v>
      </c>
      <c r="E28" s="253" t="s">
        <v>6</v>
      </c>
      <c r="F28" s="253" t="s">
        <v>713</v>
      </c>
      <c r="G28" s="424">
        <f>IF(F28="I",IFERROR(VLOOKUP(C28,BG!B:D,3,FALSE),0),0)</f>
        <v>0</v>
      </c>
      <c r="H28" s="424">
        <v>0</v>
      </c>
      <c r="I28" s="424">
        <f t="shared" si="0"/>
        <v>0</v>
      </c>
      <c r="J28" s="254"/>
      <c r="K28" s="254">
        <f>IF(F28="I",IFERROR(VLOOKUP(C28,BG!B:E,4,FALSE),0),0)</f>
        <v>0</v>
      </c>
      <c r="L28" s="254"/>
      <c r="M28" s="381">
        <v>0</v>
      </c>
      <c r="O28" s="420">
        <f t="shared" si="1"/>
        <v>0</v>
      </c>
    </row>
    <row r="29" spans="1:15" s="255" customFormat="1" ht="12" hidden="1" customHeight="1">
      <c r="A29" s="250" t="s">
        <v>3</v>
      </c>
      <c r="B29" s="250" t="s">
        <v>94</v>
      </c>
      <c r="C29" s="251">
        <v>112010205</v>
      </c>
      <c r="D29" s="252" t="s">
        <v>556</v>
      </c>
      <c r="E29" s="253" t="s">
        <v>6</v>
      </c>
      <c r="F29" s="253" t="s">
        <v>713</v>
      </c>
      <c r="G29" s="424">
        <f>IF(F29="I",IFERROR(VLOOKUP(C29,BG!B:D,3,FALSE),0),0)</f>
        <v>0</v>
      </c>
      <c r="H29" s="424">
        <v>0</v>
      </c>
      <c r="I29" s="424">
        <f t="shared" si="0"/>
        <v>0</v>
      </c>
      <c r="J29" s="254"/>
      <c r="K29" s="254">
        <f>IF(F29="I",IFERROR(VLOOKUP(C29,BG!B:E,4,FALSE),0),0)</f>
        <v>0</v>
      </c>
      <c r="L29" s="254"/>
      <c r="M29" s="381">
        <v>0</v>
      </c>
      <c r="O29" s="420">
        <f t="shared" si="1"/>
        <v>0</v>
      </c>
    </row>
    <row r="30" spans="1:15" s="255" customFormat="1" ht="12" hidden="1" customHeight="1">
      <c r="A30" s="250" t="s">
        <v>3</v>
      </c>
      <c r="B30" s="250" t="s">
        <v>94</v>
      </c>
      <c r="C30" s="251">
        <v>112010206</v>
      </c>
      <c r="D30" s="252" t="s">
        <v>557</v>
      </c>
      <c r="E30" s="253" t="s">
        <v>6</v>
      </c>
      <c r="F30" s="253" t="s">
        <v>713</v>
      </c>
      <c r="G30" s="424">
        <f>IF(F30="I",IFERROR(VLOOKUP(C30,BG!B:D,3,FALSE),0),0)</f>
        <v>0</v>
      </c>
      <c r="H30" s="424">
        <v>0</v>
      </c>
      <c r="I30" s="424">
        <f t="shared" si="0"/>
        <v>0</v>
      </c>
      <c r="J30" s="254"/>
      <c r="K30" s="254">
        <f>IF(F30="I",IFERROR(VLOOKUP(C30,BG!B:E,4,FALSE),0),0)</f>
        <v>0</v>
      </c>
      <c r="L30" s="254"/>
      <c r="M30" s="381">
        <v>0</v>
      </c>
      <c r="O30" s="420">
        <f t="shared" si="1"/>
        <v>0</v>
      </c>
    </row>
    <row r="31" spans="1:15" s="255" customFormat="1" ht="12" hidden="1" customHeight="1">
      <c r="A31" s="250" t="s">
        <v>3</v>
      </c>
      <c r="B31" s="250" t="s">
        <v>94</v>
      </c>
      <c r="C31" s="251">
        <v>112010207</v>
      </c>
      <c r="D31" s="252" t="s">
        <v>559</v>
      </c>
      <c r="E31" s="253" t="s">
        <v>6</v>
      </c>
      <c r="F31" s="253" t="s">
        <v>713</v>
      </c>
      <c r="G31" s="424">
        <f>IF(F31="I",IFERROR(VLOOKUP(C31,BG!B:D,3,FALSE),0),0)</f>
        <v>0</v>
      </c>
      <c r="H31" s="424">
        <v>0</v>
      </c>
      <c r="I31" s="424">
        <f t="shared" si="0"/>
        <v>0</v>
      </c>
      <c r="J31" s="254"/>
      <c r="K31" s="254">
        <f>IF(F31="I",IFERROR(VLOOKUP(C31,BG!B:E,4,FALSE),0),0)</f>
        <v>0</v>
      </c>
      <c r="L31" s="254"/>
      <c r="M31" s="381">
        <v>0</v>
      </c>
      <c r="O31" s="420">
        <f t="shared" si="1"/>
        <v>0</v>
      </c>
    </row>
    <row r="32" spans="1:15" s="255" customFormat="1" ht="12" hidden="1" customHeight="1">
      <c r="A32" s="250" t="s">
        <v>3</v>
      </c>
      <c r="B32" s="250" t="s">
        <v>94</v>
      </c>
      <c r="C32" s="251">
        <v>112010208</v>
      </c>
      <c r="D32" s="252" t="s">
        <v>560</v>
      </c>
      <c r="E32" s="253" t="s">
        <v>6</v>
      </c>
      <c r="F32" s="253" t="s">
        <v>713</v>
      </c>
      <c r="G32" s="424">
        <f>IF(F32="I",IFERROR(VLOOKUP(C32,BG!B:D,3,FALSE),0),0)</f>
        <v>1153177070</v>
      </c>
      <c r="H32" s="424">
        <v>0</v>
      </c>
      <c r="I32" s="424">
        <f t="shared" si="0"/>
        <v>1153177070</v>
      </c>
      <c r="J32" s="254"/>
      <c r="K32" s="254">
        <f>IF(F32="I",IFERROR(VLOOKUP(C32,BG!B:E,4,FALSE),0),0)</f>
        <v>179000</v>
      </c>
      <c r="L32" s="254"/>
      <c r="M32" s="381">
        <v>0</v>
      </c>
      <c r="O32" s="420">
        <f t="shared" si="1"/>
        <v>0</v>
      </c>
    </row>
    <row r="33" spans="1:15" s="255" customFormat="1" ht="12" hidden="1" customHeight="1">
      <c r="A33" s="250" t="s">
        <v>3</v>
      </c>
      <c r="B33" s="250" t="s">
        <v>94</v>
      </c>
      <c r="C33" s="251">
        <v>112010209</v>
      </c>
      <c r="D33" s="252" t="s">
        <v>510</v>
      </c>
      <c r="E33" s="253" t="s">
        <v>6</v>
      </c>
      <c r="F33" s="253" t="s">
        <v>713</v>
      </c>
      <c r="G33" s="424">
        <f>IF(F33="I",IFERROR(VLOOKUP(C33,BG!B:D,3,FALSE),0),0)</f>
        <v>0</v>
      </c>
      <c r="H33" s="424">
        <v>0</v>
      </c>
      <c r="I33" s="424">
        <f t="shared" si="0"/>
        <v>0</v>
      </c>
      <c r="J33" s="254"/>
      <c r="K33" s="254">
        <f>IF(F33="I",IFERROR(VLOOKUP(C33,BG!B:E,4,FALSE),0),0)</f>
        <v>0</v>
      </c>
      <c r="L33" s="254"/>
      <c r="M33" s="381">
        <v>0</v>
      </c>
      <c r="O33" s="420">
        <f t="shared" si="1"/>
        <v>0</v>
      </c>
    </row>
    <row r="34" spans="1:15" s="255" customFormat="1" ht="12" hidden="1" customHeight="1">
      <c r="A34" s="250" t="s">
        <v>3</v>
      </c>
      <c r="B34" s="250" t="s">
        <v>94</v>
      </c>
      <c r="C34" s="251">
        <v>112010210</v>
      </c>
      <c r="D34" s="252" t="s">
        <v>511</v>
      </c>
      <c r="E34" s="253" t="s">
        <v>6</v>
      </c>
      <c r="F34" s="253" t="s">
        <v>713</v>
      </c>
      <c r="G34" s="424">
        <f>IF(F34="I",IFERROR(VLOOKUP(C34,BG!B:D,3,FALSE),0),0)</f>
        <v>0</v>
      </c>
      <c r="H34" s="424">
        <v>0</v>
      </c>
      <c r="I34" s="424">
        <f t="shared" si="0"/>
        <v>0</v>
      </c>
      <c r="J34" s="254"/>
      <c r="K34" s="254">
        <f>IF(F34="I",IFERROR(VLOOKUP(C34,BG!B:E,4,FALSE),0),0)</f>
        <v>0</v>
      </c>
      <c r="L34" s="254"/>
      <c r="M34" s="381">
        <v>0</v>
      </c>
      <c r="O34" s="420">
        <f t="shared" si="1"/>
        <v>0</v>
      </c>
    </row>
    <row r="35" spans="1:15" s="255" customFormat="1" ht="12" hidden="1" customHeight="1">
      <c r="A35" s="250" t="s">
        <v>3</v>
      </c>
      <c r="B35" s="250" t="s">
        <v>94</v>
      </c>
      <c r="C35" s="251">
        <v>112010211</v>
      </c>
      <c r="D35" s="252" t="s">
        <v>512</v>
      </c>
      <c r="E35" s="253" t="s">
        <v>6</v>
      </c>
      <c r="F35" s="253" t="s">
        <v>713</v>
      </c>
      <c r="G35" s="424">
        <f>IF(F35="I",IFERROR(VLOOKUP(C35,BG!B:D,3,FALSE),0),0)</f>
        <v>492000000</v>
      </c>
      <c r="H35" s="424">
        <v>0</v>
      </c>
      <c r="I35" s="424">
        <f t="shared" si="0"/>
        <v>492000000</v>
      </c>
      <c r="J35" s="254"/>
      <c r="K35" s="254">
        <f>IF(F35="I",IFERROR(VLOOKUP(C35,BG!B:E,4,FALSE),0),0)</f>
        <v>76369.879999999888</v>
      </c>
      <c r="L35" s="254"/>
      <c r="M35" s="381">
        <v>2900000000</v>
      </c>
      <c r="O35" s="420">
        <f t="shared" si="1"/>
        <v>2900000000</v>
      </c>
    </row>
    <row r="36" spans="1:15" s="255" customFormat="1" ht="12" hidden="1" customHeight="1">
      <c r="A36" s="250" t="s">
        <v>3</v>
      </c>
      <c r="B36" s="250" t="s">
        <v>94</v>
      </c>
      <c r="C36" s="251">
        <v>112010212</v>
      </c>
      <c r="D36" s="252" t="s">
        <v>178</v>
      </c>
      <c r="E36" s="253" t="s">
        <v>6</v>
      </c>
      <c r="F36" s="253" t="s">
        <v>713</v>
      </c>
      <c r="G36" s="424">
        <f>IF(F36="I",IFERROR(VLOOKUP(C36,BG!B:D,3,FALSE),0),0)</f>
        <v>1352889300</v>
      </c>
      <c r="H36" s="424">
        <v>0</v>
      </c>
      <c r="I36" s="424">
        <f t="shared" si="0"/>
        <v>1352889300</v>
      </c>
      <c r="J36" s="254"/>
      <c r="K36" s="254">
        <f>IF(F36="I",IFERROR(VLOOKUP(C36,BG!B:E,4,FALSE),0),0)</f>
        <v>210000</v>
      </c>
      <c r="L36" s="254"/>
      <c r="M36" s="381">
        <v>0</v>
      </c>
      <c r="O36" s="420">
        <f t="shared" si="1"/>
        <v>0</v>
      </c>
    </row>
    <row r="37" spans="1:15" s="255" customFormat="1" ht="12" hidden="1" customHeight="1">
      <c r="A37" s="250" t="s">
        <v>3</v>
      </c>
      <c r="B37" s="250"/>
      <c r="C37" s="251">
        <v>1120103</v>
      </c>
      <c r="D37" s="252" t="s">
        <v>513</v>
      </c>
      <c r="E37" s="253" t="s">
        <v>6</v>
      </c>
      <c r="F37" s="253" t="s">
        <v>712</v>
      </c>
      <c r="G37" s="424">
        <f>IF(F37="I",IFERROR(VLOOKUP(C37,BG!B:D,3,FALSE),0),0)</f>
        <v>0</v>
      </c>
      <c r="H37" s="424">
        <v>0</v>
      </c>
      <c r="I37" s="424">
        <f t="shared" si="0"/>
        <v>0</v>
      </c>
      <c r="J37" s="254"/>
      <c r="K37" s="254">
        <f>IF(F37="I",IFERROR(VLOOKUP(C37,BG!B:E,4,FALSE),0),0)</f>
        <v>0</v>
      </c>
      <c r="L37" s="254"/>
      <c r="M37" s="381">
        <v>0</v>
      </c>
      <c r="O37" s="420">
        <f t="shared" si="1"/>
        <v>0</v>
      </c>
    </row>
    <row r="38" spans="1:15" s="255" customFormat="1" ht="12" hidden="1" customHeight="1">
      <c r="A38" s="250" t="s">
        <v>3</v>
      </c>
      <c r="B38" s="250" t="s">
        <v>94</v>
      </c>
      <c r="C38" s="251">
        <v>112010301</v>
      </c>
      <c r="D38" s="252" t="s">
        <v>178</v>
      </c>
      <c r="E38" s="253" t="s">
        <v>6</v>
      </c>
      <c r="F38" s="253" t="s">
        <v>713</v>
      </c>
      <c r="G38" s="424">
        <f>IF(F38="I",IFERROR(VLOOKUP(C38,BG!B:D,3,FALSE),0),0)</f>
        <v>0</v>
      </c>
      <c r="H38" s="424">
        <v>0</v>
      </c>
      <c r="I38" s="424">
        <f t="shared" si="0"/>
        <v>0</v>
      </c>
      <c r="J38" s="254"/>
      <c r="K38" s="254">
        <f>IF(F38="I",IFERROR(VLOOKUP(C38,BG!B:E,4,FALSE),0),0)</f>
        <v>0</v>
      </c>
      <c r="L38" s="254"/>
      <c r="M38" s="381">
        <v>0</v>
      </c>
      <c r="O38" s="420">
        <f t="shared" si="1"/>
        <v>0</v>
      </c>
    </row>
    <row r="39" spans="1:15" s="255" customFormat="1" ht="12" hidden="1" customHeight="1">
      <c r="A39" s="250" t="s">
        <v>3</v>
      </c>
      <c r="B39" s="250" t="s">
        <v>94</v>
      </c>
      <c r="C39" s="251">
        <v>112010302</v>
      </c>
      <c r="D39" s="252" t="s">
        <v>561</v>
      </c>
      <c r="E39" s="253" t="s">
        <v>6</v>
      </c>
      <c r="F39" s="253" t="s">
        <v>713</v>
      </c>
      <c r="G39" s="424">
        <f>IF(F39="I",IFERROR(VLOOKUP(C39,BG!B:D,3,FALSE),0),0)</f>
        <v>0</v>
      </c>
      <c r="H39" s="424">
        <v>0</v>
      </c>
      <c r="I39" s="424">
        <f t="shared" si="0"/>
        <v>0</v>
      </c>
      <c r="J39" s="254"/>
      <c r="K39" s="254">
        <f>IF(F39="I",IFERROR(VLOOKUP(C39,BG!B:E,4,FALSE),0),0)</f>
        <v>0</v>
      </c>
      <c r="L39" s="254"/>
      <c r="M39" s="381">
        <v>0</v>
      </c>
      <c r="O39" s="420">
        <f t="shared" si="1"/>
        <v>0</v>
      </c>
    </row>
    <row r="40" spans="1:15" s="255" customFormat="1" ht="12" hidden="1" customHeight="1">
      <c r="A40" s="250" t="s">
        <v>3</v>
      </c>
      <c r="B40" s="250" t="s">
        <v>94</v>
      </c>
      <c r="C40" s="251">
        <v>112010303</v>
      </c>
      <c r="D40" s="252" t="s">
        <v>556</v>
      </c>
      <c r="E40" s="253" t="s">
        <v>6</v>
      </c>
      <c r="F40" s="253" t="s">
        <v>713</v>
      </c>
      <c r="G40" s="424">
        <f>IF(F40="I",IFERROR(VLOOKUP(C40,BG!B:D,3,FALSE),0),0)</f>
        <v>0</v>
      </c>
      <c r="H40" s="424">
        <v>0</v>
      </c>
      <c r="I40" s="424">
        <f t="shared" si="0"/>
        <v>0</v>
      </c>
      <c r="J40" s="254"/>
      <c r="K40" s="254">
        <f>IF(F40="I",IFERROR(VLOOKUP(C40,BG!B:E,4,FALSE),0),0)</f>
        <v>0</v>
      </c>
      <c r="L40" s="254"/>
      <c r="M40" s="381">
        <v>0</v>
      </c>
      <c r="O40" s="420">
        <f t="shared" si="1"/>
        <v>0</v>
      </c>
    </row>
    <row r="41" spans="1:15" s="255" customFormat="1" ht="12" hidden="1" customHeight="1">
      <c r="A41" s="250" t="s">
        <v>3</v>
      </c>
      <c r="B41" s="250" t="s">
        <v>94</v>
      </c>
      <c r="C41" s="251">
        <v>112010304</v>
      </c>
      <c r="D41" s="252" t="s">
        <v>514</v>
      </c>
      <c r="E41" s="253" t="s">
        <v>6</v>
      </c>
      <c r="F41" s="253" t="s">
        <v>713</v>
      </c>
      <c r="G41" s="424">
        <f>IF(F41="I",IFERROR(VLOOKUP(C41,BG!B:D,3,FALSE),0),0)</f>
        <v>512000000</v>
      </c>
      <c r="H41" s="424">
        <v>0</v>
      </c>
      <c r="I41" s="424">
        <f t="shared" si="0"/>
        <v>512000000</v>
      </c>
      <c r="J41" s="254"/>
      <c r="K41" s="254">
        <f>IF(F41="I",IFERROR(VLOOKUP(C41,BG!B:E,4,FALSE),0),0)</f>
        <v>79474.349999999627</v>
      </c>
      <c r="L41" s="254"/>
      <c r="M41" s="381">
        <v>0</v>
      </c>
      <c r="O41" s="420">
        <f t="shared" si="1"/>
        <v>0</v>
      </c>
    </row>
    <row r="42" spans="1:15" s="255" customFormat="1" ht="12" hidden="1" customHeight="1">
      <c r="A42" s="250" t="s">
        <v>3</v>
      </c>
      <c r="B42" s="250" t="s">
        <v>94</v>
      </c>
      <c r="C42" s="251">
        <v>112010305</v>
      </c>
      <c r="D42" s="252" t="s">
        <v>692</v>
      </c>
      <c r="E42" s="253" t="s">
        <v>6</v>
      </c>
      <c r="F42" s="253" t="s">
        <v>713</v>
      </c>
      <c r="G42" s="424">
        <f>IF(F42="I",IFERROR(VLOOKUP(C42,BG!B:D,3,FALSE),0),0)</f>
        <v>1423754930</v>
      </c>
      <c r="H42" s="424">
        <v>0</v>
      </c>
      <c r="I42" s="424">
        <f t="shared" si="0"/>
        <v>1423754930</v>
      </c>
      <c r="J42" s="254"/>
      <c r="K42" s="254">
        <f>IF(F42="I",IFERROR(VLOOKUP(C42,BG!B:E,4,FALSE),0),0)</f>
        <v>221000</v>
      </c>
      <c r="L42" s="254"/>
      <c r="M42" s="381">
        <v>0</v>
      </c>
      <c r="O42" s="420">
        <f t="shared" si="1"/>
        <v>0</v>
      </c>
    </row>
    <row r="43" spans="1:15" s="255" customFormat="1" ht="12" hidden="1" customHeight="1">
      <c r="A43" s="250" t="s">
        <v>3</v>
      </c>
      <c r="B43" s="250"/>
      <c r="C43" s="251">
        <v>11202</v>
      </c>
      <c r="D43" s="252" t="s">
        <v>562</v>
      </c>
      <c r="E43" s="253" t="s">
        <v>6</v>
      </c>
      <c r="F43" s="253" t="s">
        <v>712</v>
      </c>
      <c r="G43" s="424">
        <f>IF(F43="I",IFERROR(VLOOKUP(C43,BG!B:D,3,FALSE),0),0)</f>
        <v>0</v>
      </c>
      <c r="H43" s="424">
        <v>0</v>
      </c>
      <c r="I43" s="424">
        <f t="shared" si="0"/>
        <v>0</v>
      </c>
      <c r="J43" s="254"/>
      <c r="K43" s="254">
        <f>IF(F43="I",IFERROR(VLOOKUP(C43,BG!B:E,4,FALSE),0),0)</f>
        <v>0</v>
      </c>
      <c r="L43" s="254"/>
      <c r="M43" s="381">
        <v>0</v>
      </c>
      <c r="O43" s="420">
        <f t="shared" si="1"/>
        <v>0</v>
      </c>
    </row>
    <row r="44" spans="1:15" s="255" customFormat="1" ht="12" hidden="1" customHeight="1">
      <c r="A44" s="250" t="s">
        <v>3</v>
      </c>
      <c r="B44" s="250"/>
      <c r="C44" s="251">
        <v>1120201</v>
      </c>
      <c r="D44" s="252" t="s">
        <v>555</v>
      </c>
      <c r="E44" s="253" t="s">
        <v>6</v>
      </c>
      <c r="F44" s="253" t="s">
        <v>712</v>
      </c>
      <c r="G44" s="424">
        <f>IF(F44="I",IFERROR(VLOOKUP(C44,BG!B:D,3,FALSE),0),0)</f>
        <v>0</v>
      </c>
      <c r="H44" s="424">
        <v>0</v>
      </c>
      <c r="I44" s="424">
        <f t="shared" si="0"/>
        <v>0</v>
      </c>
      <c r="J44" s="254"/>
      <c r="K44" s="254">
        <f>IF(F44="I",IFERROR(VLOOKUP(C44,BG!B:E,4,FALSE),0),0)</f>
        <v>0</v>
      </c>
      <c r="L44" s="254"/>
      <c r="M44" s="381">
        <v>0</v>
      </c>
      <c r="O44" s="420">
        <f t="shared" si="1"/>
        <v>0</v>
      </c>
    </row>
    <row r="45" spans="1:15" s="255" customFormat="1" ht="12" hidden="1" customHeight="1">
      <c r="A45" s="250" t="s">
        <v>3</v>
      </c>
      <c r="B45" s="250" t="s">
        <v>94</v>
      </c>
      <c r="C45" s="251">
        <v>112020101</v>
      </c>
      <c r="D45" s="252" t="s">
        <v>556</v>
      </c>
      <c r="E45" s="253" t="s">
        <v>6</v>
      </c>
      <c r="F45" s="253" t="s">
        <v>713</v>
      </c>
      <c r="G45" s="424">
        <f>IF(F45="I",IFERROR(VLOOKUP(C45,BG!B:D,3,FALSE),0),0)</f>
        <v>0</v>
      </c>
      <c r="H45" s="424">
        <v>0</v>
      </c>
      <c r="I45" s="424">
        <f t="shared" si="0"/>
        <v>0</v>
      </c>
      <c r="J45" s="254"/>
      <c r="K45" s="254">
        <f>IF(F45="I",IFERROR(VLOOKUP(C45,BG!B:E,4,FALSE),0),0)</f>
        <v>0</v>
      </c>
      <c r="L45" s="254"/>
      <c r="M45" s="381">
        <v>0</v>
      </c>
      <c r="O45" s="420">
        <f t="shared" si="1"/>
        <v>0</v>
      </c>
    </row>
    <row r="46" spans="1:15" s="255" customFormat="1" ht="12" hidden="1" customHeight="1">
      <c r="A46" s="250" t="s">
        <v>3</v>
      </c>
      <c r="B46" s="250" t="s">
        <v>94</v>
      </c>
      <c r="C46" s="251">
        <v>112020102</v>
      </c>
      <c r="D46" s="252" t="s">
        <v>557</v>
      </c>
      <c r="E46" s="253" t="s">
        <v>6</v>
      </c>
      <c r="F46" s="253" t="s">
        <v>713</v>
      </c>
      <c r="G46" s="424">
        <f>IF(F46="I",IFERROR(VLOOKUP(C46,BG!B:D,3,FALSE),0),0)</f>
        <v>0</v>
      </c>
      <c r="H46" s="424">
        <v>0</v>
      </c>
      <c r="I46" s="424">
        <f t="shared" si="0"/>
        <v>0</v>
      </c>
      <c r="J46" s="254"/>
      <c r="K46" s="254">
        <f>IF(F46="I",IFERROR(VLOOKUP(C46,BG!B:E,4,FALSE),0),0)</f>
        <v>0</v>
      </c>
      <c r="L46" s="254"/>
      <c r="M46" s="381">
        <v>0</v>
      </c>
      <c r="O46" s="420">
        <f t="shared" si="1"/>
        <v>0</v>
      </c>
    </row>
    <row r="47" spans="1:15" s="255" customFormat="1" ht="12" hidden="1" customHeight="1">
      <c r="A47" s="250" t="s">
        <v>3</v>
      </c>
      <c r="B47" s="250" t="s">
        <v>94</v>
      </c>
      <c r="C47" s="251">
        <v>112020103</v>
      </c>
      <c r="D47" s="252" t="s">
        <v>172</v>
      </c>
      <c r="E47" s="253" t="s">
        <v>6</v>
      </c>
      <c r="F47" s="253" t="s">
        <v>713</v>
      </c>
      <c r="G47" s="424">
        <f>IF(F47="I",IFERROR(VLOOKUP(C47,BG!B:D,3,FALSE),0),0)</f>
        <v>0</v>
      </c>
      <c r="H47" s="424">
        <v>0</v>
      </c>
      <c r="I47" s="424">
        <f t="shared" si="0"/>
        <v>0</v>
      </c>
      <c r="J47" s="254"/>
      <c r="K47" s="254">
        <f>IF(F47="I",IFERROR(VLOOKUP(C47,BG!B:E,4,FALSE),0),0)</f>
        <v>0</v>
      </c>
      <c r="L47" s="254"/>
      <c r="M47" s="381">
        <v>0</v>
      </c>
      <c r="O47" s="420">
        <f t="shared" si="1"/>
        <v>0</v>
      </c>
    </row>
    <row r="48" spans="1:15" s="255" customFormat="1" ht="12" hidden="1" customHeight="1">
      <c r="A48" s="250" t="s">
        <v>3</v>
      </c>
      <c r="B48" s="250"/>
      <c r="C48" s="251">
        <v>1120202</v>
      </c>
      <c r="D48" s="252" t="s">
        <v>563</v>
      </c>
      <c r="E48" s="253" t="s">
        <v>6</v>
      </c>
      <c r="F48" s="253" t="s">
        <v>712</v>
      </c>
      <c r="G48" s="424">
        <f>IF(F48="I",IFERROR(VLOOKUP(C48,BG!B:D,3,FALSE),0),0)</f>
        <v>0</v>
      </c>
      <c r="H48" s="424">
        <v>0</v>
      </c>
      <c r="I48" s="424">
        <f t="shared" si="0"/>
        <v>0</v>
      </c>
      <c r="J48" s="254"/>
      <c r="K48" s="254">
        <f>IF(F48="I",IFERROR(VLOOKUP(C48,BG!B:E,4,FALSE),0),0)</f>
        <v>0</v>
      </c>
      <c r="L48" s="254"/>
      <c r="M48" s="381">
        <v>0</v>
      </c>
      <c r="O48" s="420">
        <f t="shared" si="1"/>
        <v>0</v>
      </c>
    </row>
    <row r="49" spans="1:15" s="255" customFormat="1" ht="12" hidden="1" customHeight="1">
      <c r="A49" s="250" t="s">
        <v>3</v>
      </c>
      <c r="B49" s="250" t="s">
        <v>94</v>
      </c>
      <c r="C49" s="251">
        <v>112020205</v>
      </c>
      <c r="D49" s="252" t="s">
        <v>556</v>
      </c>
      <c r="E49" s="253" t="s">
        <v>6</v>
      </c>
      <c r="F49" s="253" t="s">
        <v>713</v>
      </c>
      <c r="G49" s="424">
        <f>IF(F49="I",IFERROR(VLOOKUP(C49,BG!B:D,3,FALSE),0),0)</f>
        <v>0</v>
      </c>
      <c r="H49" s="424">
        <v>0</v>
      </c>
      <c r="I49" s="424">
        <f t="shared" si="0"/>
        <v>0</v>
      </c>
      <c r="J49" s="254"/>
      <c r="K49" s="254">
        <f>IF(F49="I",IFERROR(VLOOKUP(C49,BG!B:E,4,FALSE),0),0)</f>
        <v>0</v>
      </c>
      <c r="L49" s="254"/>
      <c r="M49" s="381">
        <v>0</v>
      </c>
      <c r="O49" s="420">
        <f t="shared" si="1"/>
        <v>0</v>
      </c>
    </row>
    <row r="50" spans="1:15" s="255" customFormat="1" ht="12" hidden="1" customHeight="1">
      <c r="A50" s="250" t="s">
        <v>3</v>
      </c>
      <c r="B50" s="250" t="s">
        <v>94</v>
      </c>
      <c r="C50" s="251">
        <v>112020206</v>
      </c>
      <c r="D50" s="252" t="s">
        <v>557</v>
      </c>
      <c r="E50" s="253" t="s">
        <v>6</v>
      </c>
      <c r="F50" s="253" t="s">
        <v>713</v>
      </c>
      <c r="G50" s="424">
        <f>IF(F50="I",IFERROR(VLOOKUP(C50,BG!B:D,3,FALSE),0),0)</f>
        <v>0</v>
      </c>
      <c r="H50" s="424">
        <v>0</v>
      </c>
      <c r="I50" s="424">
        <f t="shared" si="0"/>
        <v>0</v>
      </c>
      <c r="J50" s="254"/>
      <c r="K50" s="254">
        <f>IF(F50="I",IFERROR(VLOOKUP(C50,BG!B:E,4,FALSE),0),0)</f>
        <v>0</v>
      </c>
      <c r="L50" s="254"/>
      <c r="M50" s="381">
        <v>0</v>
      </c>
      <c r="O50" s="420">
        <f t="shared" si="1"/>
        <v>0</v>
      </c>
    </row>
    <row r="51" spans="1:15" s="255" customFormat="1" ht="12" hidden="1" customHeight="1">
      <c r="A51" s="250" t="s">
        <v>3</v>
      </c>
      <c r="B51" s="250" t="s">
        <v>94</v>
      </c>
      <c r="C51" s="251">
        <v>112020210</v>
      </c>
      <c r="D51" s="252" t="s">
        <v>511</v>
      </c>
      <c r="E51" s="253" t="s">
        <v>6</v>
      </c>
      <c r="F51" s="253" t="s">
        <v>713</v>
      </c>
      <c r="G51" s="424">
        <f>IF(F51="I",IFERROR(VLOOKUP(C51,BG!B:D,3,FALSE),0),0)</f>
        <v>0</v>
      </c>
      <c r="H51" s="424">
        <v>0</v>
      </c>
      <c r="I51" s="424">
        <f t="shared" si="0"/>
        <v>0</v>
      </c>
      <c r="J51" s="254"/>
      <c r="K51" s="254">
        <f>IF(F51="I",IFERROR(VLOOKUP(C51,BG!B:E,4,FALSE),0),0)</f>
        <v>0</v>
      </c>
      <c r="L51" s="254"/>
      <c r="M51" s="381">
        <v>0</v>
      </c>
      <c r="O51" s="420">
        <f t="shared" si="1"/>
        <v>0</v>
      </c>
    </row>
    <row r="52" spans="1:15" s="255" customFormat="1" ht="12" hidden="1" customHeight="1">
      <c r="A52" s="250" t="s">
        <v>3</v>
      </c>
      <c r="B52" s="250" t="s">
        <v>94</v>
      </c>
      <c r="C52" s="251">
        <v>112020211</v>
      </c>
      <c r="D52" s="252" t="s">
        <v>564</v>
      </c>
      <c r="E52" s="253" t="s">
        <v>6</v>
      </c>
      <c r="F52" s="253" t="s">
        <v>713</v>
      </c>
      <c r="G52" s="424">
        <f>IF(F52="I",IFERROR(VLOOKUP(C52,BG!B:D,3,FALSE),0),0)</f>
        <v>0</v>
      </c>
      <c r="H52" s="424">
        <v>0</v>
      </c>
      <c r="I52" s="424">
        <f t="shared" si="0"/>
        <v>0</v>
      </c>
      <c r="J52" s="254"/>
      <c r="K52" s="254">
        <f>IF(F52="I",IFERROR(VLOOKUP(C52,BG!B:E,4,FALSE),0),0)</f>
        <v>0</v>
      </c>
      <c r="L52" s="254"/>
      <c r="M52" s="381">
        <v>0</v>
      </c>
      <c r="O52" s="420">
        <f t="shared" si="1"/>
        <v>0</v>
      </c>
    </row>
    <row r="53" spans="1:15" s="255" customFormat="1" ht="12" hidden="1" customHeight="1">
      <c r="A53" s="250" t="s">
        <v>3</v>
      </c>
      <c r="B53" s="250" t="s">
        <v>94</v>
      </c>
      <c r="C53" s="251">
        <v>112020212</v>
      </c>
      <c r="D53" s="252" t="s">
        <v>565</v>
      </c>
      <c r="E53" s="253" t="s">
        <v>6</v>
      </c>
      <c r="F53" s="253" t="s">
        <v>713</v>
      </c>
      <c r="G53" s="424">
        <f>IF(F53="I",IFERROR(VLOOKUP(C53,BG!B:D,3,FALSE),0),0)</f>
        <v>0</v>
      </c>
      <c r="H53" s="424">
        <v>0</v>
      </c>
      <c r="I53" s="424">
        <f t="shared" si="0"/>
        <v>0</v>
      </c>
      <c r="J53" s="254"/>
      <c r="K53" s="254">
        <f>IF(F53="I",IFERROR(VLOOKUP(C53,BG!B:E,4,FALSE),0),0)</f>
        <v>0</v>
      </c>
      <c r="L53" s="254"/>
      <c r="M53" s="381">
        <v>0</v>
      </c>
      <c r="O53" s="420">
        <f t="shared" si="1"/>
        <v>0</v>
      </c>
    </row>
    <row r="54" spans="1:15" s="255" customFormat="1" ht="12" hidden="1" customHeight="1">
      <c r="A54" s="250" t="s">
        <v>3</v>
      </c>
      <c r="B54" s="250"/>
      <c r="C54" s="251">
        <v>1120203</v>
      </c>
      <c r="D54" s="252" t="s">
        <v>513</v>
      </c>
      <c r="E54" s="253" t="s">
        <v>6</v>
      </c>
      <c r="F54" s="253" t="s">
        <v>712</v>
      </c>
      <c r="G54" s="424">
        <f>IF(F54="I",IFERROR(VLOOKUP(C54,BG!B:D,3,FALSE),0),0)</f>
        <v>0</v>
      </c>
      <c r="H54" s="424">
        <v>0</v>
      </c>
      <c r="I54" s="424">
        <f t="shared" si="0"/>
        <v>0</v>
      </c>
      <c r="J54" s="254"/>
      <c r="K54" s="254">
        <f>IF(F54="I",IFERROR(VLOOKUP(C54,BG!B:E,4,FALSE),0),0)</f>
        <v>0</v>
      </c>
      <c r="L54" s="254"/>
      <c r="M54" s="381">
        <v>0</v>
      </c>
      <c r="O54" s="420">
        <f t="shared" si="1"/>
        <v>0</v>
      </c>
    </row>
    <row r="55" spans="1:15" s="255" customFormat="1" ht="12" hidden="1" customHeight="1">
      <c r="A55" s="250" t="s">
        <v>3</v>
      </c>
      <c r="B55" s="250" t="s">
        <v>94</v>
      </c>
      <c r="C55" s="251">
        <v>112020302</v>
      </c>
      <c r="D55" s="252" t="s">
        <v>556</v>
      </c>
      <c r="E55" s="253" t="s">
        <v>6</v>
      </c>
      <c r="F55" s="253" t="s">
        <v>713</v>
      </c>
      <c r="G55" s="424">
        <f>IF(F55="I",IFERROR(VLOOKUP(C55,BG!B:D,3,FALSE),0),0)</f>
        <v>0</v>
      </c>
      <c r="H55" s="424">
        <v>0</v>
      </c>
      <c r="I55" s="424">
        <f t="shared" si="0"/>
        <v>0</v>
      </c>
      <c r="J55" s="254"/>
      <c r="K55" s="254">
        <f>IF(F55="I",IFERROR(VLOOKUP(C55,BG!B:E,4,FALSE),0),0)</f>
        <v>0</v>
      </c>
      <c r="L55" s="254"/>
      <c r="M55" s="381">
        <v>0</v>
      </c>
      <c r="O55" s="420">
        <f t="shared" si="1"/>
        <v>0</v>
      </c>
    </row>
    <row r="56" spans="1:15" s="255" customFormat="1" ht="12" hidden="1" customHeight="1">
      <c r="A56" s="250" t="s">
        <v>3</v>
      </c>
      <c r="B56" s="250" t="s">
        <v>94</v>
      </c>
      <c r="C56" s="251">
        <v>112020303</v>
      </c>
      <c r="D56" s="252" t="s">
        <v>557</v>
      </c>
      <c r="E56" s="253" t="s">
        <v>6</v>
      </c>
      <c r="F56" s="253" t="s">
        <v>713</v>
      </c>
      <c r="G56" s="424">
        <f>IF(F56="I",IFERROR(VLOOKUP(C56,BG!B:D,3,FALSE),0),0)</f>
        <v>0</v>
      </c>
      <c r="H56" s="424">
        <v>0</v>
      </c>
      <c r="I56" s="424">
        <f t="shared" si="0"/>
        <v>0</v>
      </c>
      <c r="J56" s="254"/>
      <c r="K56" s="254">
        <f>IF(F56="I",IFERROR(VLOOKUP(C56,BG!B:E,4,FALSE),0),0)</f>
        <v>0</v>
      </c>
      <c r="L56" s="254"/>
      <c r="M56" s="381">
        <v>0</v>
      </c>
      <c r="O56" s="420">
        <f t="shared" si="1"/>
        <v>0</v>
      </c>
    </row>
    <row r="57" spans="1:15" s="255" customFormat="1" ht="12" hidden="1" customHeight="1">
      <c r="A57" s="250" t="s">
        <v>3</v>
      </c>
      <c r="B57" s="250" t="s">
        <v>94</v>
      </c>
      <c r="C57" s="251">
        <v>112020304</v>
      </c>
      <c r="D57" s="252" t="s">
        <v>564</v>
      </c>
      <c r="E57" s="253" t="s">
        <v>6</v>
      </c>
      <c r="F57" s="253" t="s">
        <v>713</v>
      </c>
      <c r="G57" s="424">
        <f>IF(F57="I",IFERROR(VLOOKUP(C57,BG!B:D,3,FALSE),0),0)</f>
        <v>0</v>
      </c>
      <c r="H57" s="424">
        <v>0</v>
      </c>
      <c r="I57" s="424">
        <f t="shared" si="0"/>
        <v>0</v>
      </c>
      <c r="J57" s="254"/>
      <c r="K57" s="254">
        <f>IF(F57="I",IFERROR(VLOOKUP(C57,BG!B:E,4,FALSE),0),0)</f>
        <v>0</v>
      </c>
      <c r="L57" s="254"/>
      <c r="M57" s="381">
        <v>0</v>
      </c>
      <c r="O57" s="420">
        <f t="shared" si="1"/>
        <v>0</v>
      </c>
    </row>
    <row r="58" spans="1:15" s="255" customFormat="1" ht="12" hidden="1" customHeight="1">
      <c r="A58" s="250" t="s">
        <v>3</v>
      </c>
      <c r="B58" s="250" t="s">
        <v>94</v>
      </c>
      <c r="C58" s="251">
        <v>112020305</v>
      </c>
      <c r="D58" s="252" t="s">
        <v>717</v>
      </c>
      <c r="E58" s="253" t="s">
        <v>6</v>
      </c>
      <c r="F58" s="253" t="s">
        <v>713</v>
      </c>
      <c r="G58" s="424">
        <f>IF(F58="I",IFERROR(VLOOKUP(C58,BG!B:D,3,FALSE),0),0)</f>
        <v>0</v>
      </c>
      <c r="H58" s="424">
        <v>0</v>
      </c>
      <c r="I58" s="424">
        <f t="shared" si="0"/>
        <v>0</v>
      </c>
      <c r="J58" s="254"/>
      <c r="K58" s="254">
        <f>IF(F58="I",IFERROR(VLOOKUP(C58,BG!B:E,4,FALSE),0),0)</f>
        <v>0</v>
      </c>
      <c r="L58" s="254"/>
      <c r="M58" s="381">
        <v>0</v>
      </c>
      <c r="O58" s="420">
        <f t="shared" si="1"/>
        <v>0</v>
      </c>
    </row>
    <row r="59" spans="1:15" s="255" customFormat="1" ht="12" hidden="1" customHeight="1">
      <c r="A59" s="250" t="s">
        <v>3</v>
      </c>
      <c r="B59" s="250"/>
      <c r="C59" s="251">
        <v>11203</v>
      </c>
      <c r="D59" s="252" t="s">
        <v>566</v>
      </c>
      <c r="E59" s="253" t="s">
        <v>6</v>
      </c>
      <c r="F59" s="253" t="s">
        <v>712</v>
      </c>
      <c r="G59" s="424">
        <f>IF(F59="I",IFERROR(VLOOKUP(C59,BG!B:D,3,FALSE),0),0)</f>
        <v>0</v>
      </c>
      <c r="H59" s="424">
        <v>0</v>
      </c>
      <c r="I59" s="424">
        <f t="shared" si="0"/>
        <v>0</v>
      </c>
      <c r="J59" s="254"/>
      <c r="K59" s="254">
        <f>IF(F59="I",IFERROR(VLOOKUP(C59,BG!B:E,4,FALSE),0),0)</f>
        <v>0</v>
      </c>
      <c r="L59" s="254"/>
      <c r="M59" s="381">
        <v>0</v>
      </c>
      <c r="O59" s="420">
        <f t="shared" si="1"/>
        <v>0</v>
      </c>
    </row>
    <row r="60" spans="1:15" s="255" customFormat="1" ht="12" hidden="1" customHeight="1">
      <c r="A60" s="250" t="s">
        <v>3</v>
      </c>
      <c r="B60" s="250" t="s">
        <v>92</v>
      </c>
      <c r="C60" s="251">
        <v>1120301</v>
      </c>
      <c r="D60" s="252" t="s">
        <v>179</v>
      </c>
      <c r="E60" s="253" t="s">
        <v>6</v>
      </c>
      <c r="F60" s="253" t="s">
        <v>713</v>
      </c>
      <c r="G60" s="424">
        <f>IF(F60="I",IFERROR(VLOOKUP(C60,BG!B:D,3,FALSE),0),0)</f>
        <v>0</v>
      </c>
      <c r="H60" s="424">
        <v>0</v>
      </c>
      <c r="I60" s="424">
        <f t="shared" si="0"/>
        <v>0</v>
      </c>
      <c r="J60" s="254"/>
      <c r="K60" s="254">
        <f>IF(F60="I",IFERROR(VLOOKUP(C60,BG!B:E,4,FALSE),0),0)</f>
        <v>0</v>
      </c>
      <c r="L60" s="254"/>
      <c r="M60" s="381">
        <v>0</v>
      </c>
      <c r="O60" s="420">
        <f t="shared" si="1"/>
        <v>0</v>
      </c>
    </row>
    <row r="61" spans="1:15" s="255" customFormat="1" ht="12" hidden="1" customHeight="1">
      <c r="A61" s="250" t="s">
        <v>3</v>
      </c>
      <c r="B61" s="250"/>
      <c r="C61" s="251">
        <v>1120302</v>
      </c>
      <c r="D61" s="252" t="s">
        <v>567</v>
      </c>
      <c r="E61" s="253" t="s">
        <v>6</v>
      </c>
      <c r="F61" s="253" t="s">
        <v>712</v>
      </c>
      <c r="G61" s="424">
        <f>IF(F61="I",IFERROR(VLOOKUP(C61,BG!B:D,3,FALSE),0),0)</f>
        <v>0</v>
      </c>
      <c r="H61" s="424">
        <v>0</v>
      </c>
      <c r="I61" s="424">
        <f t="shared" si="0"/>
        <v>0</v>
      </c>
      <c r="J61" s="254"/>
      <c r="K61" s="254">
        <f>IF(F61="I",IFERROR(VLOOKUP(C61,BG!B:E,4,FALSE),0),0)</f>
        <v>0</v>
      </c>
      <c r="L61" s="254"/>
      <c r="M61" s="381">
        <v>0</v>
      </c>
      <c r="O61" s="420">
        <f t="shared" si="1"/>
        <v>0</v>
      </c>
    </row>
    <row r="62" spans="1:15" s="255" customFormat="1" ht="12" hidden="1" customHeight="1">
      <c r="A62" s="250" t="s">
        <v>3</v>
      </c>
      <c r="B62" s="250" t="s">
        <v>92</v>
      </c>
      <c r="C62" s="251">
        <v>112030201</v>
      </c>
      <c r="D62" s="252" t="s">
        <v>180</v>
      </c>
      <c r="E62" s="253" t="s">
        <v>6</v>
      </c>
      <c r="F62" s="253" t="s">
        <v>713</v>
      </c>
      <c r="G62" s="424">
        <f>IF(F62="I",IFERROR(VLOOKUP(C62,BG!B:D,3,FALSE),0),0)</f>
        <v>0</v>
      </c>
      <c r="H62" s="424">
        <v>0</v>
      </c>
      <c r="I62" s="424">
        <f t="shared" si="0"/>
        <v>0</v>
      </c>
      <c r="J62" s="254"/>
      <c r="K62" s="254">
        <f>IF(F62="I",IFERROR(VLOOKUP(C62,BG!B:E,4,FALSE),0),0)</f>
        <v>0</v>
      </c>
      <c r="L62" s="254"/>
      <c r="M62" s="381">
        <v>0</v>
      </c>
      <c r="O62" s="420">
        <f t="shared" si="1"/>
        <v>0</v>
      </c>
    </row>
    <row r="63" spans="1:15" s="255" customFormat="1" ht="12" hidden="1" customHeight="1">
      <c r="A63" s="250" t="s">
        <v>3</v>
      </c>
      <c r="B63" s="250"/>
      <c r="C63" s="251">
        <v>1120303</v>
      </c>
      <c r="D63" s="252" t="s">
        <v>568</v>
      </c>
      <c r="E63" s="253" t="s">
        <v>6</v>
      </c>
      <c r="F63" s="253" t="s">
        <v>712</v>
      </c>
      <c r="G63" s="424">
        <f>IF(F63="I",IFERROR(VLOOKUP(C63,BG!B:D,3,FALSE),0),0)</f>
        <v>0</v>
      </c>
      <c r="H63" s="424">
        <v>0</v>
      </c>
      <c r="I63" s="424">
        <f t="shared" si="0"/>
        <v>0</v>
      </c>
      <c r="J63" s="254"/>
      <c r="K63" s="254">
        <f>IF(F63="I",IFERROR(VLOOKUP(C63,BG!B:E,4,FALSE),0),0)</f>
        <v>0</v>
      </c>
      <c r="L63" s="254"/>
      <c r="M63" s="381">
        <v>0</v>
      </c>
      <c r="O63" s="420">
        <f t="shared" si="1"/>
        <v>0</v>
      </c>
    </row>
    <row r="64" spans="1:15" s="255" customFormat="1" ht="12" hidden="1" customHeight="1">
      <c r="A64" s="250" t="s">
        <v>3</v>
      </c>
      <c r="B64" s="250" t="s">
        <v>181</v>
      </c>
      <c r="C64" s="251">
        <v>112030301</v>
      </c>
      <c r="D64" s="252" t="s">
        <v>181</v>
      </c>
      <c r="E64" s="253" t="s">
        <v>6</v>
      </c>
      <c r="F64" s="253" t="s">
        <v>713</v>
      </c>
      <c r="G64" s="424">
        <f>IF(F64="I",IFERROR(VLOOKUP(C64,BG!B:D,3,FALSE),0),0)</f>
        <v>0</v>
      </c>
      <c r="H64" s="424">
        <v>0</v>
      </c>
      <c r="I64" s="424">
        <f t="shared" si="0"/>
        <v>0</v>
      </c>
      <c r="J64" s="254"/>
      <c r="K64" s="254">
        <f>IF(F64="I",IFERROR(VLOOKUP(C64,BG!B:E,4,FALSE),0),0)</f>
        <v>0</v>
      </c>
      <c r="L64" s="254"/>
      <c r="M64" s="381">
        <v>0</v>
      </c>
      <c r="O64" s="420">
        <f t="shared" si="1"/>
        <v>0</v>
      </c>
    </row>
    <row r="65" spans="1:15" s="255" customFormat="1" ht="12" hidden="1" customHeight="1">
      <c r="A65" s="250" t="s">
        <v>3</v>
      </c>
      <c r="B65" s="250" t="s">
        <v>182</v>
      </c>
      <c r="C65" s="251">
        <v>112030302</v>
      </c>
      <c r="D65" s="252" t="s">
        <v>182</v>
      </c>
      <c r="E65" s="253" t="s">
        <v>6</v>
      </c>
      <c r="F65" s="253" t="s">
        <v>713</v>
      </c>
      <c r="G65" s="424">
        <f>IF(F65="I",IFERROR(VLOOKUP(C65,BG!B:D,3,FALSE),0),0)</f>
        <v>0</v>
      </c>
      <c r="H65" s="424">
        <v>0</v>
      </c>
      <c r="I65" s="424">
        <f t="shared" si="0"/>
        <v>0</v>
      </c>
      <c r="J65" s="254"/>
      <c r="K65" s="254">
        <f>IF(F65="I",IFERROR(VLOOKUP(C65,BG!B:E,4,FALSE),0),0)</f>
        <v>0</v>
      </c>
      <c r="L65" s="254"/>
      <c r="M65" s="381">
        <v>0</v>
      </c>
      <c r="O65" s="420">
        <f t="shared" si="1"/>
        <v>0</v>
      </c>
    </row>
    <row r="66" spans="1:15" s="255" customFormat="1" ht="12" hidden="1" customHeight="1">
      <c r="A66" s="250" t="s">
        <v>3</v>
      </c>
      <c r="B66" s="250"/>
      <c r="C66" s="251">
        <v>1120304</v>
      </c>
      <c r="D66" s="252" t="s">
        <v>183</v>
      </c>
      <c r="E66" s="253" t="s">
        <v>6</v>
      </c>
      <c r="F66" s="253" t="s">
        <v>712</v>
      </c>
      <c r="G66" s="424">
        <f>IF(F66="I",IFERROR(VLOOKUP(C66,BG!B:D,3,FALSE),0),0)</f>
        <v>0</v>
      </c>
      <c r="H66" s="424">
        <v>0</v>
      </c>
      <c r="I66" s="424">
        <f t="shared" si="0"/>
        <v>0</v>
      </c>
      <c r="J66" s="254"/>
      <c r="K66" s="254">
        <f>IF(F66="I",IFERROR(VLOOKUP(C66,BG!B:E,4,FALSE),0),0)</f>
        <v>0</v>
      </c>
      <c r="L66" s="254"/>
      <c r="M66" s="381">
        <v>0</v>
      </c>
      <c r="O66" s="420">
        <f t="shared" si="1"/>
        <v>0</v>
      </c>
    </row>
    <row r="67" spans="1:15" s="255" customFormat="1" ht="12" hidden="1" customHeight="1">
      <c r="A67" s="250" t="s">
        <v>3</v>
      </c>
      <c r="B67" s="250"/>
      <c r="C67" s="251">
        <v>11204</v>
      </c>
      <c r="D67" s="252" t="s">
        <v>184</v>
      </c>
      <c r="E67" s="253" t="s">
        <v>6</v>
      </c>
      <c r="F67" s="253" t="s">
        <v>712</v>
      </c>
      <c r="G67" s="424">
        <f>IF(F67="I",IFERROR(VLOOKUP(C67,BG!B:D,3,FALSE),0),0)</f>
        <v>0</v>
      </c>
      <c r="H67" s="424">
        <v>0</v>
      </c>
      <c r="I67" s="424">
        <f t="shared" si="0"/>
        <v>0</v>
      </c>
      <c r="J67" s="254"/>
      <c r="K67" s="254">
        <f>IF(F67="I",IFERROR(VLOOKUP(C67,BG!B:E,4,FALSE),0),0)</f>
        <v>0</v>
      </c>
      <c r="L67" s="254"/>
      <c r="M67" s="381">
        <v>0</v>
      </c>
      <c r="O67" s="420">
        <f t="shared" si="1"/>
        <v>0</v>
      </c>
    </row>
    <row r="68" spans="1:15" s="255" customFormat="1" ht="12" hidden="1" customHeight="1">
      <c r="A68" s="250" t="s">
        <v>3</v>
      </c>
      <c r="B68" s="250" t="s">
        <v>437</v>
      </c>
      <c r="C68" s="251">
        <v>1120401</v>
      </c>
      <c r="D68" s="252" t="s">
        <v>185</v>
      </c>
      <c r="E68" s="253" t="s">
        <v>6</v>
      </c>
      <c r="F68" s="253" t="s">
        <v>713</v>
      </c>
      <c r="G68" s="424">
        <f>IF(F68="I",IFERROR(VLOOKUP(C68,BG!B:D,3,FALSE),0),0)</f>
        <v>0</v>
      </c>
      <c r="H68" s="424">
        <v>0</v>
      </c>
      <c r="I68" s="424">
        <f t="shared" si="0"/>
        <v>0</v>
      </c>
      <c r="J68" s="254"/>
      <c r="K68" s="254">
        <f>IF(F68="I",IFERROR(VLOOKUP(C68,BG!B:E,4,FALSE),0),0)</f>
        <v>0</v>
      </c>
      <c r="L68" s="254"/>
      <c r="M68" s="381">
        <v>0</v>
      </c>
      <c r="O68" s="420">
        <f t="shared" si="1"/>
        <v>0</v>
      </c>
    </row>
    <row r="69" spans="1:15" s="255" customFormat="1" ht="12" hidden="1" customHeight="1">
      <c r="A69" s="250" t="s">
        <v>3</v>
      </c>
      <c r="B69" s="250" t="s">
        <v>437</v>
      </c>
      <c r="C69" s="251">
        <v>1120402</v>
      </c>
      <c r="D69" s="252" t="s">
        <v>186</v>
      </c>
      <c r="E69" s="253" t="s">
        <v>417</v>
      </c>
      <c r="F69" s="253" t="s">
        <v>713</v>
      </c>
      <c r="G69" s="424">
        <f>IF(F69="I",IFERROR(VLOOKUP(C69,BG!B:D,3,FALSE),0),0)</f>
        <v>0</v>
      </c>
      <c r="H69" s="424">
        <v>0</v>
      </c>
      <c r="I69" s="424">
        <f t="shared" si="0"/>
        <v>0</v>
      </c>
      <c r="J69" s="254"/>
      <c r="K69" s="254">
        <f>IF(F69="I",IFERROR(VLOOKUP(C69,BG!B:E,4,FALSE),0),0)</f>
        <v>0</v>
      </c>
      <c r="L69" s="254"/>
      <c r="M69" s="381">
        <v>0</v>
      </c>
      <c r="O69" s="420">
        <f t="shared" si="1"/>
        <v>0</v>
      </c>
    </row>
    <row r="70" spans="1:15" s="255" customFormat="1" ht="12" hidden="1" customHeight="1">
      <c r="A70" s="250" t="s">
        <v>3</v>
      </c>
      <c r="B70" s="250" t="s">
        <v>437</v>
      </c>
      <c r="C70" s="251">
        <v>1120403</v>
      </c>
      <c r="D70" s="252" t="s">
        <v>187</v>
      </c>
      <c r="E70" s="253" t="s">
        <v>417</v>
      </c>
      <c r="F70" s="253" t="s">
        <v>713</v>
      </c>
      <c r="G70" s="424">
        <f>IF(F70="I",IFERROR(VLOOKUP(C70,BG!B:D,3,FALSE),0),0)</f>
        <v>0</v>
      </c>
      <c r="H70" s="424">
        <v>0</v>
      </c>
      <c r="I70" s="424">
        <f t="shared" ref="I70:I133" si="2">SUM(G70:H70)</f>
        <v>0</v>
      </c>
      <c r="J70" s="254"/>
      <c r="K70" s="254">
        <f>IF(F70="I",IFERROR(VLOOKUP(C70,BG!B:E,4,FALSE),0),0)</f>
        <v>0</v>
      </c>
      <c r="L70" s="254"/>
      <c r="M70" s="381">
        <v>0</v>
      </c>
      <c r="O70" s="420">
        <f t="shared" ref="O70:O138" si="3">+M70+N70</f>
        <v>0</v>
      </c>
    </row>
    <row r="71" spans="1:15" s="255" customFormat="1" ht="12" hidden="1" customHeight="1">
      <c r="A71" s="250" t="s">
        <v>3</v>
      </c>
      <c r="B71" s="250" t="s">
        <v>771</v>
      </c>
      <c r="C71" s="251">
        <v>11205</v>
      </c>
      <c r="D71" s="252" t="s">
        <v>206</v>
      </c>
      <c r="E71" s="253" t="s">
        <v>417</v>
      </c>
      <c r="F71" s="253" t="s">
        <v>713</v>
      </c>
      <c r="G71" s="424">
        <f>IF(F71="I",IFERROR(VLOOKUP(C71,BG!B:D,3,FALSE),0),0)</f>
        <v>364774922</v>
      </c>
      <c r="H71" s="424">
        <v>0</v>
      </c>
      <c r="I71" s="424">
        <f t="shared" si="2"/>
        <v>364774922</v>
      </c>
      <c r="J71" s="254"/>
      <c r="K71" s="254">
        <f>IF(F71="I",IFERROR(VLOOKUP(C71,BG!B:E,4,FALSE),0),0)</f>
        <v>56621.581999999937</v>
      </c>
      <c r="L71" s="254"/>
      <c r="M71" s="381">
        <v>216285479</v>
      </c>
      <c r="O71" s="420">
        <f t="shared" si="3"/>
        <v>216285479</v>
      </c>
    </row>
    <row r="72" spans="1:15" s="255" customFormat="1" ht="12" hidden="1" customHeight="1">
      <c r="A72" s="250" t="s">
        <v>3</v>
      </c>
      <c r="B72" s="250" t="s">
        <v>771</v>
      </c>
      <c r="C72" s="251">
        <v>11206</v>
      </c>
      <c r="D72" s="252" t="s">
        <v>663</v>
      </c>
      <c r="E72" s="253" t="s">
        <v>417</v>
      </c>
      <c r="F72" s="253" t="s">
        <v>713</v>
      </c>
      <c r="G72" s="424">
        <f>IF(F72="I",IFERROR(VLOOKUP(C72,BG!B:D,3,FALSE),0),0)</f>
        <v>1183578554</v>
      </c>
      <c r="H72" s="424">
        <v>0</v>
      </c>
      <c r="I72" s="424">
        <f t="shared" si="2"/>
        <v>1183578554</v>
      </c>
      <c r="J72" s="254"/>
      <c r="K72" s="254">
        <f>IF(F72="I",IFERROR(VLOOKUP(C72,BG!B:E,4,FALSE),0),0)</f>
        <v>183719.01800000016</v>
      </c>
      <c r="L72" s="254"/>
      <c r="M72" s="381">
        <v>0</v>
      </c>
      <c r="O72" s="420">
        <f t="shared" si="3"/>
        <v>0</v>
      </c>
    </row>
    <row r="73" spans="1:15" s="255" customFormat="1" ht="12" hidden="1" customHeight="1">
      <c r="A73" s="250" t="s">
        <v>3</v>
      </c>
      <c r="B73" s="250" t="s">
        <v>935</v>
      </c>
      <c r="C73" s="251">
        <v>11207</v>
      </c>
      <c r="D73" s="252" t="s">
        <v>912</v>
      </c>
      <c r="E73" s="253" t="s">
        <v>6</v>
      </c>
      <c r="F73" s="253"/>
      <c r="G73" s="424">
        <v>0</v>
      </c>
      <c r="H73" s="424">
        <v>2300000000</v>
      </c>
      <c r="I73" s="424">
        <f t="shared" si="2"/>
        <v>2300000000</v>
      </c>
      <c r="J73" s="254"/>
      <c r="K73" s="254"/>
      <c r="L73" s="254"/>
      <c r="M73" s="381"/>
      <c r="O73" s="420"/>
    </row>
    <row r="74" spans="1:15" s="255" customFormat="1" ht="12" hidden="1" customHeight="1">
      <c r="A74" s="250" t="s">
        <v>3</v>
      </c>
      <c r="B74" s="250" t="s">
        <v>935</v>
      </c>
      <c r="C74" s="251">
        <v>11208</v>
      </c>
      <c r="D74" s="252" t="s">
        <v>913</v>
      </c>
      <c r="E74" s="253" t="s">
        <v>417</v>
      </c>
      <c r="F74" s="253"/>
      <c r="G74" s="424">
        <v>0</v>
      </c>
      <c r="H74" s="424">
        <v>1932699000</v>
      </c>
      <c r="I74" s="424">
        <f t="shared" si="2"/>
        <v>1932699000</v>
      </c>
      <c r="J74" s="254"/>
      <c r="K74" s="254"/>
      <c r="L74" s="254"/>
      <c r="M74" s="381"/>
      <c r="O74" s="420"/>
    </row>
    <row r="75" spans="1:15" s="255" customFormat="1" ht="12" hidden="1" customHeight="1">
      <c r="A75" s="250" t="s">
        <v>3</v>
      </c>
      <c r="B75" s="250" t="s">
        <v>935</v>
      </c>
      <c r="C75" s="251">
        <v>11210</v>
      </c>
      <c r="D75" s="252" t="s">
        <v>914</v>
      </c>
      <c r="E75" s="253" t="s">
        <v>417</v>
      </c>
      <c r="F75" s="253"/>
      <c r="G75" s="424">
        <v>0</v>
      </c>
      <c r="H75" s="424">
        <v>3177035</v>
      </c>
      <c r="I75" s="424">
        <f t="shared" si="2"/>
        <v>3177035</v>
      </c>
      <c r="J75" s="254"/>
      <c r="K75" s="254"/>
      <c r="L75" s="254"/>
      <c r="M75" s="381"/>
      <c r="O75" s="420"/>
    </row>
    <row r="76" spans="1:15" s="255" customFormat="1" ht="12" customHeight="1">
      <c r="A76" s="250" t="s">
        <v>3</v>
      </c>
      <c r="B76" s="278" t="s">
        <v>955</v>
      </c>
      <c r="C76" s="251">
        <v>11211</v>
      </c>
      <c r="D76" s="252" t="s">
        <v>915</v>
      </c>
      <c r="E76" s="253" t="s">
        <v>6</v>
      </c>
      <c r="F76" s="253"/>
      <c r="G76" s="424">
        <v>0</v>
      </c>
      <c r="H76" s="424">
        <v>161299</v>
      </c>
      <c r="I76" s="424">
        <f t="shared" si="2"/>
        <v>161299</v>
      </c>
      <c r="J76" s="254"/>
      <c r="K76" s="254"/>
      <c r="L76" s="254"/>
      <c r="M76" s="381"/>
      <c r="O76" s="420"/>
    </row>
    <row r="77" spans="1:15" s="255" customFormat="1" ht="12" customHeight="1">
      <c r="A77" s="250" t="s">
        <v>3</v>
      </c>
      <c r="B77" s="278" t="s">
        <v>955</v>
      </c>
      <c r="C77" s="251">
        <v>11212</v>
      </c>
      <c r="D77" s="252" t="s">
        <v>916</v>
      </c>
      <c r="E77" s="253" t="s">
        <v>417</v>
      </c>
      <c r="F77" s="253"/>
      <c r="G77" s="424">
        <v>0</v>
      </c>
      <c r="H77" s="424">
        <v>22239245</v>
      </c>
      <c r="I77" s="424">
        <f t="shared" si="2"/>
        <v>22239245</v>
      </c>
      <c r="J77" s="254"/>
      <c r="K77" s="254"/>
      <c r="L77" s="254"/>
      <c r="M77" s="381"/>
      <c r="O77" s="420"/>
    </row>
    <row r="78" spans="1:15" s="255" customFormat="1" ht="12" hidden="1" customHeight="1">
      <c r="A78" s="250" t="s">
        <v>3</v>
      </c>
      <c r="B78" s="250"/>
      <c r="C78" s="251">
        <v>113</v>
      </c>
      <c r="D78" s="252" t="s">
        <v>188</v>
      </c>
      <c r="E78" s="253" t="s">
        <v>417</v>
      </c>
      <c r="F78" s="253" t="s">
        <v>712</v>
      </c>
      <c r="G78" s="424">
        <f>IF(F78="I",IFERROR(VLOOKUP(C78,BG!B:D,3,FALSE),0),0)</f>
        <v>0</v>
      </c>
      <c r="H78" s="424">
        <v>0</v>
      </c>
      <c r="I78" s="424">
        <f t="shared" si="2"/>
        <v>0</v>
      </c>
      <c r="J78" s="254"/>
      <c r="K78" s="254">
        <f>IF(F78="I",IFERROR(VLOOKUP(C78,BG!B:E,4,FALSE),0),0)</f>
        <v>0</v>
      </c>
      <c r="L78" s="254"/>
      <c r="M78" s="381">
        <v>0</v>
      </c>
      <c r="O78" s="420">
        <f t="shared" si="3"/>
        <v>0</v>
      </c>
    </row>
    <row r="79" spans="1:15" s="255" customFormat="1" ht="12" hidden="1" customHeight="1">
      <c r="A79" s="250" t="s">
        <v>3</v>
      </c>
      <c r="B79" s="250" t="s">
        <v>20</v>
      </c>
      <c r="C79" s="251">
        <v>11301</v>
      </c>
      <c r="D79" s="252" t="s">
        <v>515</v>
      </c>
      <c r="E79" s="253" t="s">
        <v>417</v>
      </c>
      <c r="F79" s="253" t="s">
        <v>713</v>
      </c>
      <c r="G79" s="424">
        <f>IF(F79="I",IFERROR(VLOOKUP(C79,BG!B:D,3,FALSE),0),0)</f>
        <v>0</v>
      </c>
      <c r="H79" s="424">
        <v>0</v>
      </c>
      <c r="I79" s="424">
        <f t="shared" si="2"/>
        <v>0</v>
      </c>
      <c r="J79" s="254"/>
      <c r="K79" s="254">
        <f>IF(F79="I",IFERROR(VLOOKUP(C79,BG!B:E,4,FALSE),0),0)</f>
        <v>0</v>
      </c>
      <c r="L79" s="254"/>
      <c r="M79" s="381">
        <v>0</v>
      </c>
      <c r="O79" s="420">
        <f t="shared" si="3"/>
        <v>0</v>
      </c>
    </row>
    <row r="80" spans="1:15" s="255" customFormat="1" ht="12" hidden="1" customHeight="1">
      <c r="A80" s="250" t="s">
        <v>3</v>
      </c>
      <c r="B80" s="250" t="s">
        <v>20</v>
      </c>
      <c r="C80" s="251">
        <v>11302</v>
      </c>
      <c r="D80" s="252" t="s">
        <v>516</v>
      </c>
      <c r="E80" s="253" t="s">
        <v>417</v>
      </c>
      <c r="F80" s="253" t="s">
        <v>713</v>
      </c>
      <c r="G80" s="424">
        <f>IF(F80="I",IFERROR(VLOOKUP(C80,BG!B:D,3,FALSE),0),0)</f>
        <v>28598469</v>
      </c>
      <c r="H80" s="424">
        <v>0</v>
      </c>
      <c r="I80" s="424">
        <f t="shared" si="2"/>
        <v>28598469</v>
      </c>
      <c r="J80" s="254"/>
      <c r="K80" s="254">
        <f>IF(F80="I",IFERROR(VLOOKUP(C80,BG!B:E,4,FALSE),0),0)</f>
        <v>4439.1500000000087</v>
      </c>
      <c r="L80" s="254"/>
      <c r="M80" s="381">
        <v>0</v>
      </c>
      <c r="O80" s="420">
        <f t="shared" si="3"/>
        <v>0</v>
      </c>
    </row>
    <row r="81" spans="1:15" s="255" customFormat="1" ht="12" hidden="1" customHeight="1">
      <c r="A81" s="250" t="s">
        <v>3</v>
      </c>
      <c r="B81" s="250"/>
      <c r="C81" s="251">
        <v>11303</v>
      </c>
      <c r="D81" s="252" t="s">
        <v>191</v>
      </c>
      <c r="E81" s="253" t="s">
        <v>417</v>
      </c>
      <c r="F81" s="253" t="s">
        <v>712</v>
      </c>
      <c r="G81" s="424">
        <f>IF(F81="I",IFERROR(VLOOKUP(C81,BG!B:D,3,FALSE),0),0)</f>
        <v>0</v>
      </c>
      <c r="H81" s="424">
        <v>0</v>
      </c>
      <c r="I81" s="424">
        <f t="shared" si="2"/>
        <v>0</v>
      </c>
      <c r="J81" s="254"/>
      <c r="K81" s="254">
        <f>IF(F81="I",IFERROR(VLOOKUP(C81,BG!B:E,4,FALSE),0),0)</f>
        <v>0</v>
      </c>
      <c r="L81" s="254"/>
      <c r="M81" s="381">
        <v>0</v>
      </c>
      <c r="O81" s="420">
        <f t="shared" si="3"/>
        <v>0</v>
      </c>
    </row>
    <row r="82" spans="1:15" s="255" customFormat="1" ht="12" hidden="1" customHeight="1">
      <c r="A82" s="250" t="s">
        <v>3</v>
      </c>
      <c r="B82" s="250" t="s">
        <v>20</v>
      </c>
      <c r="C82" s="251">
        <v>1130301</v>
      </c>
      <c r="D82" s="252" t="s">
        <v>192</v>
      </c>
      <c r="E82" s="253" t="s">
        <v>417</v>
      </c>
      <c r="F82" s="253" t="s">
        <v>713</v>
      </c>
      <c r="G82" s="424">
        <f>IF(F82="I",IFERROR(VLOOKUP(C82,BG!B:D,3,FALSE),0),0)</f>
        <v>0</v>
      </c>
      <c r="H82" s="424">
        <v>0</v>
      </c>
      <c r="I82" s="424">
        <f t="shared" si="2"/>
        <v>0</v>
      </c>
      <c r="J82" s="254"/>
      <c r="K82" s="254">
        <f>IF(F82="I",IFERROR(VLOOKUP(C82,BG!B:E,4,FALSE),0),0)</f>
        <v>0</v>
      </c>
      <c r="L82" s="254"/>
      <c r="M82" s="381">
        <v>0</v>
      </c>
      <c r="O82" s="420">
        <f t="shared" si="3"/>
        <v>0</v>
      </c>
    </row>
    <row r="83" spans="1:15" s="255" customFormat="1" ht="12" hidden="1" customHeight="1">
      <c r="A83" s="250" t="s">
        <v>3</v>
      </c>
      <c r="B83" s="250" t="s">
        <v>20</v>
      </c>
      <c r="C83" s="251">
        <v>1130302</v>
      </c>
      <c r="D83" s="252" t="s">
        <v>193</v>
      </c>
      <c r="E83" s="253" t="s">
        <v>417</v>
      </c>
      <c r="F83" s="253" t="s">
        <v>713</v>
      </c>
      <c r="G83" s="424">
        <f>IF(F83="I",IFERROR(VLOOKUP(C83,BG!B:D,3,FALSE),0),0)</f>
        <v>0</v>
      </c>
      <c r="H83" s="424">
        <v>0</v>
      </c>
      <c r="I83" s="424">
        <f t="shared" si="2"/>
        <v>0</v>
      </c>
      <c r="J83" s="254"/>
      <c r="K83" s="254">
        <f>IF(F83="I",IFERROR(VLOOKUP(C83,BG!B:E,4,FALSE),0),0)</f>
        <v>0</v>
      </c>
      <c r="L83" s="254"/>
      <c r="M83" s="381">
        <v>0</v>
      </c>
      <c r="O83" s="420">
        <f t="shared" si="3"/>
        <v>0</v>
      </c>
    </row>
    <row r="84" spans="1:15" s="255" customFormat="1" ht="12" hidden="1" customHeight="1">
      <c r="A84" s="250" t="s">
        <v>3</v>
      </c>
      <c r="B84" s="250" t="s">
        <v>20</v>
      </c>
      <c r="C84" s="251">
        <v>1130303</v>
      </c>
      <c r="D84" s="252" t="s">
        <v>194</v>
      </c>
      <c r="E84" s="253" t="s">
        <v>417</v>
      </c>
      <c r="F84" s="253" t="s">
        <v>713</v>
      </c>
      <c r="G84" s="424">
        <f>IF(F84="I",IFERROR(VLOOKUP(C84,BG!B:D,3,FALSE),0),0)</f>
        <v>0</v>
      </c>
      <c r="H84" s="424">
        <v>0</v>
      </c>
      <c r="I84" s="424">
        <f t="shared" si="2"/>
        <v>0</v>
      </c>
      <c r="J84" s="254"/>
      <c r="K84" s="254">
        <f>IF(F84="I",IFERROR(VLOOKUP(C84,BG!B:E,4,FALSE),0),0)</f>
        <v>0</v>
      </c>
      <c r="L84" s="254"/>
      <c r="M84" s="381">
        <v>0</v>
      </c>
      <c r="O84" s="420">
        <f t="shared" si="3"/>
        <v>0</v>
      </c>
    </row>
    <row r="85" spans="1:15" s="255" customFormat="1" ht="12" hidden="1" customHeight="1">
      <c r="A85" s="250" t="s">
        <v>3</v>
      </c>
      <c r="B85" s="250" t="s">
        <v>20</v>
      </c>
      <c r="C85" s="251">
        <v>1130304</v>
      </c>
      <c r="D85" s="252" t="s">
        <v>195</v>
      </c>
      <c r="E85" s="253" t="s">
        <v>417</v>
      </c>
      <c r="F85" s="253" t="s">
        <v>713</v>
      </c>
      <c r="G85" s="424">
        <f>IF(F85="I",IFERROR(VLOOKUP(C85,BG!B:D,3,FALSE),0),0)</f>
        <v>0</v>
      </c>
      <c r="H85" s="424">
        <v>0</v>
      </c>
      <c r="I85" s="424">
        <f t="shared" si="2"/>
        <v>0</v>
      </c>
      <c r="J85" s="254"/>
      <c r="K85" s="254">
        <f>IF(F85="I",IFERROR(VLOOKUP(C85,BG!B:E,4,FALSE),0),0)</f>
        <v>0</v>
      </c>
      <c r="L85" s="254"/>
      <c r="M85" s="381">
        <v>0</v>
      </c>
      <c r="O85" s="420">
        <f t="shared" si="3"/>
        <v>0</v>
      </c>
    </row>
    <row r="86" spans="1:15" s="255" customFormat="1" ht="12" hidden="1" customHeight="1">
      <c r="A86" s="250" t="s">
        <v>3</v>
      </c>
      <c r="B86" s="250" t="s">
        <v>20</v>
      </c>
      <c r="C86" s="251">
        <v>1130305</v>
      </c>
      <c r="D86" s="252" t="s">
        <v>196</v>
      </c>
      <c r="E86" s="253" t="s">
        <v>417</v>
      </c>
      <c r="F86" s="253" t="s">
        <v>713</v>
      </c>
      <c r="G86" s="424">
        <f>IF(F86="I",IFERROR(VLOOKUP(C86,BG!B:D,3,FALSE),0),0)</f>
        <v>0</v>
      </c>
      <c r="H86" s="424">
        <v>0</v>
      </c>
      <c r="I86" s="424">
        <f t="shared" si="2"/>
        <v>0</v>
      </c>
      <c r="J86" s="254"/>
      <c r="K86" s="254">
        <f>IF(F86="I",IFERROR(VLOOKUP(C86,BG!B:E,4,FALSE),0),0)</f>
        <v>0</v>
      </c>
      <c r="L86" s="254"/>
      <c r="M86" s="381">
        <v>0</v>
      </c>
      <c r="O86" s="420">
        <f t="shared" si="3"/>
        <v>0</v>
      </c>
    </row>
    <row r="87" spans="1:15" s="255" customFormat="1" ht="12" hidden="1" customHeight="1">
      <c r="A87" s="250" t="s">
        <v>3</v>
      </c>
      <c r="B87" s="250"/>
      <c r="C87" s="251">
        <v>11304</v>
      </c>
      <c r="D87" s="252" t="s">
        <v>197</v>
      </c>
      <c r="E87" s="253" t="s">
        <v>417</v>
      </c>
      <c r="F87" s="253" t="s">
        <v>712</v>
      </c>
      <c r="G87" s="424">
        <f>IF(F87="I",IFERROR(VLOOKUP(C87,BG!B:D,3,FALSE),0),0)</f>
        <v>0</v>
      </c>
      <c r="H87" s="424">
        <v>0</v>
      </c>
      <c r="I87" s="424">
        <f t="shared" si="2"/>
        <v>0</v>
      </c>
      <c r="J87" s="254"/>
      <c r="K87" s="254">
        <f>IF(F87="I",IFERROR(VLOOKUP(C87,BG!B:E,4,FALSE),0),0)</f>
        <v>0</v>
      </c>
      <c r="L87" s="254"/>
      <c r="M87" s="381">
        <v>0</v>
      </c>
      <c r="O87" s="420">
        <f t="shared" si="3"/>
        <v>0</v>
      </c>
    </row>
    <row r="88" spans="1:15" s="255" customFormat="1" ht="12" hidden="1" customHeight="1">
      <c r="A88" s="250" t="s">
        <v>3</v>
      </c>
      <c r="B88" s="250"/>
      <c r="C88" s="251">
        <v>1130401</v>
      </c>
      <c r="D88" s="252" t="s">
        <v>198</v>
      </c>
      <c r="E88" s="253" t="s">
        <v>417</v>
      </c>
      <c r="F88" s="253" t="s">
        <v>712</v>
      </c>
      <c r="G88" s="424">
        <f>IF(F88="I",IFERROR(VLOOKUP(C88,BG!B:D,3,FALSE),0),0)</f>
        <v>0</v>
      </c>
      <c r="H88" s="424">
        <v>0</v>
      </c>
      <c r="I88" s="424">
        <f t="shared" si="2"/>
        <v>0</v>
      </c>
      <c r="J88" s="254"/>
      <c r="K88" s="254">
        <f>IF(F88="I",IFERROR(VLOOKUP(C88,BG!B:E,4,FALSE),0),0)</f>
        <v>0</v>
      </c>
      <c r="L88" s="254"/>
      <c r="M88" s="381">
        <v>0</v>
      </c>
      <c r="O88" s="420">
        <f t="shared" si="3"/>
        <v>0</v>
      </c>
    </row>
    <row r="89" spans="1:15" s="255" customFormat="1" ht="12" hidden="1" customHeight="1">
      <c r="A89" s="250" t="s">
        <v>3</v>
      </c>
      <c r="B89" s="250" t="s">
        <v>20</v>
      </c>
      <c r="C89" s="251">
        <v>113040101</v>
      </c>
      <c r="D89" s="252" t="s">
        <v>189</v>
      </c>
      <c r="E89" s="253" t="s">
        <v>417</v>
      </c>
      <c r="F89" s="253" t="s">
        <v>713</v>
      </c>
      <c r="G89" s="424">
        <f>IF(F89="I",IFERROR(VLOOKUP(C89,BG!B:D,3,FALSE),0),0)</f>
        <v>0</v>
      </c>
      <c r="H89" s="424">
        <v>0</v>
      </c>
      <c r="I89" s="424">
        <f t="shared" si="2"/>
        <v>0</v>
      </c>
      <c r="J89" s="254"/>
      <c r="K89" s="254">
        <f>IF(F89="I",IFERROR(VLOOKUP(C89,BG!B:E,4,FALSE),0),0)</f>
        <v>0</v>
      </c>
      <c r="L89" s="254"/>
      <c r="M89" s="381">
        <v>0</v>
      </c>
      <c r="O89" s="420">
        <f t="shared" si="3"/>
        <v>0</v>
      </c>
    </row>
    <row r="90" spans="1:15" s="255" customFormat="1" ht="12" hidden="1" customHeight="1">
      <c r="A90" s="250" t="s">
        <v>3</v>
      </c>
      <c r="B90" s="250" t="s">
        <v>20</v>
      </c>
      <c r="C90" s="251">
        <v>113040102</v>
      </c>
      <c r="D90" s="252" t="s">
        <v>190</v>
      </c>
      <c r="E90" s="253" t="s">
        <v>6</v>
      </c>
      <c r="F90" s="253" t="s">
        <v>713</v>
      </c>
      <c r="G90" s="424">
        <f>IF(F90="I",IFERROR(VLOOKUP(C90,BG!B:D,3,FALSE),0),0)</f>
        <v>0</v>
      </c>
      <c r="H90" s="424">
        <v>0</v>
      </c>
      <c r="I90" s="424">
        <f t="shared" si="2"/>
        <v>0</v>
      </c>
      <c r="J90" s="254"/>
      <c r="K90" s="254">
        <f>IF(F90="I",IFERROR(VLOOKUP(C90,BG!B:E,4,FALSE),0),0)</f>
        <v>0</v>
      </c>
      <c r="L90" s="254"/>
      <c r="M90" s="381">
        <v>0</v>
      </c>
      <c r="O90" s="420">
        <f t="shared" si="3"/>
        <v>0</v>
      </c>
    </row>
    <row r="91" spans="1:15" s="255" customFormat="1" ht="12" hidden="1" customHeight="1">
      <c r="A91" s="250" t="s">
        <v>3</v>
      </c>
      <c r="B91" s="250"/>
      <c r="C91" s="251">
        <v>1130402</v>
      </c>
      <c r="D91" s="252" t="s">
        <v>199</v>
      </c>
      <c r="E91" s="253" t="s">
        <v>417</v>
      </c>
      <c r="F91" s="253" t="s">
        <v>712</v>
      </c>
      <c r="G91" s="424">
        <f>IF(F91="I",IFERROR(VLOOKUP(C91,BG!B:D,3,FALSE),0),0)</f>
        <v>0</v>
      </c>
      <c r="H91" s="424">
        <v>0</v>
      </c>
      <c r="I91" s="424">
        <f t="shared" si="2"/>
        <v>0</v>
      </c>
      <c r="J91" s="254"/>
      <c r="K91" s="254">
        <f>IF(F91="I",IFERROR(VLOOKUP(C91,BG!B:E,4,FALSE),0),0)</f>
        <v>0</v>
      </c>
      <c r="L91" s="254"/>
      <c r="M91" s="381">
        <v>0</v>
      </c>
      <c r="O91" s="420">
        <f t="shared" si="3"/>
        <v>0</v>
      </c>
    </row>
    <row r="92" spans="1:15" s="255" customFormat="1" ht="12" hidden="1" customHeight="1">
      <c r="A92" s="250" t="s">
        <v>3</v>
      </c>
      <c r="B92" s="250" t="s">
        <v>20</v>
      </c>
      <c r="C92" s="251">
        <v>113040201</v>
      </c>
      <c r="D92" s="252" t="s">
        <v>200</v>
      </c>
      <c r="E92" s="253" t="s">
        <v>6</v>
      </c>
      <c r="F92" s="253" t="s">
        <v>713</v>
      </c>
      <c r="G92" s="424">
        <f>IF(F92="I",IFERROR(VLOOKUP(C92,BG!B:D,3,FALSE),0),0)</f>
        <v>0</v>
      </c>
      <c r="H92" s="424">
        <v>0</v>
      </c>
      <c r="I92" s="424">
        <f t="shared" si="2"/>
        <v>0</v>
      </c>
      <c r="J92" s="254"/>
      <c r="K92" s="254">
        <f>IF(F92="I",IFERROR(VLOOKUP(C92,BG!B:E,4,FALSE),0),0)</f>
        <v>0</v>
      </c>
      <c r="L92" s="254"/>
      <c r="M92" s="381">
        <v>0</v>
      </c>
      <c r="O92" s="420">
        <f t="shared" si="3"/>
        <v>0</v>
      </c>
    </row>
    <row r="93" spans="1:15" s="255" customFormat="1" ht="12" hidden="1" customHeight="1">
      <c r="A93" s="250" t="s">
        <v>3</v>
      </c>
      <c r="B93" s="250" t="s">
        <v>20</v>
      </c>
      <c r="C93" s="251">
        <v>113040202</v>
      </c>
      <c r="D93" s="252" t="s">
        <v>201</v>
      </c>
      <c r="E93" s="253" t="s">
        <v>6</v>
      </c>
      <c r="F93" s="253" t="s">
        <v>713</v>
      </c>
      <c r="G93" s="424">
        <f>IF(F93="I",IFERROR(VLOOKUP(C93,BG!B:D,3,FALSE),0),0)</f>
        <v>0</v>
      </c>
      <c r="H93" s="424">
        <v>0</v>
      </c>
      <c r="I93" s="424">
        <f t="shared" si="2"/>
        <v>0</v>
      </c>
      <c r="J93" s="254"/>
      <c r="K93" s="254">
        <f>IF(F93="I",IFERROR(VLOOKUP(C93,BG!B:E,4,FALSE),0),0)</f>
        <v>0</v>
      </c>
      <c r="L93" s="254"/>
      <c r="M93" s="381">
        <v>0</v>
      </c>
      <c r="O93" s="420">
        <f t="shared" si="3"/>
        <v>0</v>
      </c>
    </row>
    <row r="94" spans="1:15" s="255" customFormat="1" ht="12" hidden="1" customHeight="1">
      <c r="A94" s="250" t="s">
        <v>3</v>
      </c>
      <c r="B94" s="250"/>
      <c r="C94" s="251">
        <v>11305</v>
      </c>
      <c r="D94" s="252" t="s">
        <v>203</v>
      </c>
      <c r="E94" s="253" t="s">
        <v>417</v>
      </c>
      <c r="F94" s="253" t="s">
        <v>712</v>
      </c>
      <c r="G94" s="424">
        <f>IF(F94="I",IFERROR(VLOOKUP(C94,BG!B:D,3,FALSE),0),0)</f>
        <v>0</v>
      </c>
      <c r="H94" s="424">
        <v>0</v>
      </c>
      <c r="I94" s="424">
        <f t="shared" si="2"/>
        <v>0</v>
      </c>
      <c r="J94" s="254"/>
      <c r="K94" s="254">
        <f>IF(F94="I",IFERROR(VLOOKUP(C94,BG!B:E,4,FALSE),0),0)</f>
        <v>0</v>
      </c>
      <c r="L94" s="254"/>
      <c r="M94" s="381">
        <v>0</v>
      </c>
      <c r="O94" s="420">
        <f t="shared" si="3"/>
        <v>0</v>
      </c>
    </row>
    <row r="95" spans="1:15" s="255" customFormat="1" ht="12" hidden="1" customHeight="1">
      <c r="A95" s="250" t="s">
        <v>3</v>
      </c>
      <c r="B95" s="250" t="s">
        <v>20</v>
      </c>
      <c r="C95" s="251">
        <v>1130501</v>
      </c>
      <c r="D95" s="252" t="s">
        <v>189</v>
      </c>
      <c r="E95" s="253" t="s">
        <v>6</v>
      </c>
      <c r="F95" s="253" t="s">
        <v>713</v>
      </c>
      <c r="G95" s="424">
        <f>IF(F95="I",IFERROR(VLOOKUP(C95,BG!B:D,3,FALSE),0),0)</f>
        <v>0</v>
      </c>
      <c r="H95" s="424">
        <v>0</v>
      </c>
      <c r="I95" s="424">
        <f t="shared" si="2"/>
        <v>0</v>
      </c>
      <c r="J95" s="254"/>
      <c r="K95" s="254">
        <f>IF(F95="I",IFERROR(VLOOKUP(C95,BG!B:E,4,FALSE),0),0)</f>
        <v>0</v>
      </c>
      <c r="L95" s="254"/>
      <c r="M95" s="381">
        <v>0</v>
      </c>
      <c r="O95" s="420">
        <f t="shared" si="3"/>
        <v>0</v>
      </c>
    </row>
    <row r="96" spans="1:15" s="255" customFormat="1" ht="12" hidden="1" customHeight="1">
      <c r="A96" s="250" t="s">
        <v>3</v>
      </c>
      <c r="B96" s="250" t="s">
        <v>20</v>
      </c>
      <c r="C96" s="251">
        <v>1130502</v>
      </c>
      <c r="D96" s="252" t="s">
        <v>202</v>
      </c>
      <c r="E96" s="253" t="s">
        <v>6</v>
      </c>
      <c r="F96" s="253" t="s">
        <v>713</v>
      </c>
      <c r="G96" s="424">
        <f>IF(F96="I",IFERROR(VLOOKUP(C96,BG!B:D,3,FALSE),0),0)</f>
        <v>0</v>
      </c>
      <c r="H96" s="424">
        <v>0</v>
      </c>
      <c r="I96" s="424">
        <f t="shared" si="2"/>
        <v>0</v>
      </c>
      <c r="J96" s="254"/>
      <c r="K96" s="254">
        <f>IF(F96="I",IFERROR(VLOOKUP(C96,BG!B:E,4,FALSE),0),0)</f>
        <v>0</v>
      </c>
      <c r="L96" s="254"/>
      <c r="M96" s="381">
        <v>0</v>
      </c>
      <c r="O96" s="420">
        <f t="shared" si="3"/>
        <v>0</v>
      </c>
    </row>
    <row r="97" spans="1:15" s="255" customFormat="1" ht="12" hidden="1" customHeight="1">
      <c r="A97" s="250" t="s">
        <v>3</v>
      </c>
      <c r="B97" s="250" t="s">
        <v>856</v>
      </c>
      <c r="C97" s="251">
        <v>11306</v>
      </c>
      <c r="D97" s="252" t="s">
        <v>80</v>
      </c>
      <c r="E97" s="253" t="s">
        <v>6</v>
      </c>
      <c r="F97" s="253" t="s">
        <v>713</v>
      </c>
      <c r="G97" s="424">
        <f>IF(F97="I",IFERROR(VLOOKUP(C97,BG!B:D,3,FALSE),0),0)</f>
        <v>0</v>
      </c>
      <c r="H97" s="424">
        <v>0</v>
      </c>
      <c r="I97" s="424">
        <f t="shared" si="2"/>
        <v>0</v>
      </c>
      <c r="J97" s="254"/>
      <c r="K97" s="254">
        <f>IF(F97="I",IFERROR(VLOOKUP(C97,BG!B:E,4,FALSE),0),0)</f>
        <v>0</v>
      </c>
      <c r="L97" s="254"/>
      <c r="M97" s="381">
        <v>0</v>
      </c>
      <c r="O97" s="420">
        <f t="shared" si="3"/>
        <v>0</v>
      </c>
    </row>
    <row r="98" spans="1:15" s="255" customFormat="1" ht="12" hidden="1" customHeight="1">
      <c r="A98" s="250" t="s">
        <v>3</v>
      </c>
      <c r="B98" s="250" t="s">
        <v>99</v>
      </c>
      <c r="C98" s="251">
        <v>11307</v>
      </c>
      <c r="D98" s="252" t="s">
        <v>204</v>
      </c>
      <c r="E98" s="253" t="s">
        <v>6</v>
      </c>
      <c r="F98" s="253" t="s">
        <v>713</v>
      </c>
      <c r="G98" s="424">
        <f>IF(F98="I",IFERROR(VLOOKUP(C98,BG!B:D,3,FALSE),0),0)</f>
        <v>0</v>
      </c>
      <c r="H98" s="424">
        <v>0</v>
      </c>
      <c r="I98" s="424">
        <f t="shared" si="2"/>
        <v>0</v>
      </c>
      <c r="J98" s="254"/>
      <c r="K98" s="254">
        <f>IF(F98="I",IFERROR(VLOOKUP(C98,BG!B:E,4,FALSE),0),0)</f>
        <v>0</v>
      </c>
      <c r="L98" s="254"/>
      <c r="M98" s="381">
        <v>0</v>
      </c>
      <c r="O98" s="420">
        <f t="shared" si="3"/>
        <v>0</v>
      </c>
    </row>
    <row r="99" spans="1:15" s="255" customFormat="1" ht="12" hidden="1" customHeight="1">
      <c r="A99" s="250" t="s">
        <v>3</v>
      </c>
      <c r="B99" s="250" t="s">
        <v>99</v>
      </c>
      <c r="C99" s="251">
        <v>11308</v>
      </c>
      <c r="D99" s="252" t="s">
        <v>205</v>
      </c>
      <c r="E99" s="253" t="s">
        <v>6</v>
      </c>
      <c r="F99" s="253" t="s">
        <v>713</v>
      </c>
      <c r="G99" s="424">
        <f>IF(F99="I",IFERROR(VLOOKUP(C99,BG!B:D,3,FALSE),0),0)</f>
        <v>0</v>
      </c>
      <c r="H99" s="424">
        <v>0</v>
      </c>
      <c r="I99" s="424">
        <f t="shared" si="2"/>
        <v>0</v>
      </c>
      <c r="J99" s="254"/>
      <c r="K99" s="254">
        <f>IF(F99="I",IFERROR(VLOOKUP(C99,BG!B:E,4,FALSE),0),0)</f>
        <v>0</v>
      </c>
      <c r="L99" s="254"/>
      <c r="M99" s="381">
        <v>0</v>
      </c>
      <c r="O99" s="420">
        <f t="shared" si="3"/>
        <v>0</v>
      </c>
    </row>
    <row r="100" spans="1:15" s="255" customFormat="1" ht="12" hidden="1" customHeight="1">
      <c r="A100" s="250" t="s">
        <v>3</v>
      </c>
      <c r="B100" s="250" t="s">
        <v>99</v>
      </c>
      <c r="C100" s="251">
        <v>11309</v>
      </c>
      <c r="D100" s="252" t="s">
        <v>207</v>
      </c>
      <c r="E100" s="253" t="s">
        <v>6</v>
      </c>
      <c r="F100" s="253" t="s">
        <v>713</v>
      </c>
      <c r="G100" s="424">
        <f>IF(F100="I",IFERROR(VLOOKUP(C100,BG!B:D,3,FALSE),0),0)</f>
        <v>0</v>
      </c>
      <c r="H100" s="424">
        <v>0</v>
      </c>
      <c r="I100" s="424">
        <f t="shared" si="2"/>
        <v>0</v>
      </c>
      <c r="J100" s="254"/>
      <c r="K100" s="254">
        <f>IF(F100="I",IFERROR(VLOOKUP(C100,BG!B:E,4,FALSE),0),0)</f>
        <v>0</v>
      </c>
      <c r="L100" s="254"/>
      <c r="M100" s="381">
        <v>0</v>
      </c>
      <c r="O100" s="420">
        <f t="shared" si="3"/>
        <v>0</v>
      </c>
    </row>
    <row r="101" spans="1:15" s="255" customFormat="1" ht="12" hidden="1" customHeight="1">
      <c r="A101" s="250" t="s">
        <v>3</v>
      </c>
      <c r="B101" s="250" t="s">
        <v>99</v>
      </c>
      <c r="C101" s="251">
        <v>11310</v>
      </c>
      <c r="D101" s="252" t="s">
        <v>208</v>
      </c>
      <c r="E101" s="253" t="s">
        <v>6</v>
      </c>
      <c r="F101" s="253" t="s">
        <v>713</v>
      </c>
      <c r="G101" s="424">
        <f>IF(F101="I",IFERROR(VLOOKUP(C101,BG!B:D,3,FALSE),0),0)</f>
        <v>0</v>
      </c>
      <c r="H101" s="424">
        <v>0</v>
      </c>
      <c r="I101" s="424">
        <f t="shared" si="2"/>
        <v>0</v>
      </c>
      <c r="J101" s="254"/>
      <c r="K101" s="254">
        <f>IF(F101="I",IFERROR(VLOOKUP(C101,BG!B:E,4,FALSE),0),0)</f>
        <v>0</v>
      </c>
      <c r="L101" s="254"/>
      <c r="M101" s="381">
        <v>0</v>
      </c>
      <c r="O101" s="420">
        <f t="shared" si="3"/>
        <v>0</v>
      </c>
    </row>
    <row r="102" spans="1:15" s="255" customFormat="1" ht="12" hidden="1" customHeight="1">
      <c r="A102" s="250" t="s">
        <v>3</v>
      </c>
      <c r="B102" s="250" t="s">
        <v>422</v>
      </c>
      <c r="C102" s="251">
        <v>11311</v>
      </c>
      <c r="D102" s="252" t="s">
        <v>209</v>
      </c>
      <c r="E102" s="253" t="s">
        <v>6</v>
      </c>
      <c r="F102" s="253" t="s">
        <v>713</v>
      </c>
      <c r="G102" s="424">
        <f>IF(F102="I",IFERROR(VLOOKUP(C102,BG!B:D,3,FALSE),0),0)</f>
        <v>0</v>
      </c>
      <c r="H102" s="424">
        <v>0</v>
      </c>
      <c r="I102" s="424">
        <f t="shared" si="2"/>
        <v>0</v>
      </c>
      <c r="J102" s="254"/>
      <c r="K102" s="254">
        <f>IF(F102="I",IFERROR(VLOOKUP(C102,BG!B:E,4,FALSE),0),0)</f>
        <v>0</v>
      </c>
      <c r="L102" s="254"/>
      <c r="M102" s="381">
        <v>0</v>
      </c>
      <c r="O102" s="420">
        <f t="shared" si="3"/>
        <v>0</v>
      </c>
    </row>
    <row r="103" spans="1:15" s="255" customFormat="1" ht="12" hidden="1" customHeight="1">
      <c r="A103" s="250" t="s">
        <v>3</v>
      </c>
      <c r="B103" s="250"/>
      <c r="C103" s="251">
        <v>11312</v>
      </c>
      <c r="D103" s="252" t="s">
        <v>569</v>
      </c>
      <c r="E103" s="253" t="s">
        <v>6</v>
      </c>
      <c r="F103" s="253" t="s">
        <v>712</v>
      </c>
      <c r="G103" s="424">
        <f>IF(F103="I",IFERROR(VLOOKUP(C103,BG!B:D,3,FALSE),0),0)</f>
        <v>0</v>
      </c>
      <c r="H103" s="424">
        <v>0</v>
      </c>
      <c r="I103" s="424">
        <f t="shared" si="2"/>
        <v>0</v>
      </c>
      <c r="J103" s="254"/>
      <c r="K103" s="254">
        <f>IF(F103="I",IFERROR(VLOOKUP(C103,BG!B:E,4,FALSE),0),0)</f>
        <v>0</v>
      </c>
      <c r="L103" s="254"/>
      <c r="M103" s="381">
        <v>0</v>
      </c>
      <c r="O103" s="420">
        <f t="shared" si="3"/>
        <v>0</v>
      </c>
    </row>
    <row r="104" spans="1:15" s="255" customFormat="1" ht="12" hidden="1" customHeight="1">
      <c r="A104" s="250" t="s">
        <v>3</v>
      </c>
      <c r="B104" s="250" t="s">
        <v>21</v>
      </c>
      <c r="C104" s="251">
        <v>1131201</v>
      </c>
      <c r="D104" s="252" t="s">
        <v>210</v>
      </c>
      <c r="E104" s="253" t="s">
        <v>6</v>
      </c>
      <c r="F104" s="253" t="s">
        <v>713</v>
      </c>
      <c r="G104" s="424">
        <f>IF(F104="I",IFERROR(VLOOKUP(C104,BG!B:D,3,FALSE),0),0)</f>
        <v>0</v>
      </c>
      <c r="H104" s="424">
        <v>0</v>
      </c>
      <c r="I104" s="424">
        <f t="shared" si="2"/>
        <v>0</v>
      </c>
      <c r="J104" s="254"/>
      <c r="K104" s="254">
        <f>IF(F104="I",IFERROR(VLOOKUP(C104,BG!B:E,4,FALSE),0),0)</f>
        <v>0</v>
      </c>
      <c r="L104" s="254"/>
      <c r="M104" s="381">
        <v>0</v>
      </c>
      <c r="O104" s="420">
        <f t="shared" si="3"/>
        <v>0</v>
      </c>
    </row>
    <row r="105" spans="1:15" s="255" customFormat="1" ht="12" hidden="1" customHeight="1">
      <c r="A105" s="250" t="s">
        <v>3</v>
      </c>
      <c r="B105" s="250"/>
      <c r="C105" s="251">
        <v>1131202</v>
      </c>
      <c r="D105" s="252" t="s">
        <v>211</v>
      </c>
      <c r="E105" s="253" t="s">
        <v>6</v>
      </c>
      <c r="F105" s="253" t="s">
        <v>712</v>
      </c>
      <c r="G105" s="424">
        <f>IF(F105="I",IFERROR(VLOOKUP(C105,BG!B:D,3,FALSE),0),0)</f>
        <v>0</v>
      </c>
      <c r="H105" s="424">
        <v>0</v>
      </c>
      <c r="I105" s="424">
        <f t="shared" si="2"/>
        <v>0</v>
      </c>
      <c r="J105" s="254"/>
      <c r="K105" s="254">
        <f>IF(F105="I",IFERROR(VLOOKUP(C105,BG!B:E,4,FALSE),0),0)</f>
        <v>0</v>
      </c>
      <c r="L105" s="254"/>
      <c r="M105" s="381">
        <v>0</v>
      </c>
      <c r="O105" s="420">
        <f t="shared" si="3"/>
        <v>0</v>
      </c>
    </row>
    <row r="106" spans="1:15" s="255" customFormat="1" ht="12" hidden="1" customHeight="1">
      <c r="A106" s="250" t="s">
        <v>3</v>
      </c>
      <c r="B106" s="250" t="s">
        <v>21</v>
      </c>
      <c r="C106" s="251">
        <v>113120201</v>
      </c>
      <c r="D106" s="252" t="s">
        <v>212</v>
      </c>
      <c r="E106" s="253" t="s">
        <v>6</v>
      </c>
      <c r="F106" s="253" t="s">
        <v>713</v>
      </c>
      <c r="G106" s="424">
        <f>IF(F106="I",IFERROR(VLOOKUP(C106,BG!B:D,3,FALSE),0),0)</f>
        <v>0</v>
      </c>
      <c r="H106" s="424">
        <v>0</v>
      </c>
      <c r="I106" s="424">
        <f t="shared" si="2"/>
        <v>0</v>
      </c>
      <c r="J106" s="254"/>
      <c r="K106" s="254">
        <f>IF(F106="I",IFERROR(VLOOKUP(C106,BG!B:E,4,FALSE),0),0)</f>
        <v>0</v>
      </c>
      <c r="L106" s="254"/>
      <c r="M106" s="381">
        <v>0</v>
      </c>
      <c r="O106" s="420">
        <f t="shared" si="3"/>
        <v>0</v>
      </c>
    </row>
    <row r="107" spans="1:15" s="255" customFormat="1" ht="12" hidden="1" customHeight="1">
      <c r="A107" s="250" t="s">
        <v>3</v>
      </c>
      <c r="B107" s="250"/>
      <c r="C107" s="251">
        <v>1131203</v>
      </c>
      <c r="D107" s="252" t="s">
        <v>213</v>
      </c>
      <c r="E107" s="253" t="s">
        <v>6</v>
      </c>
      <c r="F107" s="253" t="s">
        <v>712</v>
      </c>
      <c r="G107" s="424">
        <f>IF(F107="I",IFERROR(VLOOKUP(C107,BG!B:D,3,FALSE),0),0)</f>
        <v>0</v>
      </c>
      <c r="H107" s="424">
        <v>0</v>
      </c>
      <c r="I107" s="424">
        <f t="shared" si="2"/>
        <v>0</v>
      </c>
      <c r="J107" s="254"/>
      <c r="K107" s="254">
        <f>IF(F107="I",IFERROR(VLOOKUP(C107,BG!B:E,4,FALSE),0),0)</f>
        <v>0</v>
      </c>
      <c r="L107" s="254"/>
      <c r="M107" s="381">
        <v>0</v>
      </c>
      <c r="O107" s="420">
        <f t="shared" si="3"/>
        <v>0</v>
      </c>
    </row>
    <row r="108" spans="1:15" s="255" customFormat="1" ht="12" hidden="1" customHeight="1">
      <c r="A108" s="250" t="s">
        <v>3</v>
      </c>
      <c r="B108" s="250" t="s">
        <v>21</v>
      </c>
      <c r="C108" s="251">
        <v>113120301</v>
      </c>
      <c r="D108" s="252" t="s">
        <v>214</v>
      </c>
      <c r="E108" s="253" t="s">
        <v>6</v>
      </c>
      <c r="F108" s="253" t="s">
        <v>713</v>
      </c>
      <c r="G108" s="424">
        <f>IF(F108="I",IFERROR(VLOOKUP(C108,BG!B:D,3,FALSE),0),0)</f>
        <v>0</v>
      </c>
      <c r="H108" s="424">
        <v>0</v>
      </c>
      <c r="I108" s="424">
        <f t="shared" si="2"/>
        <v>0</v>
      </c>
      <c r="J108" s="254"/>
      <c r="K108" s="254">
        <f>IF(F108="I",IFERROR(VLOOKUP(C108,BG!B:E,4,FALSE),0),0)</f>
        <v>0</v>
      </c>
      <c r="L108" s="254"/>
      <c r="M108" s="381">
        <v>0</v>
      </c>
      <c r="O108" s="420">
        <f t="shared" si="3"/>
        <v>0</v>
      </c>
    </row>
    <row r="109" spans="1:15" s="255" customFormat="1" ht="12" hidden="1" customHeight="1">
      <c r="A109" s="250" t="s">
        <v>3</v>
      </c>
      <c r="B109" s="250" t="s">
        <v>21</v>
      </c>
      <c r="C109" s="251">
        <v>113120302</v>
      </c>
      <c r="D109" s="252" t="s">
        <v>215</v>
      </c>
      <c r="E109" s="253" t="s">
        <v>6</v>
      </c>
      <c r="F109" s="253" t="s">
        <v>713</v>
      </c>
      <c r="G109" s="424">
        <f>IF(F109="I",IFERROR(VLOOKUP(C109,BG!B:D,3,FALSE),0),0)</f>
        <v>0</v>
      </c>
      <c r="H109" s="424">
        <v>0</v>
      </c>
      <c r="I109" s="424">
        <f t="shared" si="2"/>
        <v>0</v>
      </c>
      <c r="J109" s="254"/>
      <c r="K109" s="254">
        <f>IF(F109="I",IFERROR(VLOOKUP(C109,BG!B:E,4,FALSE),0),0)</f>
        <v>0</v>
      </c>
      <c r="L109" s="254"/>
      <c r="M109" s="381">
        <v>0</v>
      </c>
      <c r="O109" s="420">
        <f t="shared" si="3"/>
        <v>0</v>
      </c>
    </row>
    <row r="110" spans="1:15" s="255" customFormat="1" ht="12" hidden="1" customHeight="1">
      <c r="A110" s="250" t="s">
        <v>3</v>
      </c>
      <c r="B110" s="250" t="s">
        <v>21</v>
      </c>
      <c r="C110" s="251">
        <v>113120303</v>
      </c>
      <c r="D110" s="252" t="s">
        <v>216</v>
      </c>
      <c r="E110" s="253" t="s">
        <v>6</v>
      </c>
      <c r="F110" s="253" t="s">
        <v>713</v>
      </c>
      <c r="G110" s="424">
        <f>IF(F110="I",IFERROR(VLOOKUP(C110,BG!B:D,3,FALSE),0),0)</f>
        <v>0</v>
      </c>
      <c r="H110" s="424">
        <v>0</v>
      </c>
      <c r="I110" s="424">
        <f t="shared" si="2"/>
        <v>0</v>
      </c>
      <c r="J110" s="254"/>
      <c r="K110" s="254">
        <f>IF(F110="I",IFERROR(VLOOKUP(C110,BG!B:E,4,FALSE),0),0)</f>
        <v>0</v>
      </c>
      <c r="L110" s="254"/>
      <c r="M110" s="381">
        <v>0</v>
      </c>
      <c r="O110" s="420">
        <f t="shared" si="3"/>
        <v>0</v>
      </c>
    </row>
    <row r="111" spans="1:15" s="255" customFormat="1" ht="12" hidden="1" customHeight="1">
      <c r="A111" s="250" t="s">
        <v>3</v>
      </c>
      <c r="B111" s="250" t="s">
        <v>21</v>
      </c>
      <c r="C111" s="251">
        <v>113120304</v>
      </c>
      <c r="D111" s="252" t="s">
        <v>217</v>
      </c>
      <c r="E111" s="253" t="s">
        <v>6</v>
      </c>
      <c r="F111" s="253" t="s">
        <v>713</v>
      </c>
      <c r="G111" s="424">
        <f>IF(F111="I",IFERROR(VLOOKUP(C111,BG!B:D,3,FALSE),0),0)</f>
        <v>0</v>
      </c>
      <c r="H111" s="424">
        <v>0</v>
      </c>
      <c r="I111" s="424">
        <f t="shared" si="2"/>
        <v>0</v>
      </c>
      <c r="J111" s="254"/>
      <c r="K111" s="254">
        <f>IF(F111="I",IFERROR(VLOOKUP(C111,BG!B:E,4,FALSE),0),0)</f>
        <v>0</v>
      </c>
      <c r="L111" s="254"/>
      <c r="M111" s="381">
        <v>0</v>
      </c>
      <c r="O111" s="420">
        <f t="shared" si="3"/>
        <v>0</v>
      </c>
    </row>
    <row r="112" spans="1:15" s="255" customFormat="1" ht="12" hidden="1" customHeight="1">
      <c r="A112" s="250" t="s">
        <v>3</v>
      </c>
      <c r="B112" s="250" t="s">
        <v>421</v>
      </c>
      <c r="C112" s="251">
        <v>1131204</v>
      </c>
      <c r="D112" s="252" t="s">
        <v>570</v>
      </c>
      <c r="E112" s="253" t="s">
        <v>6</v>
      </c>
      <c r="F112" s="253" t="s">
        <v>713</v>
      </c>
      <c r="G112" s="424">
        <f>IF(F112="I",IFERROR(VLOOKUP(C112,BG!B:D,3,FALSE),0),0)</f>
        <v>0</v>
      </c>
      <c r="H112" s="424">
        <v>0</v>
      </c>
      <c r="I112" s="424">
        <f t="shared" si="2"/>
        <v>0</v>
      </c>
      <c r="J112" s="254"/>
      <c r="K112" s="254">
        <f>IF(F112="I",IFERROR(VLOOKUP(C112,BG!B:E,4,FALSE),0),0)</f>
        <v>0</v>
      </c>
      <c r="L112" s="254"/>
      <c r="M112" s="381">
        <v>0</v>
      </c>
      <c r="O112" s="420">
        <f t="shared" si="3"/>
        <v>0</v>
      </c>
    </row>
    <row r="113" spans="1:15" s="255" customFormat="1" ht="12" hidden="1" customHeight="1">
      <c r="A113" s="250" t="s">
        <v>3</v>
      </c>
      <c r="B113" s="250" t="s">
        <v>99</v>
      </c>
      <c r="C113" s="251">
        <v>11313</v>
      </c>
      <c r="D113" s="252" t="s">
        <v>693</v>
      </c>
      <c r="E113" s="253" t="s">
        <v>6</v>
      </c>
      <c r="F113" s="253" t="s">
        <v>713</v>
      </c>
      <c r="G113" s="424">
        <f>IF(F113="I",IFERROR(VLOOKUP(C113,BG!B:D,3,FALSE),0),0)</f>
        <v>675342</v>
      </c>
      <c r="H113" s="424">
        <v>0</v>
      </c>
      <c r="I113" s="424">
        <f t="shared" si="2"/>
        <v>675342</v>
      </c>
      <c r="J113" s="254"/>
      <c r="K113" s="254">
        <f>IF(F113="I",IFERROR(VLOOKUP(C113,BG!B:E,4,FALSE),0),0)</f>
        <v>104.83</v>
      </c>
      <c r="L113" s="254"/>
      <c r="M113" s="381">
        <v>0</v>
      </c>
      <c r="O113" s="420">
        <f t="shared" si="3"/>
        <v>0</v>
      </c>
    </row>
    <row r="114" spans="1:15" s="255" customFormat="1" ht="12" hidden="1" customHeight="1">
      <c r="A114" s="250" t="s">
        <v>3</v>
      </c>
      <c r="B114" s="250" t="s">
        <v>99</v>
      </c>
      <c r="C114" s="251">
        <v>11314</v>
      </c>
      <c r="D114" s="252" t="s">
        <v>694</v>
      </c>
      <c r="E114" s="253" t="s">
        <v>6</v>
      </c>
      <c r="F114" s="253" t="s">
        <v>713</v>
      </c>
      <c r="G114" s="424">
        <f>IF(F114="I",IFERROR(VLOOKUP(C114,BG!B:D,3,FALSE),0),0)</f>
        <v>19274034</v>
      </c>
      <c r="H114" s="424">
        <v>0</v>
      </c>
      <c r="I114" s="424">
        <f t="shared" si="2"/>
        <v>19274034</v>
      </c>
      <c r="J114" s="254"/>
      <c r="K114" s="254">
        <f>IF(F114="I",IFERROR(VLOOKUP(C114,BG!B:E,4,FALSE),0),0)</f>
        <v>2991.78</v>
      </c>
      <c r="L114" s="254"/>
      <c r="M114" s="381">
        <v>0</v>
      </c>
      <c r="O114" s="420">
        <f t="shared" si="3"/>
        <v>0</v>
      </c>
    </row>
    <row r="115" spans="1:15" s="255" customFormat="1" ht="12" hidden="1" customHeight="1">
      <c r="A115" s="250" t="s">
        <v>3</v>
      </c>
      <c r="B115" s="250"/>
      <c r="C115" s="251">
        <v>114</v>
      </c>
      <c r="D115" s="252" t="s">
        <v>218</v>
      </c>
      <c r="E115" s="253" t="s">
        <v>6</v>
      </c>
      <c r="F115" s="253" t="s">
        <v>712</v>
      </c>
      <c r="G115" s="424">
        <f>IF(F115="I",IFERROR(VLOOKUP(C115,BG!B:D,3,FALSE),0),0)</f>
        <v>0</v>
      </c>
      <c r="H115" s="424">
        <v>0</v>
      </c>
      <c r="I115" s="424">
        <f t="shared" si="2"/>
        <v>0</v>
      </c>
      <c r="J115" s="254"/>
      <c r="K115" s="254">
        <f>IF(F115="I",IFERROR(VLOOKUP(C115,BG!B:E,4,FALSE),0),0)</f>
        <v>0</v>
      </c>
      <c r="L115" s="254"/>
      <c r="M115" s="381">
        <v>0</v>
      </c>
      <c r="O115" s="420">
        <f t="shared" si="3"/>
        <v>0</v>
      </c>
    </row>
    <row r="116" spans="1:15" s="255" customFormat="1" ht="12" hidden="1" customHeight="1">
      <c r="A116" s="250" t="s">
        <v>3</v>
      </c>
      <c r="B116" s="250" t="s">
        <v>856</v>
      </c>
      <c r="C116" s="251">
        <v>114101</v>
      </c>
      <c r="D116" s="252" t="s">
        <v>228</v>
      </c>
      <c r="E116" s="253" t="s">
        <v>6</v>
      </c>
      <c r="F116" s="253" t="s">
        <v>713</v>
      </c>
      <c r="G116" s="424">
        <f>IF(F116="I",IFERROR(VLOOKUP(C116,BG!B:D,3,FALSE),0),0)</f>
        <v>109907896</v>
      </c>
      <c r="H116" s="424">
        <v>0</v>
      </c>
      <c r="I116" s="424">
        <f t="shared" si="2"/>
        <v>109907896</v>
      </c>
      <c r="J116" s="254"/>
      <c r="K116" s="254">
        <f>IF(F116="I",IFERROR(VLOOKUP(C116,BG!B:E,4,FALSE),0),0)</f>
        <v>17060.27</v>
      </c>
      <c r="L116" s="254"/>
      <c r="M116" s="382">
        <v>207597</v>
      </c>
      <c r="O116" s="420">
        <f t="shared" si="3"/>
        <v>207597</v>
      </c>
    </row>
    <row r="117" spans="1:15" s="255" customFormat="1" ht="12" hidden="1" customHeight="1">
      <c r="A117" s="250" t="s">
        <v>3</v>
      </c>
      <c r="B117" s="250" t="s">
        <v>856</v>
      </c>
      <c r="C117" s="251">
        <v>114102</v>
      </c>
      <c r="D117" s="252" t="s">
        <v>230</v>
      </c>
      <c r="E117" s="253" t="s">
        <v>6</v>
      </c>
      <c r="F117" s="253" t="s">
        <v>713</v>
      </c>
      <c r="G117" s="424">
        <f>IF(F117="I",IFERROR(VLOOKUP(C117,BG!B:D,3,FALSE),0),0)</f>
        <v>11288580</v>
      </c>
      <c r="H117" s="424">
        <v>0</v>
      </c>
      <c r="I117" s="424">
        <f t="shared" si="2"/>
        <v>11288580</v>
      </c>
      <c r="J117" s="254"/>
      <c r="K117" s="254">
        <f>IF(F117="I",IFERROR(VLOOKUP(C117,BG!B:E,4,FALSE),0),0)</f>
        <v>1752.25</v>
      </c>
      <c r="L117" s="254"/>
      <c r="M117" s="381">
        <v>0</v>
      </c>
      <c r="O117" s="420">
        <f t="shared" si="3"/>
        <v>0</v>
      </c>
    </row>
    <row r="118" spans="1:15" s="255" customFormat="1" ht="12" hidden="1" customHeight="1">
      <c r="A118" s="250" t="s">
        <v>3</v>
      </c>
      <c r="B118" s="250" t="s">
        <v>856</v>
      </c>
      <c r="C118" s="251">
        <v>114103</v>
      </c>
      <c r="D118" s="252" t="s">
        <v>664</v>
      </c>
      <c r="E118" s="253" t="s">
        <v>6</v>
      </c>
      <c r="F118" s="253" t="s">
        <v>713</v>
      </c>
      <c r="G118" s="424">
        <f>IF(F118="I",IFERROR(VLOOKUP(C118,BG!B:D,3,FALSE),0),0)</f>
        <v>17653690</v>
      </c>
      <c r="H118" s="424">
        <v>0</v>
      </c>
      <c r="I118" s="424">
        <f t="shared" si="2"/>
        <v>17653690</v>
      </c>
      <c r="J118" s="254"/>
      <c r="K118" s="254">
        <f>IF(F118="I",IFERROR(VLOOKUP(C118,BG!B:E,4,FALSE),0),0)</f>
        <v>2740.2599999999998</v>
      </c>
      <c r="L118" s="254"/>
      <c r="M118" s="381">
        <v>0</v>
      </c>
      <c r="O118" s="420">
        <f t="shared" si="3"/>
        <v>0</v>
      </c>
    </row>
    <row r="119" spans="1:15" s="255" customFormat="1" ht="12" hidden="1" customHeight="1">
      <c r="A119" s="250" t="s">
        <v>3</v>
      </c>
      <c r="B119" s="250" t="s">
        <v>856</v>
      </c>
      <c r="C119" s="251">
        <v>114104</v>
      </c>
      <c r="D119" s="252" t="s">
        <v>517</v>
      </c>
      <c r="E119" s="253" t="s">
        <v>6</v>
      </c>
      <c r="F119" s="253" t="s">
        <v>713</v>
      </c>
      <c r="G119" s="424">
        <f>IF(F119="I",IFERROR(VLOOKUP(C119,BG!B:D,3,FALSE),0),0)</f>
        <v>0</v>
      </c>
      <c r="H119" s="424">
        <v>0</v>
      </c>
      <c r="I119" s="424">
        <f t="shared" si="2"/>
        <v>0</v>
      </c>
      <c r="J119" s="254"/>
      <c r="K119" s="254">
        <f>IF(F119="I",IFERROR(VLOOKUP(C119,BG!B:E,4,FALSE),0),0)</f>
        <v>0</v>
      </c>
      <c r="L119" s="254"/>
      <c r="M119" s="381">
        <v>0</v>
      </c>
      <c r="O119" s="420">
        <f t="shared" si="3"/>
        <v>0</v>
      </c>
    </row>
    <row r="120" spans="1:15" s="255" customFormat="1" ht="12" hidden="1" customHeight="1">
      <c r="A120" s="250" t="s">
        <v>3</v>
      </c>
      <c r="B120" s="250" t="s">
        <v>856</v>
      </c>
      <c r="C120" s="251">
        <v>114105</v>
      </c>
      <c r="D120" s="252" t="s">
        <v>718</v>
      </c>
      <c r="E120" s="253" t="s">
        <v>6</v>
      </c>
      <c r="F120" s="253" t="s">
        <v>713</v>
      </c>
      <c r="G120" s="424">
        <f>IF(F120="I",IFERROR(VLOOKUP(C120,BG!B:D,3,FALSE),0),0)</f>
        <v>0</v>
      </c>
      <c r="H120" s="424">
        <v>0</v>
      </c>
      <c r="I120" s="424">
        <f t="shared" si="2"/>
        <v>0</v>
      </c>
      <c r="J120" s="254"/>
      <c r="K120" s="254">
        <f>IF(F120="I",IFERROR(VLOOKUP(C120,BG!B:E,4,FALSE),0),0)</f>
        <v>0</v>
      </c>
      <c r="L120" s="254"/>
      <c r="M120" s="381">
        <v>0</v>
      </c>
      <c r="O120" s="420">
        <f t="shared" si="3"/>
        <v>0</v>
      </c>
    </row>
    <row r="121" spans="1:15" s="255" customFormat="1" ht="12" hidden="1" customHeight="1">
      <c r="A121" s="250" t="s">
        <v>3</v>
      </c>
      <c r="B121" s="250" t="s">
        <v>21</v>
      </c>
      <c r="C121" s="251">
        <v>114106</v>
      </c>
      <c r="D121" s="252" t="s">
        <v>229</v>
      </c>
      <c r="E121" s="253" t="s">
        <v>6</v>
      </c>
      <c r="F121" s="253" t="s">
        <v>713</v>
      </c>
      <c r="G121" s="424">
        <f>IF(F121="I",IFERROR(VLOOKUP(C121,BG!B:D,3,FALSE),0),0)</f>
        <v>680500</v>
      </c>
      <c r="H121" s="424">
        <v>0</v>
      </c>
      <c r="I121" s="424">
        <f t="shared" si="2"/>
        <v>680500</v>
      </c>
      <c r="J121" s="254"/>
      <c r="K121" s="254">
        <f>IF(F121="I",IFERROR(VLOOKUP(C121,BG!B:E,4,FALSE),0),0)</f>
        <v>105.63</v>
      </c>
      <c r="L121" s="254"/>
      <c r="M121" s="381">
        <v>0</v>
      </c>
      <c r="O121" s="420">
        <f t="shared" si="3"/>
        <v>0</v>
      </c>
    </row>
    <row r="122" spans="1:15" s="255" customFormat="1" ht="12" hidden="1" customHeight="1">
      <c r="A122" s="250" t="s">
        <v>3</v>
      </c>
      <c r="B122" s="250" t="s">
        <v>856</v>
      </c>
      <c r="C122" s="251">
        <v>114107</v>
      </c>
      <c r="D122" s="252" t="s">
        <v>695</v>
      </c>
      <c r="E122" s="253" t="s">
        <v>6</v>
      </c>
      <c r="F122" s="253" t="s">
        <v>713</v>
      </c>
      <c r="G122" s="424">
        <f>IF(F122="I",IFERROR(VLOOKUP(C122,BG!B:D,3,FALSE),0),0)</f>
        <v>250000</v>
      </c>
      <c r="H122" s="424">
        <v>0</v>
      </c>
      <c r="I122" s="424">
        <f t="shared" si="2"/>
        <v>250000</v>
      </c>
      <c r="J122" s="254"/>
      <c r="K122" s="254">
        <f>IF(F122="I",IFERROR(VLOOKUP(C122,BG!B:E,4,FALSE),0),0)</f>
        <v>38.590000000000146</v>
      </c>
      <c r="L122" s="254"/>
      <c r="M122" s="381">
        <v>0</v>
      </c>
      <c r="O122" s="420">
        <f t="shared" si="3"/>
        <v>0</v>
      </c>
    </row>
    <row r="123" spans="1:15" s="255" customFormat="1" ht="12" hidden="1" customHeight="1">
      <c r="A123" s="250" t="s">
        <v>3</v>
      </c>
      <c r="B123" s="250" t="s">
        <v>99</v>
      </c>
      <c r="C123" s="251">
        <v>114108</v>
      </c>
      <c r="D123" s="252" t="s">
        <v>219</v>
      </c>
      <c r="E123" s="253" t="s">
        <v>417</v>
      </c>
      <c r="F123" s="253" t="s">
        <v>713</v>
      </c>
      <c r="G123" s="424">
        <f>IF(F123="I",IFERROR(VLOOKUP(C123,BG!B:D,3,FALSE),0),0)</f>
        <v>0</v>
      </c>
      <c r="H123" s="424">
        <v>0</v>
      </c>
      <c r="I123" s="424">
        <f t="shared" si="2"/>
        <v>0</v>
      </c>
      <c r="J123" s="254"/>
      <c r="K123" s="254">
        <f>IF(F123="I",IFERROR(VLOOKUP(C123,BG!B:E,4,FALSE),0),0)</f>
        <v>0</v>
      </c>
      <c r="L123" s="254"/>
      <c r="M123" s="381">
        <v>0</v>
      </c>
      <c r="O123" s="420">
        <f t="shared" si="3"/>
        <v>0</v>
      </c>
    </row>
    <row r="124" spans="1:15" s="255" customFormat="1" ht="12" hidden="1" customHeight="1">
      <c r="A124" s="250" t="s">
        <v>3</v>
      </c>
      <c r="B124" s="250" t="s">
        <v>99</v>
      </c>
      <c r="C124" s="251">
        <v>114109</v>
      </c>
      <c r="D124" s="252" t="s">
        <v>220</v>
      </c>
      <c r="E124" s="253" t="s">
        <v>417</v>
      </c>
      <c r="F124" s="253" t="s">
        <v>713</v>
      </c>
      <c r="G124" s="424">
        <f>IF(F124="I",IFERROR(VLOOKUP(C124,BG!B:D,3,FALSE),0),0)</f>
        <v>0</v>
      </c>
      <c r="H124" s="424">
        <v>0</v>
      </c>
      <c r="I124" s="424">
        <f t="shared" si="2"/>
        <v>0</v>
      </c>
      <c r="J124" s="254"/>
      <c r="K124" s="254">
        <f>IF(F124="I",IFERROR(VLOOKUP(C124,BG!B:E,4,FALSE),0),0)</f>
        <v>0</v>
      </c>
      <c r="L124" s="254"/>
      <c r="M124" s="381">
        <v>0</v>
      </c>
      <c r="O124" s="420">
        <f t="shared" si="3"/>
        <v>0</v>
      </c>
    </row>
    <row r="125" spans="1:15" s="255" customFormat="1" ht="12" hidden="1" customHeight="1">
      <c r="A125" s="250" t="s">
        <v>3</v>
      </c>
      <c r="B125" s="250" t="s">
        <v>99</v>
      </c>
      <c r="C125" s="251">
        <v>114110</v>
      </c>
      <c r="D125" s="252" t="s">
        <v>221</v>
      </c>
      <c r="E125" s="253" t="s">
        <v>417</v>
      </c>
      <c r="F125" s="253" t="s">
        <v>713</v>
      </c>
      <c r="G125" s="424">
        <f>IF(F125="I",IFERROR(VLOOKUP(C125,BG!B:D,3,FALSE),0),0)</f>
        <v>0</v>
      </c>
      <c r="H125" s="424">
        <v>0</v>
      </c>
      <c r="I125" s="424">
        <f t="shared" si="2"/>
        <v>0</v>
      </c>
      <c r="J125" s="254"/>
      <c r="K125" s="254">
        <f>IF(F125="I",IFERROR(VLOOKUP(C125,BG!B:E,4,FALSE),0),0)</f>
        <v>0</v>
      </c>
      <c r="L125" s="254"/>
      <c r="M125" s="381">
        <v>0</v>
      </c>
      <c r="O125" s="420">
        <f t="shared" si="3"/>
        <v>0</v>
      </c>
    </row>
    <row r="126" spans="1:15" s="255" customFormat="1" ht="12" hidden="1" customHeight="1">
      <c r="A126" s="250" t="s">
        <v>3</v>
      </c>
      <c r="B126" s="250" t="s">
        <v>99</v>
      </c>
      <c r="C126" s="251">
        <v>114111</v>
      </c>
      <c r="D126" s="252" t="s">
        <v>222</v>
      </c>
      <c r="E126" s="253" t="s">
        <v>417</v>
      </c>
      <c r="F126" s="253" t="s">
        <v>713</v>
      </c>
      <c r="G126" s="424">
        <f>IF(F126="I",IFERROR(VLOOKUP(C126,BG!B:D,3,FALSE),0),0)</f>
        <v>0</v>
      </c>
      <c r="H126" s="424">
        <v>0</v>
      </c>
      <c r="I126" s="424">
        <f t="shared" si="2"/>
        <v>0</v>
      </c>
      <c r="J126" s="254"/>
      <c r="K126" s="254">
        <f>IF(F126="I",IFERROR(VLOOKUP(C126,BG!B:E,4,FALSE),0),0)</f>
        <v>0</v>
      </c>
      <c r="L126" s="254"/>
      <c r="M126" s="381">
        <v>0</v>
      </c>
      <c r="O126" s="420">
        <f t="shared" si="3"/>
        <v>0</v>
      </c>
    </row>
    <row r="127" spans="1:15" s="255" customFormat="1" ht="12" hidden="1" customHeight="1">
      <c r="A127" s="250" t="s">
        <v>3</v>
      </c>
      <c r="B127" s="250" t="s">
        <v>99</v>
      </c>
      <c r="C127" s="251">
        <v>114112</v>
      </c>
      <c r="D127" s="252" t="s">
        <v>223</v>
      </c>
      <c r="E127" s="253" t="s">
        <v>417</v>
      </c>
      <c r="F127" s="253" t="s">
        <v>713</v>
      </c>
      <c r="G127" s="424">
        <f>IF(F127="I",IFERROR(VLOOKUP(C127,BG!B:D,3,FALSE),0),0)</f>
        <v>0</v>
      </c>
      <c r="H127" s="424">
        <v>0</v>
      </c>
      <c r="I127" s="424">
        <f t="shared" si="2"/>
        <v>0</v>
      </c>
      <c r="J127" s="254"/>
      <c r="K127" s="254">
        <f>IF(F127="I",IFERROR(VLOOKUP(C127,BG!B:E,4,FALSE),0),0)</f>
        <v>0</v>
      </c>
      <c r="L127" s="254"/>
      <c r="M127" s="381">
        <v>0</v>
      </c>
      <c r="O127" s="420">
        <f t="shared" si="3"/>
        <v>0</v>
      </c>
    </row>
    <row r="128" spans="1:15" s="255" customFormat="1" ht="12" hidden="1" customHeight="1">
      <c r="A128" s="250" t="s">
        <v>3</v>
      </c>
      <c r="B128" s="250" t="s">
        <v>99</v>
      </c>
      <c r="C128" s="251">
        <v>114113</v>
      </c>
      <c r="D128" s="252" t="s">
        <v>224</v>
      </c>
      <c r="E128" s="253" t="s">
        <v>417</v>
      </c>
      <c r="F128" s="253" t="s">
        <v>713</v>
      </c>
      <c r="G128" s="424">
        <f>IF(F128="I",IFERROR(VLOOKUP(C128,BG!B:D,3,FALSE),0),0)</f>
        <v>0</v>
      </c>
      <c r="H128" s="424">
        <v>0</v>
      </c>
      <c r="I128" s="424">
        <f t="shared" si="2"/>
        <v>0</v>
      </c>
      <c r="J128" s="254"/>
      <c r="K128" s="254">
        <f>IF(F128="I",IFERROR(VLOOKUP(C128,BG!B:E,4,FALSE),0),0)</f>
        <v>0</v>
      </c>
      <c r="L128" s="254"/>
      <c r="M128" s="381">
        <v>0</v>
      </c>
      <c r="O128" s="420">
        <f t="shared" si="3"/>
        <v>0</v>
      </c>
    </row>
    <row r="129" spans="1:15" s="255" customFormat="1" ht="12" hidden="1" customHeight="1">
      <c r="A129" s="250" t="s">
        <v>3</v>
      </c>
      <c r="B129" s="250" t="s">
        <v>99</v>
      </c>
      <c r="C129" s="251">
        <v>114114</v>
      </c>
      <c r="D129" s="252" t="s">
        <v>225</v>
      </c>
      <c r="E129" s="253" t="s">
        <v>417</v>
      </c>
      <c r="F129" s="253" t="s">
        <v>713</v>
      </c>
      <c r="G129" s="424">
        <f>IF(F129="I",IFERROR(VLOOKUP(C129,BG!B:D,3,FALSE),0),0)</f>
        <v>0</v>
      </c>
      <c r="H129" s="424">
        <v>0</v>
      </c>
      <c r="I129" s="424">
        <f t="shared" si="2"/>
        <v>0</v>
      </c>
      <c r="J129" s="254"/>
      <c r="K129" s="254">
        <f>IF(F129="I",IFERROR(VLOOKUP(C129,BG!B:E,4,FALSE),0),0)</f>
        <v>0</v>
      </c>
      <c r="L129" s="254"/>
      <c r="M129" s="381">
        <v>0</v>
      </c>
      <c r="O129" s="420">
        <f t="shared" si="3"/>
        <v>0</v>
      </c>
    </row>
    <row r="130" spans="1:15" s="255" customFormat="1" ht="12" hidden="1" customHeight="1">
      <c r="A130" s="250" t="s">
        <v>3</v>
      </c>
      <c r="B130" s="250" t="s">
        <v>99</v>
      </c>
      <c r="C130" s="251">
        <v>114115</v>
      </c>
      <c r="D130" s="252" t="s">
        <v>226</v>
      </c>
      <c r="E130" s="253" t="s">
        <v>417</v>
      </c>
      <c r="F130" s="253" t="s">
        <v>713</v>
      </c>
      <c r="G130" s="424">
        <f>IF(F130="I",IFERROR(VLOOKUP(C130,BG!B:D,3,FALSE),0),0)</f>
        <v>0</v>
      </c>
      <c r="H130" s="424">
        <v>0</v>
      </c>
      <c r="I130" s="424">
        <f t="shared" si="2"/>
        <v>0</v>
      </c>
      <c r="J130" s="254"/>
      <c r="K130" s="254">
        <f>IF(F130="I",IFERROR(VLOOKUP(C130,BG!B:E,4,FALSE),0),0)</f>
        <v>0</v>
      </c>
      <c r="L130" s="254"/>
      <c r="M130" s="381">
        <v>0</v>
      </c>
      <c r="O130" s="420">
        <f t="shared" si="3"/>
        <v>0</v>
      </c>
    </row>
    <row r="131" spans="1:15" s="255" customFormat="1" ht="12" hidden="1" customHeight="1">
      <c r="A131" s="250" t="s">
        <v>3</v>
      </c>
      <c r="B131" s="250" t="s">
        <v>99</v>
      </c>
      <c r="C131" s="251">
        <v>114116</v>
      </c>
      <c r="D131" s="252" t="s">
        <v>227</v>
      </c>
      <c r="E131" s="253" t="s">
        <v>6</v>
      </c>
      <c r="F131" s="253" t="s">
        <v>713</v>
      </c>
      <c r="G131" s="424">
        <f>IF(F131="I",IFERROR(VLOOKUP(C131,BG!B:D,3,FALSE),0),0)</f>
        <v>0</v>
      </c>
      <c r="H131" s="424">
        <v>0</v>
      </c>
      <c r="I131" s="424">
        <f t="shared" si="2"/>
        <v>0</v>
      </c>
      <c r="J131" s="254"/>
      <c r="K131" s="254">
        <f>IF(F131="I",IFERROR(VLOOKUP(C131,BG!B:E,4,FALSE),0),0)</f>
        <v>0</v>
      </c>
      <c r="L131" s="254"/>
      <c r="M131" s="381">
        <v>0</v>
      </c>
      <c r="O131" s="420">
        <f t="shared" si="3"/>
        <v>0</v>
      </c>
    </row>
    <row r="132" spans="1:15" s="255" customFormat="1" ht="12" hidden="1" customHeight="1">
      <c r="A132" s="250" t="s">
        <v>3</v>
      </c>
      <c r="B132" s="250" t="s">
        <v>99</v>
      </c>
      <c r="C132" s="251">
        <v>114117</v>
      </c>
      <c r="D132" s="252" t="s">
        <v>209</v>
      </c>
      <c r="E132" s="253" t="s">
        <v>6</v>
      </c>
      <c r="F132" s="253" t="s">
        <v>713</v>
      </c>
      <c r="G132" s="424">
        <f>IF(F132="I",IFERROR(VLOOKUP(C132,BG!B:D,3,FALSE),0),0)</f>
        <v>0</v>
      </c>
      <c r="H132" s="424">
        <v>0</v>
      </c>
      <c r="I132" s="424">
        <f t="shared" si="2"/>
        <v>0</v>
      </c>
      <c r="J132" s="254"/>
      <c r="K132" s="254">
        <f>IF(F132="I",IFERROR(VLOOKUP(C132,BG!B:E,4,FALSE),0),0)</f>
        <v>0</v>
      </c>
      <c r="L132" s="254"/>
      <c r="M132" s="381">
        <v>0</v>
      </c>
      <c r="O132" s="420">
        <f t="shared" si="3"/>
        <v>0</v>
      </c>
    </row>
    <row r="133" spans="1:15" s="255" customFormat="1" ht="12" hidden="1" customHeight="1">
      <c r="A133" s="250" t="s">
        <v>3</v>
      </c>
      <c r="B133" s="250"/>
      <c r="C133" s="251">
        <v>115</v>
      </c>
      <c r="D133" s="252" t="s">
        <v>571</v>
      </c>
      <c r="E133" s="253" t="s">
        <v>6</v>
      </c>
      <c r="F133" s="253" t="s">
        <v>712</v>
      </c>
      <c r="G133" s="424">
        <f>IF(F133="I",IFERROR(VLOOKUP(C133,BG!B:D,3,FALSE),0),0)</f>
        <v>0</v>
      </c>
      <c r="H133" s="424">
        <v>0</v>
      </c>
      <c r="I133" s="424">
        <f t="shared" si="2"/>
        <v>0</v>
      </c>
      <c r="J133" s="254"/>
      <c r="K133" s="254">
        <f>IF(F133="I",IFERROR(VLOOKUP(C133,BG!B:E,4,FALSE),0),0)</f>
        <v>0</v>
      </c>
      <c r="L133" s="254"/>
      <c r="M133" s="381">
        <v>0</v>
      </c>
      <c r="O133" s="420">
        <f t="shared" si="3"/>
        <v>0</v>
      </c>
    </row>
    <row r="134" spans="1:15" s="255" customFormat="1" ht="12" hidden="1" customHeight="1">
      <c r="A134" s="250" t="s">
        <v>3</v>
      </c>
      <c r="B134" s="250"/>
      <c r="C134" s="251">
        <v>115101</v>
      </c>
      <c r="D134" s="252" t="s">
        <v>52</v>
      </c>
      <c r="E134" s="253" t="s">
        <v>6</v>
      </c>
      <c r="F134" s="253" t="s">
        <v>712</v>
      </c>
      <c r="G134" s="424">
        <f>IF(F134="I",IFERROR(VLOOKUP(C134,BG!B:D,3,FALSE),0),0)</f>
        <v>0</v>
      </c>
      <c r="H134" s="424">
        <v>0</v>
      </c>
      <c r="I134" s="424">
        <f t="shared" ref="I134:I197" si="4">SUM(G134:H134)</f>
        <v>0</v>
      </c>
      <c r="J134" s="254"/>
      <c r="K134" s="254">
        <f>IF(F134="I",IFERROR(VLOOKUP(C134,BG!B:E,4,FALSE),0),0)</f>
        <v>0</v>
      </c>
      <c r="L134" s="254"/>
      <c r="M134" s="381">
        <v>0</v>
      </c>
      <c r="O134" s="420">
        <f t="shared" si="3"/>
        <v>0</v>
      </c>
    </row>
    <row r="135" spans="1:15" s="255" customFormat="1" ht="12" hidden="1" customHeight="1">
      <c r="A135" s="250" t="s">
        <v>3</v>
      </c>
      <c r="B135" s="250" t="s">
        <v>420</v>
      </c>
      <c r="C135" s="251">
        <v>11510101</v>
      </c>
      <c r="D135" s="252" t="s">
        <v>231</v>
      </c>
      <c r="E135" s="253" t="s">
        <v>6</v>
      </c>
      <c r="F135" s="253" t="s">
        <v>713</v>
      </c>
      <c r="G135" s="424">
        <f>IF(F135="I",IFERROR(VLOOKUP(C135,BG!B:D,3,FALSE),0),0)</f>
        <v>0</v>
      </c>
      <c r="H135" s="424">
        <v>0</v>
      </c>
      <c r="I135" s="424">
        <f t="shared" si="4"/>
        <v>0</v>
      </c>
      <c r="J135" s="254"/>
      <c r="K135" s="254">
        <f>IF(F135="I",IFERROR(VLOOKUP(C135,BG!B:E,4,FALSE),0),0)</f>
        <v>0</v>
      </c>
      <c r="L135" s="254"/>
      <c r="M135" s="381">
        <v>0</v>
      </c>
      <c r="O135" s="420">
        <f t="shared" si="3"/>
        <v>0</v>
      </c>
    </row>
    <row r="136" spans="1:15" s="255" customFormat="1" ht="12" hidden="1" customHeight="1">
      <c r="A136" s="250" t="s">
        <v>3</v>
      </c>
      <c r="B136" s="250" t="s">
        <v>420</v>
      </c>
      <c r="C136" s="251">
        <v>11510102</v>
      </c>
      <c r="D136" s="252" t="s">
        <v>232</v>
      </c>
      <c r="E136" s="253" t="s">
        <v>6</v>
      </c>
      <c r="F136" s="253" t="s">
        <v>713</v>
      </c>
      <c r="G136" s="424">
        <f>IF(F136="I",IFERROR(VLOOKUP(C136,BG!B:D,3,FALSE),0),0)</f>
        <v>0</v>
      </c>
      <c r="H136" s="424">
        <v>0</v>
      </c>
      <c r="I136" s="424">
        <f t="shared" si="4"/>
        <v>0</v>
      </c>
      <c r="J136" s="254"/>
      <c r="K136" s="254">
        <f>IF(F136="I",IFERROR(VLOOKUP(C136,BG!B:E,4,FALSE),0),0)</f>
        <v>0</v>
      </c>
      <c r="L136" s="254"/>
      <c r="M136" s="381">
        <v>0</v>
      </c>
      <c r="O136" s="420">
        <f t="shared" si="3"/>
        <v>0</v>
      </c>
    </row>
    <row r="137" spans="1:15" s="255" customFormat="1" ht="12" hidden="1" customHeight="1">
      <c r="A137" s="250" t="s">
        <v>3</v>
      </c>
      <c r="B137" s="250" t="s">
        <v>420</v>
      </c>
      <c r="C137" s="251">
        <v>11510103</v>
      </c>
      <c r="D137" s="252" t="s">
        <v>233</v>
      </c>
      <c r="E137" s="253" t="s">
        <v>6</v>
      </c>
      <c r="F137" s="253" t="s">
        <v>713</v>
      </c>
      <c r="G137" s="424">
        <f>IF(F137="I",IFERROR(VLOOKUP(C137,BG!B:D,3,FALSE),0),0)</f>
        <v>0</v>
      </c>
      <c r="H137" s="424">
        <v>0</v>
      </c>
      <c r="I137" s="424">
        <f t="shared" si="4"/>
        <v>0</v>
      </c>
      <c r="J137" s="254"/>
      <c r="K137" s="254">
        <f>IF(F137="I",IFERROR(VLOOKUP(C137,BG!B:E,4,FALSE),0),0)</f>
        <v>0</v>
      </c>
      <c r="L137" s="254"/>
      <c r="M137" s="381">
        <v>0</v>
      </c>
      <c r="O137" s="420">
        <f t="shared" si="3"/>
        <v>0</v>
      </c>
    </row>
    <row r="138" spans="1:15" s="255" customFormat="1" ht="12" hidden="1" customHeight="1">
      <c r="A138" s="250" t="s">
        <v>3</v>
      </c>
      <c r="B138" s="250" t="s">
        <v>420</v>
      </c>
      <c r="C138" s="251">
        <v>115102</v>
      </c>
      <c r="D138" s="252" t="s">
        <v>719</v>
      </c>
      <c r="E138" s="253" t="s">
        <v>6</v>
      </c>
      <c r="F138" s="253" t="s">
        <v>713</v>
      </c>
      <c r="G138" s="424">
        <f>IF(F138="I",IFERROR(VLOOKUP(C138,BG!B:D,3,FALSE),0),0)</f>
        <v>0</v>
      </c>
      <c r="H138" s="424">
        <v>0</v>
      </c>
      <c r="I138" s="424">
        <f t="shared" si="4"/>
        <v>0</v>
      </c>
      <c r="J138" s="254"/>
      <c r="K138" s="254">
        <f>IF(F138="I",IFERROR(VLOOKUP(C138,BG!B:E,4,FALSE),0),0)</f>
        <v>0</v>
      </c>
      <c r="L138" s="254"/>
      <c r="M138" s="381">
        <v>0</v>
      </c>
      <c r="O138" s="420">
        <f t="shared" si="3"/>
        <v>0</v>
      </c>
    </row>
    <row r="139" spans="1:15" s="255" customFormat="1" ht="12" hidden="1" customHeight="1">
      <c r="A139" s="250" t="s">
        <v>3</v>
      </c>
      <c r="B139" s="250" t="s">
        <v>420</v>
      </c>
      <c r="C139" s="251">
        <v>115103</v>
      </c>
      <c r="D139" s="252" t="s">
        <v>720</v>
      </c>
      <c r="E139" s="253" t="s">
        <v>6</v>
      </c>
      <c r="F139" s="253" t="s">
        <v>713</v>
      </c>
      <c r="G139" s="424">
        <f>IF(F139="I",IFERROR(VLOOKUP(C139,BG!B:D,3,FALSE),0),0)</f>
        <v>0</v>
      </c>
      <c r="H139" s="424">
        <v>0</v>
      </c>
      <c r="I139" s="424">
        <f t="shared" si="4"/>
        <v>0</v>
      </c>
      <c r="J139" s="254"/>
      <c r="K139" s="254">
        <f>IF(F139="I",IFERROR(VLOOKUP(C139,BG!B:E,4,FALSE),0),0)</f>
        <v>0</v>
      </c>
      <c r="L139" s="254"/>
      <c r="M139" s="381">
        <v>0</v>
      </c>
      <c r="O139" s="420">
        <f t="shared" ref="O139:O202" si="5">+M139+N139</f>
        <v>0</v>
      </c>
    </row>
    <row r="140" spans="1:15" s="255" customFormat="1" ht="12" hidden="1" customHeight="1">
      <c r="A140" s="250" t="s">
        <v>3</v>
      </c>
      <c r="B140" s="250" t="s">
        <v>420</v>
      </c>
      <c r="C140" s="251">
        <v>115104</v>
      </c>
      <c r="D140" s="252" t="s">
        <v>234</v>
      </c>
      <c r="E140" s="253" t="s">
        <v>6</v>
      </c>
      <c r="F140" s="253" t="s">
        <v>713</v>
      </c>
      <c r="G140" s="424">
        <f>IF(F140="I",IFERROR(VLOOKUP(C140,BG!B:D,3,FALSE),0),0)</f>
        <v>0</v>
      </c>
      <c r="H140" s="424">
        <v>0</v>
      </c>
      <c r="I140" s="424">
        <f t="shared" si="4"/>
        <v>0</v>
      </c>
      <c r="J140" s="254"/>
      <c r="K140" s="254">
        <f>IF(F140="I",IFERROR(VLOOKUP(C140,BG!B:E,4,FALSE),0),0)</f>
        <v>0</v>
      </c>
      <c r="L140" s="254"/>
      <c r="M140" s="381">
        <v>0</v>
      </c>
      <c r="O140" s="420">
        <f t="shared" si="5"/>
        <v>0</v>
      </c>
    </row>
    <row r="141" spans="1:15" s="255" customFormat="1" ht="12" hidden="1" customHeight="1">
      <c r="A141" s="250" t="s">
        <v>3</v>
      </c>
      <c r="B141" s="250" t="s">
        <v>420</v>
      </c>
      <c r="C141" s="251">
        <v>115105</v>
      </c>
      <c r="D141" s="252" t="s">
        <v>235</v>
      </c>
      <c r="E141" s="253" t="s">
        <v>6</v>
      </c>
      <c r="F141" s="253" t="s">
        <v>713</v>
      </c>
      <c r="G141" s="424">
        <f>IF(F141="I",IFERROR(VLOOKUP(C141,BG!B:D,3,FALSE),0),0)</f>
        <v>0</v>
      </c>
      <c r="H141" s="424">
        <v>0</v>
      </c>
      <c r="I141" s="424">
        <f t="shared" si="4"/>
        <v>0</v>
      </c>
      <c r="J141" s="254"/>
      <c r="K141" s="254">
        <f>IF(F141="I",IFERROR(VLOOKUP(C141,BG!B:E,4,FALSE),0),0)</f>
        <v>0</v>
      </c>
      <c r="L141" s="254"/>
      <c r="M141" s="381">
        <v>0</v>
      </c>
      <c r="O141" s="420">
        <f t="shared" si="5"/>
        <v>0</v>
      </c>
    </row>
    <row r="142" spans="1:15" s="255" customFormat="1" ht="12" hidden="1" customHeight="1">
      <c r="A142" s="250" t="s">
        <v>3</v>
      </c>
      <c r="B142" s="250" t="s">
        <v>856</v>
      </c>
      <c r="C142" s="251">
        <v>115106</v>
      </c>
      <c r="D142" s="252" t="s">
        <v>665</v>
      </c>
      <c r="E142" s="253" t="s">
        <v>6</v>
      </c>
      <c r="F142" s="253" t="s">
        <v>713</v>
      </c>
      <c r="G142" s="424">
        <f>IF(F142="I",IFERROR(VLOOKUP(C142,BG!B:D,3,FALSE),0),0)</f>
        <v>0</v>
      </c>
      <c r="H142" s="424">
        <v>0</v>
      </c>
      <c r="I142" s="424">
        <f t="shared" si="4"/>
        <v>0</v>
      </c>
      <c r="J142" s="254"/>
      <c r="K142" s="254">
        <f>IF(F142="I",IFERROR(VLOOKUP(C142,BG!B:E,4,FALSE),0),0)</f>
        <v>0</v>
      </c>
      <c r="L142" s="254"/>
      <c r="M142" s="381">
        <v>0</v>
      </c>
      <c r="O142" s="420">
        <f t="shared" si="5"/>
        <v>0</v>
      </c>
    </row>
    <row r="143" spans="1:15" s="255" customFormat="1" ht="12" hidden="1" customHeight="1">
      <c r="A143" s="250" t="s">
        <v>3</v>
      </c>
      <c r="B143" s="250" t="s">
        <v>420</v>
      </c>
      <c r="C143" s="251">
        <v>115107</v>
      </c>
      <c r="D143" s="252" t="s">
        <v>236</v>
      </c>
      <c r="E143" s="253" t="s">
        <v>6</v>
      </c>
      <c r="F143" s="253" t="s">
        <v>713</v>
      </c>
      <c r="G143" s="424">
        <f>IF(F143="I",IFERROR(VLOOKUP(C143,BG!B:D,3,FALSE),0),0)</f>
        <v>0</v>
      </c>
      <c r="H143" s="424">
        <v>0</v>
      </c>
      <c r="I143" s="424">
        <f t="shared" si="4"/>
        <v>0</v>
      </c>
      <c r="J143" s="254"/>
      <c r="K143" s="254">
        <f>IF(F143="I",IFERROR(VLOOKUP(C143,BG!B:E,4,FALSE),0),0)</f>
        <v>0</v>
      </c>
      <c r="L143" s="254"/>
      <c r="M143" s="381">
        <v>0</v>
      </c>
      <c r="O143" s="420">
        <f t="shared" si="5"/>
        <v>0</v>
      </c>
    </row>
    <row r="144" spans="1:15" s="255" customFormat="1" ht="12" hidden="1" customHeight="1">
      <c r="A144" s="250" t="s">
        <v>3</v>
      </c>
      <c r="B144" s="250" t="s">
        <v>420</v>
      </c>
      <c r="C144" s="251">
        <v>115108</v>
      </c>
      <c r="D144" s="252" t="s">
        <v>237</v>
      </c>
      <c r="E144" s="253" t="s">
        <v>6</v>
      </c>
      <c r="F144" s="253" t="s">
        <v>713</v>
      </c>
      <c r="G144" s="424">
        <f>IF(F144="I",IFERROR(VLOOKUP(C144,BG!B:D,3,FALSE),0),0)</f>
        <v>0</v>
      </c>
      <c r="H144" s="424">
        <v>0</v>
      </c>
      <c r="I144" s="424">
        <f t="shared" si="4"/>
        <v>0</v>
      </c>
      <c r="J144" s="254"/>
      <c r="K144" s="254">
        <f>IF(F144="I",IFERROR(VLOOKUP(C144,BG!B:E,4,FALSE),0),0)</f>
        <v>0</v>
      </c>
      <c r="L144" s="254"/>
      <c r="M144" s="381">
        <v>0</v>
      </c>
      <c r="O144" s="420">
        <f t="shared" si="5"/>
        <v>0</v>
      </c>
    </row>
    <row r="145" spans="1:15" s="255" customFormat="1" ht="12" hidden="1" customHeight="1">
      <c r="A145" s="250" t="s">
        <v>3</v>
      </c>
      <c r="B145" s="250" t="s">
        <v>420</v>
      </c>
      <c r="C145" s="251">
        <v>115109</v>
      </c>
      <c r="D145" s="252" t="s">
        <v>238</v>
      </c>
      <c r="E145" s="253" t="s">
        <v>6</v>
      </c>
      <c r="F145" s="253" t="s">
        <v>713</v>
      </c>
      <c r="G145" s="424">
        <f>IF(F145="I",IFERROR(VLOOKUP(C145,BG!B:D,3,FALSE),0),0)</f>
        <v>0</v>
      </c>
      <c r="H145" s="424">
        <v>0</v>
      </c>
      <c r="I145" s="424">
        <f t="shared" si="4"/>
        <v>0</v>
      </c>
      <c r="J145" s="254"/>
      <c r="K145" s="254">
        <f>IF(F145="I",IFERROR(VLOOKUP(C145,BG!B:E,4,FALSE),0),0)</f>
        <v>0</v>
      </c>
      <c r="L145" s="254"/>
      <c r="M145" s="381">
        <v>0</v>
      </c>
      <c r="O145" s="420">
        <f t="shared" si="5"/>
        <v>0</v>
      </c>
    </row>
    <row r="146" spans="1:15" s="255" customFormat="1" ht="12" hidden="1" customHeight="1">
      <c r="A146" s="250" t="s">
        <v>3</v>
      </c>
      <c r="B146" s="250" t="s">
        <v>420</v>
      </c>
      <c r="C146" s="251">
        <v>115110</v>
      </c>
      <c r="D146" s="252" t="s">
        <v>239</v>
      </c>
      <c r="E146" s="253" t="s">
        <v>6</v>
      </c>
      <c r="F146" s="253" t="s">
        <v>713</v>
      </c>
      <c r="G146" s="424">
        <f>IF(F146="I",IFERROR(VLOOKUP(C146,BG!B:D,3,FALSE),0),0)</f>
        <v>0</v>
      </c>
      <c r="H146" s="424">
        <v>0</v>
      </c>
      <c r="I146" s="424">
        <f t="shared" si="4"/>
        <v>0</v>
      </c>
      <c r="J146" s="254"/>
      <c r="K146" s="254">
        <f>IF(F146="I",IFERROR(VLOOKUP(C146,BG!B:E,4,FALSE),0),0)</f>
        <v>0</v>
      </c>
      <c r="L146" s="254"/>
      <c r="M146" s="381">
        <v>0</v>
      </c>
      <c r="O146" s="420">
        <f t="shared" si="5"/>
        <v>0</v>
      </c>
    </row>
    <row r="147" spans="1:15" s="255" customFormat="1" ht="12" hidden="1" customHeight="1">
      <c r="A147" s="250" t="s">
        <v>3</v>
      </c>
      <c r="B147" s="250" t="s">
        <v>420</v>
      </c>
      <c r="C147" s="251">
        <v>115111</v>
      </c>
      <c r="D147" s="252" t="s">
        <v>721</v>
      </c>
      <c r="E147" s="253" t="s">
        <v>6</v>
      </c>
      <c r="F147" s="253" t="s">
        <v>713</v>
      </c>
      <c r="G147" s="424">
        <f>IF(F147="I",IFERROR(VLOOKUP(C147,BG!B:D,3,FALSE),0),0)</f>
        <v>0</v>
      </c>
      <c r="H147" s="424">
        <v>0</v>
      </c>
      <c r="I147" s="424">
        <f t="shared" si="4"/>
        <v>0</v>
      </c>
      <c r="J147" s="254"/>
      <c r="K147" s="254">
        <f>IF(F147="I",IFERROR(VLOOKUP(C147,BG!B:E,4,FALSE),0),0)</f>
        <v>0</v>
      </c>
      <c r="L147" s="254"/>
      <c r="M147" s="381">
        <v>0</v>
      </c>
      <c r="O147" s="420">
        <f t="shared" si="5"/>
        <v>0</v>
      </c>
    </row>
    <row r="148" spans="1:15" s="255" customFormat="1" ht="12" hidden="1" customHeight="1">
      <c r="A148" s="250" t="s">
        <v>3</v>
      </c>
      <c r="B148" s="250"/>
      <c r="C148" s="251">
        <v>12</v>
      </c>
      <c r="D148" s="252" t="s">
        <v>7</v>
      </c>
      <c r="E148" s="253" t="s">
        <v>417</v>
      </c>
      <c r="F148" s="253" t="s">
        <v>712</v>
      </c>
      <c r="G148" s="424">
        <f>IF(F148="I",IFERROR(VLOOKUP(C148,BG!B:D,3,FALSE),0),0)</f>
        <v>0</v>
      </c>
      <c r="H148" s="424">
        <v>0</v>
      </c>
      <c r="I148" s="424">
        <f t="shared" si="4"/>
        <v>0</v>
      </c>
      <c r="J148" s="254"/>
      <c r="K148" s="254">
        <f>IF(F148="I",IFERROR(VLOOKUP(C148,BG!B:E,4,FALSE),0),0)</f>
        <v>0</v>
      </c>
      <c r="L148" s="254"/>
      <c r="M148" s="381">
        <v>0</v>
      </c>
      <c r="O148" s="420">
        <f t="shared" si="5"/>
        <v>0</v>
      </c>
    </row>
    <row r="149" spans="1:15" s="255" customFormat="1" ht="12" hidden="1" customHeight="1">
      <c r="A149" s="250" t="s">
        <v>3</v>
      </c>
      <c r="B149" s="250"/>
      <c r="C149" s="251">
        <v>130</v>
      </c>
      <c r="D149" s="252" t="s">
        <v>240</v>
      </c>
      <c r="E149" s="253" t="s">
        <v>6</v>
      </c>
      <c r="F149" s="253" t="s">
        <v>712</v>
      </c>
      <c r="G149" s="424">
        <f>IF(F149="I",IFERROR(VLOOKUP(C149,BG!B:D,3,FALSE),0),0)</f>
        <v>0</v>
      </c>
      <c r="H149" s="424">
        <v>0</v>
      </c>
      <c r="I149" s="424">
        <f t="shared" si="4"/>
        <v>0</v>
      </c>
      <c r="J149" s="254"/>
      <c r="K149" s="254">
        <f>IF(F149="I",IFERROR(VLOOKUP(C149,BG!B:E,4,FALSE),0),0)</f>
        <v>0</v>
      </c>
      <c r="L149" s="254"/>
      <c r="M149" s="381">
        <v>0</v>
      </c>
      <c r="O149" s="420">
        <f t="shared" si="5"/>
        <v>0</v>
      </c>
    </row>
    <row r="150" spans="1:15" s="255" customFormat="1" ht="12" hidden="1" customHeight="1">
      <c r="A150" s="250" t="s">
        <v>3</v>
      </c>
      <c r="B150" s="250"/>
      <c r="C150" s="251">
        <v>130101</v>
      </c>
      <c r="D150" s="252" t="s">
        <v>170</v>
      </c>
      <c r="E150" s="253" t="s">
        <v>6</v>
      </c>
      <c r="F150" s="253" t="s">
        <v>712</v>
      </c>
      <c r="G150" s="424">
        <f>IF(F150="I",IFERROR(VLOOKUP(C150,BG!B:D,3,FALSE),0),0)</f>
        <v>0</v>
      </c>
      <c r="H150" s="424">
        <v>0</v>
      </c>
      <c r="I150" s="424">
        <f t="shared" si="4"/>
        <v>0</v>
      </c>
      <c r="J150" s="254"/>
      <c r="K150" s="254">
        <f>IF(F150="I",IFERROR(VLOOKUP(C150,BG!B:E,4,FALSE),0),0)</f>
        <v>0</v>
      </c>
      <c r="L150" s="254"/>
      <c r="M150" s="381">
        <v>0</v>
      </c>
      <c r="O150" s="420">
        <f t="shared" si="5"/>
        <v>0</v>
      </c>
    </row>
    <row r="151" spans="1:15" s="255" customFormat="1" ht="12" hidden="1" customHeight="1">
      <c r="A151" s="250" t="s">
        <v>3</v>
      </c>
      <c r="B151" s="250"/>
      <c r="C151" s="251">
        <v>13010101</v>
      </c>
      <c r="D151" s="252" t="s">
        <v>171</v>
      </c>
      <c r="E151" s="253" t="s">
        <v>6</v>
      </c>
      <c r="F151" s="253" t="s">
        <v>712</v>
      </c>
      <c r="G151" s="424">
        <f>IF(F151="I",IFERROR(VLOOKUP(C151,BG!B:D,3,FALSE),0),0)</f>
        <v>0</v>
      </c>
      <c r="H151" s="424">
        <v>0</v>
      </c>
      <c r="I151" s="424">
        <f t="shared" si="4"/>
        <v>0</v>
      </c>
      <c r="J151" s="254"/>
      <c r="K151" s="254">
        <f>IF(F151="I",IFERROR(VLOOKUP(C151,BG!B:E,4,FALSE),0),0)</f>
        <v>0</v>
      </c>
      <c r="L151" s="254"/>
      <c r="M151" s="381">
        <v>0</v>
      </c>
      <c r="O151" s="420">
        <f t="shared" si="5"/>
        <v>0</v>
      </c>
    </row>
    <row r="152" spans="1:15" s="255" customFormat="1" ht="12" hidden="1" customHeight="1">
      <c r="A152" s="250" t="s">
        <v>3</v>
      </c>
      <c r="B152" s="250" t="s">
        <v>94</v>
      </c>
      <c r="C152" s="251">
        <v>1301010101</v>
      </c>
      <c r="D152" s="252" t="s">
        <v>75</v>
      </c>
      <c r="E152" s="253" t="s">
        <v>6</v>
      </c>
      <c r="F152" s="253" t="s">
        <v>713</v>
      </c>
      <c r="G152" s="424">
        <f>IF(F152="I",IFERROR(VLOOKUP(C152,BG!B:D,3,FALSE),0),0)</f>
        <v>0</v>
      </c>
      <c r="H152" s="424">
        <v>0</v>
      </c>
      <c r="I152" s="424">
        <f t="shared" si="4"/>
        <v>0</v>
      </c>
      <c r="J152" s="254"/>
      <c r="K152" s="254">
        <f>IF(F152="I",IFERROR(VLOOKUP(C152,BG!B:E,4,FALSE),0),0)</f>
        <v>0</v>
      </c>
      <c r="L152" s="254"/>
      <c r="M152" s="381">
        <v>0</v>
      </c>
      <c r="O152" s="420">
        <f t="shared" si="5"/>
        <v>0</v>
      </c>
    </row>
    <row r="153" spans="1:15" s="255" customFormat="1" ht="12" hidden="1" customHeight="1">
      <c r="A153" s="250" t="s">
        <v>3</v>
      </c>
      <c r="B153" s="250"/>
      <c r="C153" s="251">
        <v>13010102</v>
      </c>
      <c r="D153" s="252" t="s">
        <v>173</v>
      </c>
      <c r="E153" s="253" t="s">
        <v>6</v>
      </c>
      <c r="F153" s="253" t="s">
        <v>712</v>
      </c>
      <c r="G153" s="424">
        <f>IF(F153="I",IFERROR(VLOOKUP(C153,BG!B:D,3,FALSE),0),0)</f>
        <v>0</v>
      </c>
      <c r="H153" s="424">
        <v>0</v>
      </c>
      <c r="I153" s="424">
        <f t="shared" si="4"/>
        <v>0</v>
      </c>
      <c r="J153" s="254"/>
      <c r="K153" s="254">
        <f>IF(F153="I",IFERROR(VLOOKUP(C153,BG!B:E,4,FALSE),0),0)</f>
        <v>0</v>
      </c>
      <c r="L153" s="254"/>
      <c r="M153" s="381">
        <v>0</v>
      </c>
      <c r="O153" s="420">
        <f t="shared" si="5"/>
        <v>0</v>
      </c>
    </row>
    <row r="154" spans="1:15" s="255" customFormat="1" ht="12" hidden="1" customHeight="1">
      <c r="A154" s="250" t="s">
        <v>3</v>
      </c>
      <c r="B154" s="250" t="s">
        <v>94</v>
      </c>
      <c r="C154" s="251">
        <v>1301010204</v>
      </c>
      <c r="D154" s="252" t="s">
        <v>177</v>
      </c>
      <c r="E154" s="253" t="s">
        <v>6</v>
      </c>
      <c r="F154" s="253" t="s">
        <v>713</v>
      </c>
      <c r="G154" s="424">
        <f>IF(F154="I",IFERROR(VLOOKUP(C154,BG!B:D,3,FALSE),0),0)</f>
        <v>0</v>
      </c>
      <c r="H154" s="424">
        <v>0</v>
      </c>
      <c r="I154" s="424">
        <f t="shared" si="4"/>
        <v>0</v>
      </c>
      <c r="J154" s="254"/>
      <c r="K154" s="254">
        <f>IF(F154="I",IFERROR(VLOOKUP(C154,BG!B:E,4,FALSE),0),0)</f>
        <v>0</v>
      </c>
      <c r="L154" s="254"/>
      <c r="M154" s="381">
        <v>0</v>
      </c>
      <c r="O154" s="420">
        <f t="shared" si="5"/>
        <v>0</v>
      </c>
    </row>
    <row r="155" spans="1:15" s="255" customFormat="1" ht="12" hidden="1" customHeight="1">
      <c r="A155" s="250" t="s">
        <v>3</v>
      </c>
      <c r="B155" s="250" t="s">
        <v>94</v>
      </c>
      <c r="C155" s="251">
        <v>1301010205</v>
      </c>
      <c r="D155" s="252" t="s">
        <v>75</v>
      </c>
      <c r="E155" s="253" t="s">
        <v>6</v>
      </c>
      <c r="F155" s="253" t="s">
        <v>713</v>
      </c>
      <c r="G155" s="424">
        <f>IF(F155="I",IFERROR(VLOOKUP(C155,BG!B:D,3,FALSE),0),0)</f>
        <v>0</v>
      </c>
      <c r="H155" s="424">
        <v>0</v>
      </c>
      <c r="I155" s="424">
        <f t="shared" si="4"/>
        <v>0</v>
      </c>
      <c r="J155" s="254"/>
      <c r="K155" s="254">
        <f>IF(F155="I",IFERROR(VLOOKUP(C155,BG!B:E,4,FALSE),0),0)</f>
        <v>0</v>
      </c>
      <c r="L155" s="254"/>
      <c r="M155" s="381">
        <v>0</v>
      </c>
      <c r="O155" s="420">
        <f t="shared" si="5"/>
        <v>0</v>
      </c>
    </row>
    <row r="156" spans="1:15" s="255" customFormat="1" ht="12" hidden="1" customHeight="1">
      <c r="A156" s="250" t="s">
        <v>3</v>
      </c>
      <c r="B156" s="250"/>
      <c r="C156" s="251">
        <v>13010103</v>
      </c>
      <c r="D156" s="252" t="s">
        <v>173</v>
      </c>
      <c r="E156" s="253" t="s">
        <v>6</v>
      </c>
      <c r="F156" s="253" t="s">
        <v>712</v>
      </c>
      <c r="G156" s="424">
        <f>IF(F156="I",IFERROR(VLOOKUP(C156,BG!B:D,3,FALSE),0),0)</f>
        <v>0</v>
      </c>
      <c r="H156" s="424">
        <v>0</v>
      </c>
      <c r="I156" s="424">
        <f t="shared" si="4"/>
        <v>0</v>
      </c>
      <c r="J156" s="254"/>
      <c r="K156" s="254">
        <f>IF(F156="I",IFERROR(VLOOKUP(C156,BG!B:E,4,FALSE),0),0)</f>
        <v>0</v>
      </c>
      <c r="L156" s="254"/>
      <c r="M156" s="381">
        <v>0</v>
      </c>
      <c r="O156" s="420">
        <f t="shared" si="5"/>
        <v>0</v>
      </c>
    </row>
    <row r="157" spans="1:15" s="255" customFormat="1" ht="12" hidden="1" customHeight="1">
      <c r="A157" s="250" t="s">
        <v>3</v>
      </c>
      <c r="B157" s="250" t="s">
        <v>94</v>
      </c>
      <c r="C157" s="251">
        <v>1301010305</v>
      </c>
      <c r="D157" s="252" t="s">
        <v>75</v>
      </c>
      <c r="E157" s="253" t="s">
        <v>6</v>
      </c>
      <c r="F157" s="253" t="s">
        <v>713</v>
      </c>
      <c r="G157" s="424">
        <f>IF(F157="I",IFERROR(VLOOKUP(C157,BG!B:D,3,FALSE),0),0)</f>
        <v>0</v>
      </c>
      <c r="H157" s="424">
        <v>0</v>
      </c>
      <c r="I157" s="424">
        <f t="shared" si="4"/>
        <v>0</v>
      </c>
      <c r="J157" s="254"/>
      <c r="K157" s="254">
        <f>IF(F157="I",IFERROR(VLOOKUP(C157,BG!B:E,4,FALSE),0),0)</f>
        <v>0</v>
      </c>
      <c r="L157" s="254"/>
      <c r="M157" s="381">
        <v>0</v>
      </c>
      <c r="O157" s="420">
        <f t="shared" si="5"/>
        <v>0</v>
      </c>
    </row>
    <row r="158" spans="1:15" s="255" customFormat="1" ht="12" hidden="1" customHeight="1">
      <c r="A158" s="250" t="s">
        <v>3</v>
      </c>
      <c r="B158" s="250"/>
      <c r="C158" s="251">
        <v>130102</v>
      </c>
      <c r="D158" s="252" t="s">
        <v>170</v>
      </c>
      <c r="E158" s="253" t="s">
        <v>6</v>
      </c>
      <c r="F158" s="253" t="s">
        <v>712</v>
      </c>
      <c r="G158" s="424">
        <f>IF(F158="I",IFERROR(VLOOKUP(C158,BG!B:D,3,FALSE),0),0)</f>
        <v>0</v>
      </c>
      <c r="H158" s="424">
        <v>0</v>
      </c>
      <c r="I158" s="424">
        <f t="shared" si="4"/>
        <v>0</v>
      </c>
      <c r="J158" s="254"/>
      <c r="K158" s="254">
        <f>IF(F158="I",IFERROR(VLOOKUP(C158,BG!B:E,4,FALSE),0),0)</f>
        <v>0</v>
      </c>
      <c r="L158" s="254"/>
      <c r="M158" s="381">
        <v>0</v>
      </c>
      <c r="O158" s="420">
        <f t="shared" si="5"/>
        <v>0</v>
      </c>
    </row>
    <row r="159" spans="1:15" s="255" customFormat="1" ht="12" hidden="1" customHeight="1">
      <c r="A159" s="250" t="s">
        <v>3</v>
      </c>
      <c r="B159" s="250" t="s">
        <v>94</v>
      </c>
      <c r="C159" s="251">
        <v>13010201</v>
      </c>
      <c r="D159" s="252" t="s">
        <v>179</v>
      </c>
      <c r="E159" s="253" t="s">
        <v>6</v>
      </c>
      <c r="F159" s="253" t="s">
        <v>713</v>
      </c>
      <c r="G159" s="424">
        <f>IF(F159="I",IFERROR(VLOOKUP(C159,BG!B:D,3,FALSE),0),0)</f>
        <v>0</v>
      </c>
      <c r="H159" s="424">
        <v>0</v>
      </c>
      <c r="I159" s="424">
        <f t="shared" si="4"/>
        <v>0</v>
      </c>
      <c r="J159" s="254"/>
      <c r="K159" s="254">
        <f>IF(F159="I",IFERROR(VLOOKUP(C159,BG!B:E,4,FALSE),0),0)</f>
        <v>0</v>
      </c>
      <c r="L159" s="254"/>
      <c r="M159" s="381">
        <v>0</v>
      </c>
      <c r="O159" s="420">
        <f t="shared" si="5"/>
        <v>0</v>
      </c>
    </row>
    <row r="160" spans="1:15" s="255" customFormat="1" ht="12" hidden="1" customHeight="1">
      <c r="A160" s="250" t="s">
        <v>3</v>
      </c>
      <c r="B160" s="250"/>
      <c r="C160" s="251">
        <v>13010202</v>
      </c>
      <c r="D160" s="252" t="s">
        <v>241</v>
      </c>
      <c r="E160" s="253" t="s">
        <v>6</v>
      </c>
      <c r="F160" s="253" t="s">
        <v>712</v>
      </c>
      <c r="G160" s="424">
        <f>IF(F160="I",IFERROR(VLOOKUP(C160,BG!B:D,3,FALSE),0),0)</f>
        <v>0</v>
      </c>
      <c r="H160" s="424">
        <v>0</v>
      </c>
      <c r="I160" s="424">
        <f t="shared" si="4"/>
        <v>0</v>
      </c>
      <c r="J160" s="254"/>
      <c r="K160" s="254">
        <f>IF(F160="I",IFERROR(VLOOKUP(C160,BG!B:E,4,FALSE),0),0)</f>
        <v>0</v>
      </c>
      <c r="L160" s="254"/>
      <c r="M160" s="381">
        <v>0</v>
      </c>
      <c r="O160" s="420">
        <f t="shared" si="5"/>
        <v>0</v>
      </c>
    </row>
    <row r="161" spans="1:15" s="255" customFormat="1" ht="12" hidden="1" customHeight="1">
      <c r="A161" s="250" t="s">
        <v>3</v>
      </c>
      <c r="B161" s="250" t="s">
        <v>92</v>
      </c>
      <c r="C161" s="251">
        <v>1301020201</v>
      </c>
      <c r="D161" s="252" t="s">
        <v>180</v>
      </c>
      <c r="E161" s="253" t="s">
        <v>6</v>
      </c>
      <c r="F161" s="253" t="s">
        <v>713</v>
      </c>
      <c r="G161" s="424">
        <f>IF(F161="I",IFERROR(VLOOKUP(C161,BG!B:D,3,FALSE),0),0)</f>
        <v>0</v>
      </c>
      <c r="H161" s="424">
        <v>0</v>
      </c>
      <c r="I161" s="424">
        <f t="shared" si="4"/>
        <v>0</v>
      </c>
      <c r="J161" s="254"/>
      <c r="K161" s="254">
        <f>IF(F161="I",IFERROR(VLOOKUP(C161,BG!B:E,4,FALSE),0),0)</f>
        <v>0</v>
      </c>
      <c r="L161" s="254"/>
      <c r="M161" s="381">
        <v>0</v>
      </c>
      <c r="O161" s="420">
        <f t="shared" si="5"/>
        <v>0</v>
      </c>
    </row>
    <row r="162" spans="1:15" s="255" customFormat="1" ht="12" hidden="1" customHeight="1">
      <c r="A162" s="250" t="s">
        <v>3</v>
      </c>
      <c r="B162" s="250" t="s">
        <v>78</v>
      </c>
      <c r="C162" s="251">
        <v>1301020202</v>
      </c>
      <c r="D162" s="252" t="s">
        <v>242</v>
      </c>
      <c r="E162" s="253" t="s">
        <v>6</v>
      </c>
      <c r="F162" s="253" t="s">
        <v>713</v>
      </c>
      <c r="G162" s="424">
        <f>IF(F162="I",IFERROR(VLOOKUP(C162,BG!B:D,3,FALSE),0),0)</f>
        <v>750000000</v>
      </c>
      <c r="H162" s="424">
        <v>0</v>
      </c>
      <c r="I162" s="424">
        <f t="shared" si="4"/>
        <v>750000000</v>
      </c>
      <c r="J162" s="254"/>
      <c r="K162" s="254">
        <f>IF(F162="I",IFERROR(VLOOKUP(C162,BG!B:E,4,FALSE),0),0)</f>
        <v>116417.51000000001</v>
      </c>
      <c r="L162" s="254"/>
      <c r="M162" s="381">
        <v>318297309</v>
      </c>
      <c r="N162" s="381">
        <f>-N216-N217</f>
        <v>410117553.44999999</v>
      </c>
      <c r="O162" s="420">
        <f t="shared" si="5"/>
        <v>728414862.45000005</v>
      </c>
    </row>
    <row r="163" spans="1:15" s="255" customFormat="1" ht="12" hidden="1" customHeight="1">
      <c r="A163" s="250" t="s">
        <v>3</v>
      </c>
      <c r="B163" s="250"/>
      <c r="C163" s="251">
        <v>13010204</v>
      </c>
      <c r="D163" s="252" t="s">
        <v>568</v>
      </c>
      <c r="E163" s="253" t="s">
        <v>6</v>
      </c>
      <c r="F163" s="253" t="s">
        <v>712</v>
      </c>
      <c r="G163" s="424">
        <f>IF(F163="I",IFERROR(VLOOKUP(C163,BG!B:D,3,FALSE),0),0)</f>
        <v>0</v>
      </c>
      <c r="H163" s="424">
        <v>0</v>
      </c>
      <c r="I163" s="424">
        <f t="shared" si="4"/>
        <v>0</v>
      </c>
      <c r="J163" s="254"/>
      <c r="K163" s="254">
        <f>IF(F163="I",IFERROR(VLOOKUP(C163,BG!B:E,4,FALSE),0),0)</f>
        <v>0</v>
      </c>
      <c r="L163" s="254"/>
      <c r="M163" s="381">
        <v>0</v>
      </c>
      <c r="O163" s="420">
        <f t="shared" si="5"/>
        <v>0</v>
      </c>
    </row>
    <row r="164" spans="1:15" s="255" customFormat="1" ht="12" hidden="1" customHeight="1">
      <c r="A164" s="250" t="s">
        <v>3</v>
      </c>
      <c r="B164" s="250" t="s">
        <v>182</v>
      </c>
      <c r="C164" s="251">
        <v>1301020402</v>
      </c>
      <c r="D164" s="252" t="s">
        <v>182</v>
      </c>
      <c r="E164" s="253" t="s">
        <v>6</v>
      </c>
      <c r="F164" s="253" t="s">
        <v>713</v>
      </c>
      <c r="G164" s="424">
        <f>IF(F164="I",IFERROR(VLOOKUP(C164,BG!B:D,3,FALSE),0),0)</f>
        <v>0</v>
      </c>
      <c r="H164" s="424">
        <v>0</v>
      </c>
      <c r="I164" s="424">
        <f t="shared" si="4"/>
        <v>0</v>
      </c>
      <c r="J164" s="254"/>
      <c r="K164" s="254">
        <f>IF(F164="I",IFERROR(VLOOKUP(C164,BG!B:E,4,FALSE),0),0)</f>
        <v>0</v>
      </c>
      <c r="L164" s="254"/>
      <c r="M164" s="381">
        <v>0</v>
      </c>
      <c r="O164" s="420">
        <f t="shared" si="5"/>
        <v>0</v>
      </c>
    </row>
    <row r="165" spans="1:15" s="255" customFormat="1" ht="12" hidden="1" customHeight="1">
      <c r="A165" s="250" t="s">
        <v>3</v>
      </c>
      <c r="B165" s="250" t="s">
        <v>182</v>
      </c>
      <c r="C165" s="251">
        <v>13010205</v>
      </c>
      <c r="D165" s="252" t="s">
        <v>183</v>
      </c>
      <c r="E165" s="253" t="s">
        <v>6</v>
      </c>
      <c r="F165" s="253" t="s">
        <v>713</v>
      </c>
      <c r="G165" s="424">
        <f>IF(F165="I",IFERROR(VLOOKUP(C165,BG!B:D,3,FALSE),0),0)</f>
        <v>0</v>
      </c>
      <c r="H165" s="424">
        <v>0</v>
      </c>
      <c r="I165" s="424">
        <f t="shared" si="4"/>
        <v>0</v>
      </c>
      <c r="J165" s="254"/>
      <c r="K165" s="254">
        <f>IF(F165="I",IFERROR(VLOOKUP(C165,BG!B:E,4,FALSE),0),0)</f>
        <v>0</v>
      </c>
      <c r="L165" s="254"/>
      <c r="M165" s="381">
        <v>0</v>
      </c>
      <c r="O165" s="420">
        <f t="shared" si="5"/>
        <v>0</v>
      </c>
    </row>
    <row r="166" spans="1:15" s="255" customFormat="1" ht="12" hidden="1" customHeight="1">
      <c r="A166" s="250" t="s">
        <v>3</v>
      </c>
      <c r="B166" s="250"/>
      <c r="C166" s="251">
        <v>130120</v>
      </c>
      <c r="D166" s="252" t="s">
        <v>184</v>
      </c>
      <c r="E166" s="253" t="s">
        <v>6</v>
      </c>
      <c r="F166" s="253" t="s">
        <v>712</v>
      </c>
      <c r="G166" s="424">
        <f>IF(F166="I",IFERROR(VLOOKUP(C166,BG!B:D,3,FALSE),0),0)</f>
        <v>0</v>
      </c>
      <c r="H166" s="424">
        <v>0</v>
      </c>
      <c r="I166" s="424">
        <f t="shared" si="4"/>
        <v>0</v>
      </c>
      <c r="J166" s="254"/>
      <c r="K166" s="254">
        <f>IF(F166="I",IFERROR(VLOOKUP(C166,BG!B:E,4,FALSE),0),0)</f>
        <v>0</v>
      </c>
      <c r="L166" s="254"/>
      <c r="M166" s="381">
        <v>0</v>
      </c>
      <c r="O166" s="420">
        <f t="shared" si="5"/>
        <v>0</v>
      </c>
    </row>
    <row r="167" spans="1:15" s="255" customFormat="1" ht="12" hidden="1" customHeight="1">
      <c r="A167" s="250" t="s">
        <v>3</v>
      </c>
      <c r="B167" s="250" t="s">
        <v>437</v>
      </c>
      <c r="C167" s="251">
        <v>13012001</v>
      </c>
      <c r="D167" s="252" t="s">
        <v>185</v>
      </c>
      <c r="E167" s="253" t="s">
        <v>6</v>
      </c>
      <c r="F167" s="253" t="s">
        <v>713</v>
      </c>
      <c r="G167" s="424">
        <f>IF(F167="I",IFERROR(VLOOKUP(C167,BG!B:D,3,FALSE),0),0)</f>
        <v>0</v>
      </c>
      <c r="H167" s="424">
        <v>0</v>
      </c>
      <c r="I167" s="424">
        <f t="shared" si="4"/>
        <v>0</v>
      </c>
      <c r="J167" s="254"/>
      <c r="K167" s="254">
        <f>IF(F167="I",IFERROR(VLOOKUP(C167,BG!B:E,4,FALSE),0),0)</f>
        <v>0</v>
      </c>
      <c r="L167" s="254"/>
      <c r="M167" s="381">
        <v>0</v>
      </c>
      <c r="O167" s="420">
        <f t="shared" si="5"/>
        <v>0</v>
      </c>
    </row>
    <row r="168" spans="1:15" s="255" customFormat="1" ht="12" hidden="1" customHeight="1">
      <c r="A168" s="250" t="s">
        <v>3</v>
      </c>
      <c r="B168" s="250" t="s">
        <v>437</v>
      </c>
      <c r="C168" s="251">
        <v>13012002</v>
      </c>
      <c r="D168" s="252" t="s">
        <v>186</v>
      </c>
      <c r="E168" s="253" t="s">
        <v>417</v>
      </c>
      <c r="F168" s="253" t="s">
        <v>713</v>
      </c>
      <c r="G168" s="424">
        <f>IF(F168="I",IFERROR(VLOOKUP(C168,BG!B:D,3,FALSE),0),0)</f>
        <v>0</v>
      </c>
      <c r="H168" s="424">
        <v>0</v>
      </c>
      <c r="I168" s="424">
        <f t="shared" si="4"/>
        <v>0</v>
      </c>
      <c r="J168" s="254"/>
      <c r="K168" s="254">
        <f>IF(F168="I",IFERROR(VLOOKUP(C168,BG!B:E,4,FALSE),0),0)</f>
        <v>0</v>
      </c>
      <c r="L168" s="254"/>
      <c r="M168" s="381">
        <v>0</v>
      </c>
      <c r="O168" s="420">
        <f t="shared" si="5"/>
        <v>0</v>
      </c>
    </row>
    <row r="169" spans="1:15" s="255" customFormat="1" ht="12" hidden="1" customHeight="1">
      <c r="A169" s="250" t="s">
        <v>3</v>
      </c>
      <c r="B169" s="250" t="s">
        <v>437</v>
      </c>
      <c r="C169" s="251">
        <v>13012003</v>
      </c>
      <c r="D169" s="252" t="s">
        <v>187</v>
      </c>
      <c r="E169" s="253" t="s">
        <v>6</v>
      </c>
      <c r="F169" s="253" t="s">
        <v>713</v>
      </c>
      <c r="G169" s="424">
        <f>IF(F169="I",IFERROR(VLOOKUP(C169,BG!B:D,3,FALSE),0),0)</f>
        <v>0</v>
      </c>
      <c r="H169" s="424">
        <v>0</v>
      </c>
      <c r="I169" s="424">
        <f t="shared" si="4"/>
        <v>0</v>
      </c>
      <c r="J169" s="254"/>
      <c r="K169" s="254">
        <f>IF(F169="I",IFERROR(VLOOKUP(C169,BG!B:E,4,FALSE),0),0)</f>
        <v>0</v>
      </c>
      <c r="L169" s="254"/>
      <c r="M169" s="381">
        <v>0</v>
      </c>
      <c r="O169" s="420">
        <f t="shared" si="5"/>
        <v>0</v>
      </c>
    </row>
    <row r="170" spans="1:15" s="255" customFormat="1" ht="12" hidden="1" customHeight="1">
      <c r="A170" s="250" t="s">
        <v>3</v>
      </c>
      <c r="B170" s="250"/>
      <c r="C170" s="251">
        <v>132</v>
      </c>
      <c r="D170" s="252" t="s">
        <v>572</v>
      </c>
      <c r="E170" s="253" t="s">
        <v>6</v>
      </c>
      <c r="F170" s="253" t="s">
        <v>712</v>
      </c>
      <c r="G170" s="424">
        <f>IF(F170="I",IFERROR(VLOOKUP(C170,BG!B:D,3,FALSE),0),0)</f>
        <v>0</v>
      </c>
      <c r="H170" s="424">
        <v>0</v>
      </c>
      <c r="I170" s="424">
        <f t="shared" si="4"/>
        <v>0</v>
      </c>
      <c r="J170" s="254"/>
      <c r="K170" s="254">
        <f>IF(F170="I",IFERROR(VLOOKUP(C170,BG!B:E,4,FALSE),0),0)</f>
        <v>0</v>
      </c>
      <c r="L170" s="254"/>
      <c r="M170" s="381">
        <v>0</v>
      </c>
      <c r="O170" s="420">
        <f t="shared" si="5"/>
        <v>0</v>
      </c>
    </row>
    <row r="171" spans="1:15" s="255" customFormat="1" ht="12" hidden="1" customHeight="1">
      <c r="A171" s="250" t="s">
        <v>3</v>
      </c>
      <c r="B171" s="250"/>
      <c r="C171" s="251">
        <v>132101</v>
      </c>
      <c r="D171" s="252" t="s">
        <v>243</v>
      </c>
      <c r="E171" s="253" t="s">
        <v>6</v>
      </c>
      <c r="F171" s="253" t="s">
        <v>712</v>
      </c>
      <c r="G171" s="424">
        <f>IF(F171="I",IFERROR(VLOOKUP(C171,BG!B:D,3,FALSE),0),0)</f>
        <v>0</v>
      </c>
      <c r="H171" s="424">
        <v>0</v>
      </c>
      <c r="I171" s="424">
        <f t="shared" si="4"/>
        <v>0</v>
      </c>
      <c r="J171" s="254"/>
      <c r="K171" s="254">
        <f>IF(F171="I",IFERROR(VLOOKUP(C171,BG!B:E,4,FALSE),0),0)</f>
        <v>0</v>
      </c>
      <c r="L171" s="254"/>
      <c r="M171" s="381">
        <v>0</v>
      </c>
      <c r="O171" s="420">
        <f t="shared" si="5"/>
        <v>0</v>
      </c>
    </row>
    <row r="172" spans="1:15" s="255" customFormat="1" ht="12" hidden="1" customHeight="1">
      <c r="A172" s="250" t="s">
        <v>3</v>
      </c>
      <c r="B172" s="250" t="s">
        <v>423</v>
      </c>
      <c r="C172" s="251">
        <v>13210101</v>
      </c>
      <c r="D172" s="252" t="s">
        <v>244</v>
      </c>
      <c r="E172" s="253" t="s">
        <v>6</v>
      </c>
      <c r="F172" s="253" t="s">
        <v>713</v>
      </c>
      <c r="G172" s="424">
        <f>IF(F172="I",IFERROR(VLOOKUP(C172,BG!B:D,3,FALSE),0),0)</f>
        <v>0</v>
      </c>
      <c r="H172" s="424">
        <v>0</v>
      </c>
      <c r="I172" s="424">
        <f t="shared" si="4"/>
        <v>0</v>
      </c>
      <c r="J172" s="254"/>
      <c r="K172" s="254">
        <f>IF(F172="I",IFERROR(VLOOKUP(C172,BG!B:E,4,FALSE),0),0)</f>
        <v>0</v>
      </c>
      <c r="L172" s="254"/>
      <c r="M172" s="381">
        <v>0</v>
      </c>
      <c r="O172" s="420">
        <f t="shared" si="5"/>
        <v>0</v>
      </c>
    </row>
    <row r="173" spans="1:15" s="255" customFormat="1" ht="12" hidden="1" customHeight="1">
      <c r="A173" s="250" t="s">
        <v>3</v>
      </c>
      <c r="B173" s="250" t="s">
        <v>423</v>
      </c>
      <c r="C173" s="251">
        <v>13210102</v>
      </c>
      <c r="D173" s="252" t="s">
        <v>245</v>
      </c>
      <c r="E173" s="253" t="s">
        <v>6</v>
      </c>
      <c r="F173" s="253" t="s">
        <v>713</v>
      </c>
      <c r="G173" s="424">
        <f>IF(F173="I",IFERROR(VLOOKUP(C173,BG!B:D,3,FALSE),0),0)</f>
        <v>0</v>
      </c>
      <c r="H173" s="424">
        <v>0</v>
      </c>
      <c r="I173" s="424">
        <f t="shared" si="4"/>
        <v>0</v>
      </c>
      <c r="J173" s="254"/>
      <c r="K173" s="254">
        <f>IF(F173="I",IFERROR(VLOOKUP(C173,BG!B:E,4,FALSE),0),0)</f>
        <v>0</v>
      </c>
      <c r="L173" s="254"/>
      <c r="M173" s="381">
        <v>0</v>
      </c>
      <c r="O173" s="420">
        <f t="shared" si="5"/>
        <v>0</v>
      </c>
    </row>
    <row r="174" spans="1:15" s="255" customFormat="1" ht="12" hidden="1" customHeight="1">
      <c r="A174" s="250" t="s">
        <v>3</v>
      </c>
      <c r="B174" s="250"/>
      <c r="C174" s="251">
        <v>132102</v>
      </c>
      <c r="D174" s="252" t="s">
        <v>246</v>
      </c>
      <c r="E174" s="253" t="s">
        <v>417</v>
      </c>
      <c r="F174" s="253" t="s">
        <v>712</v>
      </c>
      <c r="G174" s="424">
        <f>IF(F174="I",IFERROR(VLOOKUP(C174,BG!B:D,3,FALSE),0),0)</f>
        <v>0</v>
      </c>
      <c r="H174" s="424">
        <v>0</v>
      </c>
      <c r="I174" s="424">
        <f t="shared" si="4"/>
        <v>0</v>
      </c>
      <c r="J174" s="254"/>
      <c r="K174" s="254">
        <f>IF(F174="I",IFERROR(VLOOKUP(C174,BG!B:E,4,FALSE),0),0)</f>
        <v>0</v>
      </c>
      <c r="L174" s="254"/>
      <c r="M174" s="381">
        <v>0</v>
      </c>
      <c r="O174" s="420">
        <f t="shared" si="5"/>
        <v>0</v>
      </c>
    </row>
    <row r="175" spans="1:15" s="255" customFormat="1" ht="12" hidden="1" customHeight="1">
      <c r="A175" s="250" t="s">
        <v>3</v>
      </c>
      <c r="B175" s="250" t="s">
        <v>423</v>
      </c>
      <c r="C175" s="251">
        <v>13210201</v>
      </c>
      <c r="D175" s="252" t="s">
        <v>246</v>
      </c>
      <c r="E175" s="253" t="s">
        <v>417</v>
      </c>
      <c r="F175" s="253" t="s">
        <v>713</v>
      </c>
      <c r="G175" s="424">
        <f>IF(F175="I",IFERROR(VLOOKUP(C175,BG!B:D,3,FALSE),0),0)</f>
        <v>0</v>
      </c>
      <c r="H175" s="424">
        <v>0</v>
      </c>
      <c r="I175" s="424">
        <f t="shared" si="4"/>
        <v>0</v>
      </c>
      <c r="J175" s="254"/>
      <c r="K175" s="254">
        <f>IF(F175="I",IFERROR(VLOOKUP(C175,BG!B:E,4,FALSE),0),0)</f>
        <v>0</v>
      </c>
      <c r="L175" s="254"/>
      <c r="M175" s="381">
        <v>0</v>
      </c>
      <c r="O175" s="420">
        <f t="shared" si="5"/>
        <v>0</v>
      </c>
    </row>
    <row r="176" spans="1:15" s="255" customFormat="1" ht="12" hidden="1" customHeight="1">
      <c r="A176" s="250" t="s">
        <v>3</v>
      </c>
      <c r="B176" s="250" t="s">
        <v>424</v>
      </c>
      <c r="C176" s="251">
        <v>13210202</v>
      </c>
      <c r="D176" s="252" t="s">
        <v>247</v>
      </c>
      <c r="E176" s="253" t="s">
        <v>417</v>
      </c>
      <c r="F176" s="253" t="s">
        <v>713</v>
      </c>
      <c r="G176" s="424">
        <f>IF(F176="I",IFERROR(VLOOKUP(C176,BG!B:D,3,FALSE),0),0)</f>
        <v>0</v>
      </c>
      <c r="H176" s="424">
        <v>0</v>
      </c>
      <c r="I176" s="424">
        <f t="shared" si="4"/>
        <v>0</v>
      </c>
      <c r="J176" s="254"/>
      <c r="K176" s="254">
        <f>IF(F176="I",IFERROR(VLOOKUP(C176,BG!B:E,4,FALSE),0),0)</f>
        <v>0</v>
      </c>
      <c r="L176" s="254"/>
      <c r="M176" s="381">
        <v>0</v>
      </c>
      <c r="O176" s="420">
        <f t="shared" si="5"/>
        <v>0</v>
      </c>
    </row>
    <row r="177" spans="1:15" s="255" customFormat="1" ht="12" hidden="1" customHeight="1">
      <c r="A177" s="250" t="s">
        <v>3</v>
      </c>
      <c r="B177" s="250"/>
      <c r="C177" s="251">
        <v>132103</v>
      </c>
      <c r="D177" s="252" t="s">
        <v>248</v>
      </c>
      <c r="E177" s="253" t="s">
        <v>417</v>
      </c>
      <c r="F177" s="253" t="s">
        <v>712</v>
      </c>
      <c r="G177" s="424">
        <f>IF(F177="I",IFERROR(VLOOKUP(C177,BG!B:D,3,FALSE),0),0)</f>
        <v>0</v>
      </c>
      <c r="H177" s="424">
        <v>0</v>
      </c>
      <c r="I177" s="424">
        <f t="shared" si="4"/>
        <v>0</v>
      </c>
      <c r="J177" s="254"/>
      <c r="K177" s="254">
        <f>IF(F177="I",IFERROR(VLOOKUP(C177,BG!B:E,4,FALSE),0),0)</f>
        <v>0</v>
      </c>
      <c r="L177" s="254"/>
      <c r="M177" s="381">
        <v>0</v>
      </c>
      <c r="O177" s="420">
        <f t="shared" si="5"/>
        <v>0</v>
      </c>
    </row>
    <row r="178" spans="1:15" s="255" customFormat="1" ht="12" hidden="1" customHeight="1">
      <c r="A178" s="250" t="s">
        <v>3</v>
      </c>
      <c r="B178" s="250" t="s">
        <v>423</v>
      </c>
      <c r="C178" s="251">
        <v>13210301</v>
      </c>
      <c r="D178" s="252" t="s">
        <v>249</v>
      </c>
      <c r="E178" s="253" t="s">
        <v>6</v>
      </c>
      <c r="F178" s="253" t="s">
        <v>713</v>
      </c>
      <c r="G178" s="424">
        <f>IF(F178="I",IFERROR(VLOOKUP(C178,BG!B:D,3,FALSE),0),0)</f>
        <v>0</v>
      </c>
      <c r="H178" s="424">
        <v>0</v>
      </c>
      <c r="I178" s="424">
        <f t="shared" si="4"/>
        <v>0</v>
      </c>
      <c r="J178" s="254"/>
      <c r="K178" s="254">
        <f>IF(F178="I",IFERROR(VLOOKUP(C178,BG!B:E,4,FALSE),0),0)</f>
        <v>0</v>
      </c>
      <c r="L178" s="254"/>
      <c r="M178" s="381">
        <v>0</v>
      </c>
      <c r="O178" s="420">
        <f t="shared" si="5"/>
        <v>0</v>
      </c>
    </row>
    <row r="179" spans="1:15" s="255" customFormat="1" ht="12" hidden="1" customHeight="1">
      <c r="A179" s="250" t="s">
        <v>3</v>
      </c>
      <c r="B179" s="250" t="s">
        <v>423</v>
      </c>
      <c r="C179" s="251">
        <v>13210302</v>
      </c>
      <c r="D179" s="252" t="s">
        <v>250</v>
      </c>
      <c r="E179" s="253" t="s">
        <v>6</v>
      </c>
      <c r="F179" s="253" t="s">
        <v>713</v>
      </c>
      <c r="G179" s="424">
        <f>IF(F179="I",IFERROR(VLOOKUP(C179,BG!B:D,3,FALSE),0),0)</f>
        <v>0</v>
      </c>
      <c r="H179" s="424">
        <v>0</v>
      </c>
      <c r="I179" s="424">
        <f t="shared" si="4"/>
        <v>0</v>
      </c>
      <c r="J179" s="254"/>
      <c r="K179" s="254">
        <f>IF(F179="I",IFERROR(VLOOKUP(C179,BG!B:E,4,FALSE),0),0)</f>
        <v>0</v>
      </c>
      <c r="L179" s="254"/>
      <c r="M179" s="381">
        <v>0</v>
      </c>
      <c r="O179" s="420">
        <f t="shared" si="5"/>
        <v>0</v>
      </c>
    </row>
    <row r="180" spans="1:15" s="255" customFormat="1" ht="12" hidden="1" customHeight="1">
      <c r="A180" s="250" t="s">
        <v>3</v>
      </c>
      <c r="B180" s="250" t="s">
        <v>424</v>
      </c>
      <c r="C180" s="251">
        <v>13210303</v>
      </c>
      <c r="D180" s="252" t="s">
        <v>251</v>
      </c>
      <c r="E180" s="253" t="s">
        <v>417</v>
      </c>
      <c r="F180" s="253" t="s">
        <v>713</v>
      </c>
      <c r="G180" s="424">
        <f>IF(F180="I",IFERROR(VLOOKUP(C180,BG!B:D,3,FALSE),0),0)</f>
        <v>0</v>
      </c>
      <c r="H180" s="424">
        <v>0</v>
      </c>
      <c r="I180" s="424">
        <f t="shared" si="4"/>
        <v>0</v>
      </c>
      <c r="J180" s="254"/>
      <c r="K180" s="254">
        <f>IF(F180="I",IFERROR(VLOOKUP(C180,BG!B:E,4,FALSE),0),0)</f>
        <v>0</v>
      </c>
      <c r="L180" s="254"/>
      <c r="M180" s="381">
        <v>0</v>
      </c>
      <c r="O180" s="420">
        <f t="shared" si="5"/>
        <v>0</v>
      </c>
    </row>
    <row r="181" spans="1:15" s="255" customFormat="1" ht="12" hidden="1" customHeight="1">
      <c r="A181" s="250" t="s">
        <v>3</v>
      </c>
      <c r="B181" s="250"/>
      <c r="C181" s="251">
        <v>132115</v>
      </c>
      <c r="D181" s="252" t="s">
        <v>252</v>
      </c>
      <c r="E181" s="253" t="s">
        <v>6</v>
      </c>
      <c r="F181" s="253" t="s">
        <v>712</v>
      </c>
      <c r="G181" s="424">
        <f>IF(F181="I",IFERROR(VLOOKUP(C181,BG!B:D,3,FALSE),0),0)</f>
        <v>0</v>
      </c>
      <c r="H181" s="424">
        <v>0</v>
      </c>
      <c r="I181" s="424">
        <f t="shared" si="4"/>
        <v>0</v>
      </c>
      <c r="J181" s="254"/>
      <c r="K181" s="254">
        <f>IF(F181="I",IFERROR(VLOOKUP(C181,BG!B:E,4,FALSE),0),0)</f>
        <v>0</v>
      </c>
      <c r="L181" s="254"/>
      <c r="M181" s="381">
        <v>0</v>
      </c>
      <c r="O181" s="420">
        <f t="shared" si="5"/>
        <v>0</v>
      </c>
    </row>
    <row r="182" spans="1:15" s="255" customFormat="1" ht="12" hidden="1" customHeight="1">
      <c r="A182" s="250" t="s">
        <v>3</v>
      </c>
      <c r="B182" s="250" t="s">
        <v>423</v>
      </c>
      <c r="C182" s="251">
        <v>13211501</v>
      </c>
      <c r="D182" s="252" t="s">
        <v>253</v>
      </c>
      <c r="E182" s="253" t="s">
        <v>6</v>
      </c>
      <c r="F182" s="253" t="s">
        <v>713</v>
      </c>
      <c r="G182" s="424">
        <f>IF(F182="I",IFERROR(VLOOKUP(C182,BG!B:D,3,FALSE),0),0)</f>
        <v>0</v>
      </c>
      <c r="H182" s="424">
        <v>0</v>
      </c>
      <c r="I182" s="424">
        <f t="shared" si="4"/>
        <v>0</v>
      </c>
      <c r="J182" s="254"/>
      <c r="K182" s="254">
        <f>IF(F182="I",IFERROR(VLOOKUP(C182,BG!B:E,4,FALSE),0),0)</f>
        <v>0</v>
      </c>
      <c r="L182" s="254"/>
      <c r="M182" s="381">
        <v>0</v>
      </c>
      <c r="O182" s="420">
        <f t="shared" si="5"/>
        <v>0</v>
      </c>
    </row>
    <row r="183" spans="1:15" s="255" customFormat="1" ht="12" hidden="1" customHeight="1">
      <c r="A183" s="250" t="s">
        <v>3</v>
      </c>
      <c r="B183" s="250" t="s">
        <v>423</v>
      </c>
      <c r="C183" s="251">
        <v>13211502</v>
      </c>
      <c r="D183" s="252" t="s">
        <v>254</v>
      </c>
      <c r="E183" s="253" t="s">
        <v>6</v>
      </c>
      <c r="F183" s="253" t="s">
        <v>713</v>
      </c>
      <c r="G183" s="424">
        <f>IF(F183="I",IFERROR(VLOOKUP(C183,BG!B:D,3,FALSE),0),0)</f>
        <v>0</v>
      </c>
      <c r="H183" s="424">
        <v>0</v>
      </c>
      <c r="I183" s="424">
        <f t="shared" si="4"/>
        <v>0</v>
      </c>
      <c r="J183" s="254"/>
      <c r="K183" s="254">
        <f>IF(F183="I",IFERROR(VLOOKUP(C183,BG!B:E,4,FALSE),0),0)</f>
        <v>0</v>
      </c>
      <c r="L183" s="254"/>
      <c r="M183" s="381">
        <v>0</v>
      </c>
      <c r="O183" s="420">
        <f t="shared" si="5"/>
        <v>0</v>
      </c>
    </row>
    <row r="184" spans="1:15" s="255" customFormat="1" ht="12" hidden="1" customHeight="1">
      <c r="A184" s="250" t="s">
        <v>3</v>
      </c>
      <c r="B184" s="250"/>
      <c r="C184" s="251">
        <v>132127</v>
      </c>
      <c r="D184" s="252" t="s">
        <v>255</v>
      </c>
      <c r="E184" s="253" t="s">
        <v>6</v>
      </c>
      <c r="F184" s="253" t="s">
        <v>712</v>
      </c>
      <c r="G184" s="424">
        <f>IF(F184="I",IFERROR(VLOOKUP(C184,BG!B:D,3,FALSE),0),0)</f>
        <v>0</v>
      </c>
      <c r="H184" s="424">
        <v>0</v>
      </c>
      <c r="I184" s="424">
        <f t="shared" si="4"/>
        <v>0</v>
      </c>
      <c r="J184" s="254"/>
      <c r="K184" s="254">
        <f>IF(F184="I",IFERROR(VLOOKUP(C184,BG!B:E,4,FALSE),0),0)</f>
        <v>0</v>
      </c>
      <c r="L184" s="254"/>
      <c r="M184" s="381">
        <v>0</v>
      </c>
      <c r="O184" s="420">
        <f t="shared" si="5"/>
        <v>0</v>
      </c>
    </row>
    <row r="185" spans="1:15" s="255" customFormat="1" ht="12" hidden="1" customHeight="1">
      <c r="A185" s="250" t="s">
        <v>3</v>
      </c>
      <c r="B185" s="250" t="s">
        <v>423</v>
      </c>
      <c r="C185" s="251">
        <v>13212701</v>
      </c>
      <c r="D185" s="252" t="s">
        <v>255</v>
      </c>
      <c r="E185" s="253" t="s">
        <v>6</v>
      </c>
      <c r="F185" s="253" t="s">
        <v>713</v>
      </c>
      <c r="G185" s="424">
        <f>IF(F185="I",IFERROR(VLOOKUP(C185,BG!B:D,3,FALSE),0),0)</f>
        <v>0</v>
      </c>
      <c r="H185" s="424">
        <v>0</v>
      </c>
      <c r="I185" s="424">
        <f t="shared" si="4"/>
        <v>0</v>
      </c>
      <c r="J185" s="254"/>
      <c r="K185" s="254">
        <f>IF(F185="I",IFERROR(VLOOKUP(C185,BG!B:E,4,FALSE),0),0)</f>
        <v>0</v>
      </c>
      <c r="L185" s="254"/>
      <c r="M185" s="381">
        <v>0</v>
      </c>
      <c r="O185" s="420">
        <f t="shared" si="5"/>
        <v>0</v>
      </c>
    </row>
    <row r="186" spans="1:15" s="255" customFormat="1" ht="12" hidden="1" customHeight="1">
      <c r="A186" s="250" t="s">
        <v>3</v>
      </c>
      <c r="B186" s="250" t="s">
        <v>424</v>
      </c>
      <c r="C186" s="251">
        <v>13212702</v>
      </c>
      <c r="D186" s="252" t="s">
        <v>256</v>
      </c>
      <c r="E186" s="253" t="s">
        <v>6</v>
      </c>
      <c r="F186" s="253" t="s">
        <v>713</v>
      </c>
      <c r="G186" s="424">
        <f>IF(F186="I",IFERROR(VLOOKUP(C186,BG!B:D,3,FALSE),0),0)</f>
        <v>0</v>
      </c>
      <c r="H186" s="424">
        <v>0</v>
      </c>
      <c r="I186" s="424">
        <f t="shared" si="4"/>
        <v>0</v>
      </c>
      <c r="J186" s="254"/>
      <c r="K186" s="254">
        <f>IF(F186="I",IFERROR(VLOOKUP(C186,BG!B:E,4,FALSE),0),0)</f>
        <v>0</v>
      </c>
      <c r="L186" s="254"/>
      <c r="M186" s="381">
        <v>0</v>
      </c>
      <c r="O186" s="420">
        <f t="shared" si="5"/>
        <v>0</v>
      </c>
    </row>
    <row r="187" spans="1:15" s="255" customFormat="1" ht="12" hidden="1" customHeight="1">
      <c r="A187" s="250" t="s">
        <v>3</v>
      </c>
      <c r="B187" s="250"/>
      <c r="C187" s="251">
        <v>132128</v>
      </c>
      <c r="D187" s="252" t="s">
        <v>257</v>
      </c>
      <c r="E187" s="253" t="s">
        <v>6</v>
      </c>
      <c r="F187" s="253" t="s">
        <v>712</v>
      </c>
      <c r="G187" s="424">
        <f>IF(F187="I",IFERROR(VLOOKUP(C187,BG!B:D,3,FALSE),0),0)</f>
        <v>0</v>
      </c>
      <c r="H187" s="424">
        <v>0</v>
      </c>
      <c r="I187" s="424">
        <f t="shared" si="4"/>
        <v>0</v>
      </c>
      <c r="J187" s="254"/>
      <c r="K187" s="254">
        <f>IF(F187="I",IFERROR(VLOOKUP(C187,BG!B:E,4,FALSE),0),0)</f>
        <v>0</v>
      </c>
      <c r="L187" s="254"/>
      <c r="M187" s="381">
        <v>0</v>
      </c>
      <c r="O187" s="420">
        <f t="shared" si="5"/>
        <v>0</v>
      </c>
    </row>
    <row r="188" spans="1:15" s="255" customFormat="1" ht="12" hidden="1" customHeight="1">
      <c r="A188" s="250" t="s">
        <v>3</v>
      </c>
      <c r="B188" s="251" t="s">
        <v>852</v>
      </c>
      <c r="C188" s="251">
        <v>13212801</v>
      </c>
      <c r="D188" s="252" t="s">
        <v>257</v>
      </c>
      <c r="E188" s="253" t="s">
        <v>6</v>
      </c>
      <c r="F188" s="253" t="s">
        <v>713</v>
      </c>
      <c r="G188" s="424">
        <f>IF(F188="I",IFERROR(VLOOKUP(C188,BG!B:D,3,FALSE),0),0)</f>
        <v>15775540</v>
      </c>
      <c r="H188" s="424">
        <v>0</v>
      </c>
      <c r="I188" s="424">
        <f t="shared" si="4"/>
        <v>15775540</v>
      </c>
      <c r="J188" s="254"/>
      <c r="K188" s="254">
        <f>IF(F188="I",IFERROR(VLOOKUP(C188,BG!B:E,4,FALSE),0),0)</f>
        <v>2438.1799999999998</v>
      </c>
      <c r="L188" s="254"/>
      <c r="M188" s="381">
        <v>0</v>
      </c>
      <c r="O188" s="420">
        <f t="shared" si="5"/>
        <v>0</v>
      </c>
    </row>
    <row r="189" spans="1:15" s="255" customFormat="1" ht="12" hidden="1" customHeight="1">
      <c r="A189" s="250" t="s">
        <v>3</v>
      </c>
      <c r="B189" s="250" t="s">
        <v>424</v>
      </c>
      <c r="C189" s="251">
        <v>13212802</v>
      </c>
      <c r="D189" s="252" t="s">
        <v>258</v>
      </c>
      <c r="E189" s="253" t="s">
        <v>6</v>
      </c>
      <c r="F189" s="253" t="s">
        <v>713</v>
      </c>
      <c r="G189" s="424">
        <f>IF(F189="I",IFERROR(VLOOKUP(C189,BG!B:D,3,FALSE),0),0)</f>
        <v>0</v>
      </c>
      <c r="H189" s="424">
        <v>0</v>
      </c>
      <c r="I189" s="424">
        <f t="shared" si="4"/>
        <v>0</v>
      </c>
      <c r="J189" s="254"/>
      <c r="K189" s="254">
        <f>IF(F189="I",IFERROR(VLOOKUP(C189,BG!B:E,4,FALSE),0),0)</f>
        <v>0</v>
      </c>
      <c r="L189" s="254"/>
      <c r="M189" s="381">
        <v>0</v>
      </c>
      <c r="O189" s="420">
        <f t="shared" si="5"/>
        <v>0</v>
      </c>
    </row>
    <row r="190" spans="1:15" s="255" customFormat="1" ht="12" hidden="1" customHeight="1">
      <c r="A190" s="250" t="s">
        <v>3</v>
      </c>
      <c r="B190" s="250"/>
      <c r="C190" s="251">
        <v>132130</v>
      </c>
      <c r="D190" s="252" t="s">
        <v>259</v>
      </c>
      <c r="E190" s="253" t="s">
        <v>6</v>
      </c>
      <c r="F190" s="253" t="s">
        <v>712</v>
      </c>
      <c r="G190" s="424">
        <f>IF(F190="I",IFERROR(VLOOKUP(C190,BG!B:D,3,FALSE),0),0)</f>
        <v>0</v>
      </c>
      <c r="H190" s="424">
        <v>0</v>
      </c>
      <c r="I190" s="424">
        <f t="shared" si="4"/>
        <v>0</v>
      </c>
      <c r="J190" s="254"/>
      <c r="K190" s="254">
        <f>IF(F190="I",IFERROR(VLOOKUP(C190,BG!B:E,4,FALSE),0),0)</f>
        <v>0</v>
      </c>
      <c r="L190" s="254"/>
      <c r="M190" s="381">
        <v>0</v>
      </c>
      <c r="O190" s="420">
        <f t="shared" si="5"/>
        <v>0</v>
      </c>
    </row>
    <row r="191" spans="1:15" s="255" customFormat="1" ht="12" hidden="1" customHeight="1">
      <c r="A191" s="250" t="s">
        <v>3</v>
      </c>
      <c r="B191" s="250" t="s">
        <v>423</v>
      </c>
      <c r="C191" s="251">
        <v>13213001</v>
      </c>
      <c r="D191" s="252" t="s">
        <v>259</v>
      </c>
      <c r="E191" s="253" t="s">
        <v>6</v>
      </c>
      <c r="F191" s="253" t="s">
        <v>713</v>
      </c>
      <c r="G191" s="424">
        <f>IF(F191="I",IFERROR(VLOOKUP(C191,BG!B:D,3,FALSE),0),0)</f>
        <v>0</v>
      </c>
      <c r="H191" s="424">
        <v>0</v>
      </c>
      <c r="I191" s="424">
        <f t="shared" si="4"/>
        <v>0</v>
      </c>
      <c r="J191" s="254"/>
      <c r="K191" s="254">
        <f>IF(F191="I",IFERROR(VLOOKUP(C191,BG!B:E,4,FALSE),0),0)</f>
        <v>0</v>
      </c>
      <c r="L191" s="254"/>
      <c r="M191" s="381">
        <v>0</v>
      </c>
      <c r="O191" s="420">
        <f t="shared" si="5"/>
        <v>0</v>
      </c>
    </row>
    <row r="192" spans="1:15" s="255" customFormat="1" ht="12" hidden="1" customHeight="1">
      <c r="A192" s="250" t="s">
        <v>3</v>
      </c>
      <c r="B192" s="250" t="s">
        <v>424</v>
      </c>
      <c r="C192" s="251">
        <v>13213002</v>
      </c>
      <c r="D192" s="252" t="s">
        <v>260</v>
      </c>
      <c r="E192" s="253" t="s">
        <v>6</v>
      </c>
      <c r="F192" s="253" t="s">
        <v>713</v>
      </c>
      <c r="G192" s="424">
        <f>IF(F192="I",IFERROR(VLOOKUP(C192,BG!B:D,3,FALSE),0),0)</f>
        <v>0</v>
      </c>
      <c r="H192" s="424">
        <v>0</v>
      </c>
      <c r="I192" s="424">
        <f t="shared" si="4"/>
        <v>0</v>
      </c>
      <c r="J192" s="254"/>
      <c r="K192" s="254">
        <f>IF(F192="I",IFERROR(VLOOKUP(C192,BG!B:E,4,FALSE),0),0)</f>
        <v>0</v>
      </c>
      <c r="L192" s="254"/>
      <c r="M192" s="381">
        <v>0</v>
      </c>
      <c r="O192" s="420">
        <f t="shared" si="5"/>
        <v>0</v>
      </c>
    </row>
    <row r="193" spans="1:15" s="255" customFormat="1" ht="12" hidden="1" customHeight="1">
      <c r="A193" s="250" t="s">
        <v>3</v>
      </c>
      <c r="B193" s="250"/>
      <c r="C193" s="251">
        <v>132150</v>
      </c>
      <c r="D193" s="252" t="s">
        <v>261</v>
      </c>
      <c r="E193" s="253" t="s">
        <v>6</v>
      </c>
      <c r="F193" s="253" t="s">
        <v>712</v>
      </c>
      <c r="G193" s="424">
        <f>IF(F193="I",IFERROR(VLOOKUP(C193,BG!B:D,3,FALSE),0),0)</f>
        <v>0</v>
      </c>
      <c r="H193" s="424">
        <v>0</v>
      </c>
      <c r="I193" s="424">
        <f t="shared" si="4"/>
        <v>0</v>
      </c>
      <c r="J193" s="254"/>
      <c r="K193" s="254">
        <f>IF(F193="I",IFERROR(VLOOKUP(C193,BG!B:E,4,FALSE),0),0)</f>
        <v>0</v>
      </c>
      <c r="L193" s="254"/>
      <c r="M193" s="381">
        <v>0</v>
      </c>
      <c r="O193" s="420">
        <f t="shared" si="5"/>
        <v>0</v>
      </c>
    </row>
    <row r="194" spans="1:15" s="255" customFormat="1" ht="12" hidden="1" customHeight="1">
      <c r="A194" s="250" t="s">
        <v>3</v>
      </c>
      <c r="B194" s="250" t="s">
        <v>423</v>
      </c>
      <c r="C194" s="251">
        <v>13215001</v>
      </c>
      <c r="D194" s="252" t="s">
        <v>262</v>
      </c>
      <c r="E194" s="253" t="s">
        <v>6</v>
      </c>
      <c r="F194" s="253" t="s">
        <v>713</v>
      </c>
      <c r="G194" s="424">
        <f>IF(F194="I",IFERROR(VLOOKUP(C194,BG!B:D,3,FALSE),0),0)</f>
        <v>0</v>
      </c>
      <c r="H194" s="424">
        <v>0</v>
      </c>
      <c r="I194" s="424">
        <f t="shared" si="4"/>
        <v>0</v>
      </c>
      <c r="J194" s="254"/>
      <c r="K194" s="254">
        <f>IF(F194="I",IFERROR(VLOOKUP(C194,BG!B:E,4,FALSE),0),0)</f>
        <v>0</v>
      </c>
      <c r="L194" s="254"/>
      <c r="M194" s="381">
        <v>0</v>
      </c>
      <c r="O194" s="420">
        <f t="shared" si="5"/>
        <v>0</v>
      </c>
    </row>
    <row r="195" spans="1:15" s="255" customFormat="1" ht="12" hidden="1" customHeight="1">
      <c r="A195" s="250" t="s">
        <v>3</v>
      </c>
      <c r="B195" s="250" t="s">
        <v>424</v>
      </c>
      <c r="C195" s="251">
        <v>13215002</v>
      </c>
      <c r="D195" s="252" t="s">
        <v>263</v>
      </c>
      <c r="E195" s="253" t="s">
        <v>6</v>
      </c>
      <c r="F195" s="253" t="s">
        <v>713</v>
      </c>
      <c r="G195" s="424">
        <f>IF(F195="I",IFERROR(VLOOKUP(C195,BG!B:D,3,FALSE),0),0)</f>
        <v>0</v>
      </c>
      <c r="H195" s="424">
        <v>0</v>
      </c>
      <c r="I195" s="424">
        <f t="shared" si="4"/>
        <v>0</v>
      </c>
      <c r="J195" s="254"/>
      <c r="K195" s="254">
        <f>IF(F195="I",IFERROR(VLOOKUP(C195,BG!B:E,4,FALSE),0),0)</f>
        <v>0</v>
      </c>
      <c r="L195" s="254"/>
      <c r="M195" s="381">
        <v>0</v>
      </c>
      <c r="O195" s="420">
        <f t="shared" si="5"/>
        <v>0</v>
      </c>
    </row>
    <row r="196" spans="1:15" s="255" customFormat="1" ht="12" hidden="1" customHeight="1">
      <c r="A196" s="250" t="s">
        <v>3</v>
      </c>
      <c r="B196" s="250"/>
      <c r="C196" s="251">
        <v>133</v>
      </c>
      <c r="D196" s="252" t="s">
        <v>518</v>
      </c>
      <c r="E196" s="253" t="s">
        <v>6</v>
      </c>
      <c r="F196" s="253" t="s">
        <v>712</v>
      </c>
      <c r="G196" s="424">
        <f>IF(F196="I",IFERROR(VLOOKUP(C196,BG!B:D,3,FALSE),0),0)</f>
        <v>0</v>
      </c>
      <c r="H196" s="424">
        <v>0</v>
      </c>
      <c r="I196" s="424">
        <f t="shared" si="4"/>
        <v>0</v>
      </c>
      <c r="J196" s="254"/>
      <c r="K196" s="254">
        <f>IF(F196="I",IFERROR(VLOOKUP(C196,BG!B:E,4,FALSE),0),0)</f>
        <v>0</v>
      </c>
      <c r="L196" s="254"/>
      <c r="M196" s="381">
        <v>0</v>
      </c>
      <c r="O196" s="420">
        <f t="shared" si="5"/>
        <v>0</v>
      </c>
    </row>
    <row r="197" spans="1:15" s="255" customFormat="1" ht="12" hidden="1" customHeight="1">
      <c r="A197" s="250" t="s">
        <v>3</v>
      </c>
      <c r="B197" s="250"/>
      <c r="C197" s="251">
        <v>133101</v>
      </c>
      <c r="D197" s="252" t="s">
        <v>264</v>
      </c>
      <c r="E197" s="253" t="s">
        <v>6</v>
      </c>
      <c r="F197" s="253" t="s">
        <v>712</v>
      </c>
      <c r="G197" s="424">
        <f>IF(F197="I",IFERROR(VLOOKUP(C197,BG!B:D,3,FALSE),0),0)</f>
        <v>0</v>
      </c>
      <c r="H197" s="424">
        <v>0</v>
      </c>
      <c r="I197" s="424">
        <f t="shared" si="4"/>
        <v>0</v>
      </c>
      <c r="J197" s="254"/>
      <c r="K197" s="254">
        <f>IF(F197="I",IFERROR(VLOOKUP(C197,BG!B:E,4,FALSE),0),0)</f>
        <v>0</v>
      </c>
      <c r="L197" s="254"/>
      <c r="M197" s="381">
        <v>0</v>
      </c>
      <c r="O197" s="420">
        <f t="shared" si="5"/>
        <v>0</v>
      </c>
    </row>
    <row r="198" spans="1:15" s="255" customFormat="1" ht="12" hidden="1" customHeight="1">
      <c r="A198" s="250" t="s">
        <v>3</v>
      </c>
      <c r="B198" s="250" t="s">
        <v>107</v>
      </c>
      <c r="C198" s="251">
        <v>13310101</v>
      </c>
      <c r="D198" s="252" t="s">
        <v>264</v>
      </c>
      <c r="E198" s="253" t="s">
        <v>6</v>
      </c>
      <c r="F198" s="253" t="s">
        <v>713</v>
      </c>
      <c r="G198" s="424">
        <f>IF(F198="I",IFERROR(VLOOKUP(C198,BG!B:D,3,FALSE),0),0)</f>
        <v>0</v>
      </c>
      <c r="H198" s="424">
        <v>0</v>
      </c>
      <c r="I198" s="424">
        <f t="shared" ref="I198:I261" si="6">SUM(G198:H198)</f>
        <v>0</v>
      </c>
      <c r="J198" s="254"/>
      <c r="K198" s="254">
        <f>IF(F198="I",IFERROR(VLOOKUP(C198,BG!B:E,4,FALSE),0),0)</f>
        <v>0</v>
      </c>
      <c r="L198" s="254"/>
      <c r="M198" s="381">
        <v>0</v>
      </c>
      <c r="O198" s="420">
        <f t="shared" si="5"/>
        <v>0</v>
      </c>
    </row>
    <row r="199" spans="1:15" s="255" customFormat="1" ht="12" hidden="1" customHeight="1">
      <c r="A199" s="250" t="s">
        <v>3</v>
      </c>
      <c r="B199" s="250" t="s">
        <v>107</v>
      </c>
      <c r="C199" s="251">
        <v>13310102</v>
      </c>
      <c r="D199" s="252" t="s">
        <v>83</v>
      </c>
      <c r="E199" s="253" t="s">
        <v>6</v>
      </c>
      <c r="F199" s="253" t="s">
        <v>713</v>
      </c>
      <c r="G199" s="424">
        <f>IF(F199="I",IFERROR(VLOOKUP(C199,BG!B:D,3,FALSE),0),0)</f>
        <v>4974714</v>
      </c>
      <c r="H199" s="424">
        <v>0</v>
      </c>
      <c r="I199" s="424">
        <f t="shared" si="6"/>
        <v>4974714</v>
      </c>
      <c r="J199" s="254"/>
      <c r="K199" s="254">
        <f>IF(F199="I",IFERROR(VLOOKUP(C199,BG!B:E,4,FALSE),0),0)</f>
        <v>808.82</v>
      </c>
      <c r="L199" s="254"/>
      <c r="M199" s="381">
        <v>0</v>
      </c>
      <c r="O199" s="420">
        <f t="shared" si="5"/>
        <v>0</v>
      </c>
    </row>
    <row r="200" spans="1:15" s="255" customFormat="1" ht="12" hidden="1" customHeight="1">
      <c r="A200" s="250" t="s">
        <v>3</v>
      </c>
      <c r="B200" s="252" t="s">
        <v>519</v>
      </c>
      <c r="C200" s="251">
        <v>133113</v>
      </c>
      <c r="D200" s="252" t="s">
        <v>519</v>
      </c>
      <c r="E200" s="253" t="s">
        <v>6</v>
      </c>
      <c r="F200" s="253" t="s">
        <v>713</v>
      </c>
      <c r="G200" s="424">
        <f>IF(F200="I",IFERROR(VLOOKUP(C200,BG!B:D,3,FALSE),0),0)</f>
        <v>622033558</v>
      </c>
      <c r="H200" s="424">
        <v>0</v>
      </c>
      <c r="I200" s="424">
        <f t="shared" si="6"/>
        <v>622033558</v>
      </c>
      <c r="J200" s="254"/>
      <c r="K200" s="254">
        <f>IF(F200="I",IFERROR(VLOOKUP(C200,BG!B:E,4,FALSE),0),0)</f>
        <v>101125</v>
      </c>
      <c r="L200" s="254"/>
      <c r="M200" s="381">
        <v>0</v>
      </c>
      <c r="O200" s="420">
        <f t="shared" si="5"/>
        <v>0</v>
      </c>
    </row>
    <row r="201" spans="1:15" s="255" customFormat="1" ht="12" hidden="1" customHeight="1">
      <c r="A201" s="250" t="s">
        <v>3</v>
      </c>
      <c r="B201" s="252" t="s">
        <v>519</v>
      </c>
      <c r="C201" s="251">
        <v>133114</v>
      </c>
      <c r="D201" s="252" t="s">
        <v>520</v>
      </c>
      <c r="E201" s="253" t="s">
        <v>6</v>
      </c>
      <c r="F201" s="253" t="s">
        <v>713</v>
      </c>
      <c r="G201" s="424">
        <f>IF(F201="I",IFERROR(VLOOKUP(C201,BG!B:D,3,FALSE),0),0)</f>
        <v>9080144</v>
      </c>
      <c r="H201" s="424">
        <v>0</v>
      </c>
      <c r="I201" s="424">
        <f t="shared" si="6"/>
        <v>9080144</v>
      </c>
      <c r="J201" s="254"/>
      <c r="K201" s="254">
        <f>IF(F201="I",IFERROR(VLOOKUP(C201,BG!B:E,4,FALSE),0),0)</f>
        <v>1463.64</v>
      </c>
      <c r="L201" s="254"/>
      <c r="M201" s="381">
        <v>0</v>
      </c>
      <c r="O201" s="420">
        <f t="shared" si="5"/>
        <v>0</v>
      </c>
    </row>
    <row r="202" spans="1:15" s="255" customFormat="1" ht="12" hidden="1" customHeight="1">
      <c r="A202" s="250" t="s">
        <v>3</v>
      </c>
      <c r="B202" s="250"/>
      <c r="C202" s="251">
        <v>133115</v>
      </c>
      <c r="D202" s="252" t="s">
        <v>265</v>
      </c>
      <c r="E202" s="253" t="s">
        <v>6</v>
      </c>
      <c r="F202" s="253" t="s">
        <v>712</v>
      </c>
      <c r="G202" s="424">
        <f>IF(F202="I",IFERROR(VLOOKUP(C202,BG!B:D,3,FALSE),0),0)</f>
        <v>0</v>
      </c>
      <c r="H202" s="424">
        <v>0</v>
      </c>
      <c r="I202" s="424">
        <f t="shared" si="6"/>
        <v>0</v>
      </c>
      <c r="J202" s="254"/>
      <c r="K202" s="254">
        <f>IF(F202="I",IFERROR(VLOOKUP(C202,BG!B:E,4,FALSE),0),0)</f>
        <v>0</v>
      </c>
      <c r="L202" s="254"/>
      <c r="M202" s="381">
        <v>0</v>
      </c>
      <c r="O202" s="420">
        <f t="shared" si="5"/>
        <v>0</v>
      </c>
    </row>
    <row r="203" spans="1:15" s="255" customFormat="1" ht="12" hidden="1" customHeight="1">
      <c r="A203" s="250" t="s">
        <v>3</v>
      </c>
      <c r="B203" s="250" t="s">
        <v>108</v>
      </c>
      <c r="C203" s="251">
        <v>13311501</v>
      </c>
      <c r="D203" s="252" t="s">
        <v>265</v>
      </c>
      <c r="E203" s="253" t="s">
        <v>6</v>
      </c>
      <c r="F203" s="253" t="s">
        <v>713</v>
      </c>
      <c r="G203" s="424">
        <f>IF(F203="I",IFERROR(VLOOKUP(C203,BG!B:D,3,FALSE),0),0)</f>
        <v>0</v>
      </c>
      <c r="H203" s="424">
        <v>0</v>
      </c>
      <c r="I203" s="424">
        <f t="shared" si="6"/>
        <v>0</v>
      </c>
      <c r="J203" s="254"/>
      <c r="K203" s="254">
        <f>IF(F203="I",IFERROR(VLOOKUP(C203,BG!B:E,4,FALSE),0),0)</f>
        <v>0</v>
      </c>
      <c r="L203" s="254"/>
      <c r="M203" s="381">
        <v>0</v>
      </c>
      <c r="O203" s="420">
        <f t="shared" ref="O203:O269" si="7">+M203+N203</f>
        <v>0</v>
      </c>
    </row>
    <row r="204" spans="1:15" s="255" customFormat="1" ht="12" hidden="1" customHeight="1">
      <c r="A204" s="250" t="s">
        <v>3</v>
      </c>
      <c r="B204" s="250" t="s">
        <v>108</v>
      </c>
      <c r="C204" s="251">
        <v>133116</v>
      </c>
      <c r="D204" s="252" t="s">
        <v>108</v>
      </c>
      <c r="E204" s="253" t="s">
        <v>6</v>
      </c>
      <c r="F204" s="253" t="s">
        <v>713</v>
      </c>
      <c r="G204" s="424">
        <f>IF(F204="I",IFERROR(VLOOKUP(C204,BG!B:D,3,FALSE),0),0)</f>
        <v>8000000</v>
      </c>
      <c r="H204" s="424">
        <v>0</v>
      </c>
      <c r="I204" s="424">
        <f t="shared" si="6"/>
        <v>8000000</v>
      </c>
      <c r="J204" s="254"/>
      <c r="K204" s="254">
        <f>IF(F204="I",IFERROR(VLOOKUP(C204,BG!B:E,4,FALSE),0),0)</f>
        <v>1288.27</v>
      </c>
      <c r="L204" s="254"/>
      <c r="M204" s="381">
        <v>0</v>
      </c>
      <c r="O204" s="420">
        <f t="shared" si="7"/>
        <v>0</v>
      </c>
    </row>
    <row r="205" spans="1:15" s="255" customFormat="1" ht="12" hidden="1" customHeight="1">
      <c r="A205" s="250" t="s">
        <v>3</v>
      </c>
      <c r="B205" s="250"/>
      <c r="C205" s="251">
        <v>136</v>
      </c>
      <c r="D205" s="252" t="s">
        <v>573</v>
      </c>
      <c r="E205" s="253" t="s">
        <v>417</v>
      </c>
      <c r="F205" s="253" t="s">
        <v>712</v>
      </c>
      <c r="G205" s="424">
        <f>IF(F205="I",IFERROR(VLOOKUP(C205,BG!B:D,3,FALSE),0),0)</f>
        <v>0</v>
      </c>
      <c r="H205" s="424">
        <v>0</v>
      </c>
      <c r="I205" s="424">
        <f t="shared" si="6"/>
        <v>0</v>
      </c>
      <c r="J205" s="254"/>
      <c r="K205" s="254">
        <f>IF(F205="I",IFERROR(VLOOKUP(C205,BG!B:E,4,FALSE),0),0)</f>
        <v>0</v>
      </c>
      <c r="L205" s="254"/>
      <c r="M205" s="381">
        <v>0</v>
      </c>
      <c r="O205" s="420">
        <f t="shared" si="7"/>
        <v>0</v>
      </c>
    </row>
    <row r="206" spans="1:15" s="255" customFormat="1" ht="12" hidden="1" customHeight="1">
      <c r="A206" s="250" t="s">
        <v>3</v>
      </c>
      <c r="B206" s="250"/>
      <c r="C206" s="251">
        <v>1361</v>
      </c>
      <c r="D206" s="252" t="s">
        <v>85</v>
      </c>
      <c r="E206" s="253" t="s">
        <v>6</v>
      </c>
      <c r="F206" s="253" t="s">
        <v>712</v>
      </c>
      <c r="G206" s="424">
        <f>IF(F206="I",IFERROR(VLOOKUP(C206,BG!B:D,3,FALSE),0),0)</f>
        <v>0</v>
      </c>
      <c r="H206" s="424">
        <v>0</v>
      </c>
      <c r="I206" s="424">
        <f t="shared" si="6"/>
        <v>0</v>
      </c>
      <c r="J206" s="254"/>
      <c r="K206" s="254">
        <f>IF(F206="I",IFERROR(VLOOKUP(C206,BG!B:E,4,FALSE),0),0)</f>
        <v>0</v>
      </c>
      <c r="L206" s="254"/>
      <c r="M206" s="381">
        <v>0</v>
      </c>
      <c r="O206" s="420">
        <f t="shared" si="7"/>
        <v>0</v>
      </c>
    </row>
    <row r="207" spans="1:15" s="255" customFormat="1" ht="12" hidden="1" customHeight="1">
      <c r="A207" s="250" t="s">
        <v>3</v>
      </c>
      <c r="B207" s="250"/>
      <c r="C207" s="251">
        <v>136101</v>
      </c>
      <c r="D207" s="252" t="s">
        <v>266</v>
      </c>
      <c r="E207" s="253" t="s">
        <v>6</v>
      </c>
      <c r="F207" s="253" t="s">
        <v>712</v>
      </c>
      <c r="G207" s="424">
        <f>IF(F207="I",IFERROR(VLOOKUP(C207,BG!B:D,3,FALSE),0),0)</f>
        <v>0</v>
      </c>
      <c r="H207" s="424">
        <v>0</v>
      </c>
      <c r="I207" s="424">
        <f t="shared" si="6"/>
        <v>0</v>
      </c>
      <c r="J207" s="254"/>
      <c r="K207" s="254">
        <f>IF(F207="I",IFERROR(VLOOKUP(C207,BG!B:E,4,FALSE),0),0)</f>
        <v>0</v>
      </c>
      <c r="L207" s="254"/>
      <c r="M207" s="381">
        <v>0</v>
      </c>
      <c r="O207" s="420">
        <f t="shared" si="7"/>
        <v>0</v>
      </c>
    </row>
    <row r="208" spans="1:15" s="255" customFormat="1" ht="12" hidden="1" customHeight="1">
      <c r="A208" s="250" t="s">
        <v>3</v>
      </c>
      <c r="B208" s="250" t="s">
        <v>102</v>
      </c>
      <c r="C208" s="251">
        <v>13610101</v>
      </c>
      <c r="D208" s="252" t="s">
        <v>267</v>
      </c>
      <c r="E208" s="253" t="s">
        <v>6</v>
      </c>
      <c r="F208" s="253" t="s">
        <v>713</v>
      </c>
      <c r="G208" s="424">
        <f>IF(F208="I",IFERROR(VLOOKUP(C208,BG!B:D,3,FALSE),0),0)</f>
        <v>0</v>
      </c>
      <c r="H208" s="424">
        <v>0</v>
      </c>
      <c r="I208" s="424">
        <f t="shared" si="6"/>
        <v>0</v>
      </c>
      <c r="J208" s="254"/>
      <c r="K208" s="254">
        <f>IF(F208="I",IFERROR(VLOOKUP(C208,BG!B:E,4,FALSE),0),0)</f>
        <v>0</v>
      </c>
      <c r="L208" s="254"/>
      <c r="M208" s="381">
        <v>0</v>
      </c>
      <c r="O208" s="420">
        <f t="shared" si="7"/>
        <v>0</v>
      </c>
    </row>
    <row r="209" spans="1:16" s="255" customFormat="1" ht="12" hidden="1" customHeight="1">
      <c r="A209" s="250" t="s">
        <v>3</v>
      </c>
      <c r="B209" s="250" t="s">
        <v>102</v>
      </c>
      <c r="C209" s="251">
        <v>13610102</v>
      </c>
      <c r="D209" s="252" t="s">
        <v>268</v>
      </c>
      <c r="E209" s="253" t="s">
        <v>6</v>
      </c>
      <c r="F209" s="253" t="s">
        <v>713</v>
      </c>
      <c r="G209" s="424">
        <f>IF(F209="I",IFERROR(VLOOKUP(C209,BG!B:D,3,FALSE),0),0)</f>
        <v>0</v>
      </c>
      <c r="H209" s="424">
        <v>0</v>
      </c>
      <c r="I209" s="424">
        <f t="shared" si="6"/>
        <v>0</v>
      </c>
      <c r="J209" s="254"/>
      <c r="K209" s="254">
        <f>IF(F209="I",IFERROR(VLOOKUP(C209,BG!B:E,4,FALSE),0),0)</f>
        <v>0</v>
      </c>
      <c r="L209" s="254"/>
      <c r="M209" s="381">
        <v>0</v>
      </c>
      <c r="O209" s="420">
        <f t="shared" si="7"/>
        <v>0</v>
      </c>
    </row>
    <row r="210" spans="1:16" s="255" customFormat="1" ht="12" hidden="1" customHeight="1">
      <c r="A210" s="250" t="s">
        <v>3</v>
      </c>
      <c r="B210" s="250" t="s">
        <v>102</v>
      </c>
      <c r="C210" s="251">
        <v>13610103</v>
      </c>
      <c r="D210" s="252" t="s">
        <v>269</v>
      </c>
      <c r="E210" s="253" t="s">
        <v>6</v>
      </c>
      <c r="F210" s="253" t="s">
        <v>713</v>
      </c>
      <c r="G210" s="424">
        <f>IF(F210="I",IFERROR(VLOOKUP(C210,BG!B:D,3,FALSE),0),0)</f>
        <v>0</v>
      </c>
      <c r="H210" s="424">
        <v>0</v>
      </c>
      <c r="I210" s="424">
        <f t="shared" si="6"/>
        <v>0</v>
      </c>
      <c r="J210" s="254"/>
      <c r="K210" s="254">
        <f>IF(F210="I",IFERROR(VLOOKUP(C210,BG!B:E,4,FALSE),0),0)</f>
        <v>0</v>
      </c>
      <c r="L210" s="254"/>
      <c r="M210" s="381">
        <v>0</v>
      </c>
      <c r="O210" s="420">
        <f t="shared" si="7"/>
        <v>0</v>
      </c>
    </row>
    <row r="211" spans="1:16" s="255" customFormat="1" ht="12" hidden="1" customHeight="1">
      <c r="A211" s="250" t="s">
        <v>3</v>
      </c>
      <c r="B211" s="250"/>
      <c r="C211" s="251">
        <v>136112</v>
      </c>
      <c r="D211" s="252" t="s">
        <v>270</v>
      </c>
      <c r="E211" s="253" t="s">
        <v>6</v>
      </c>
      <c r="F211" s="253" t="s">
        <v>712</v>
      </c>
      <c r="G211" s="424">
        <f>IF(F211="I",IFERROR(VLOOKUP(C211,BG!B:D,3,FALSE),0),0)</f>
        <v>0</v>
      </c>
      <c r="H211" s="424">
        <v>0</v>
      </c>
      <c r="I211" s="424">
        <f t="shared" si="6"/>
        <v>0</v>
      </c>
      <c r="J211" s="254"/>
      <c r="K211" s="254">
        <f>IF(F211="I",IFERROR(VLOOKUP(C211,BG!B:E,4,FALSE),0),0)</f>
        <v>0</v>
      </c>
      <c r="L211" s="254"/>
      <c r="M211" s="381">
        <v>0</v>
      </c>
      <c r="O211" s="420">
        <f t="shared" si="7"/>
        <v>0</v>
      </c>
    </row>
    <row r="212" spans="1:16" s="255" customFormat="1" ht="12" hidden="1" customHeight="1">
      <c r="A212" s="250" t="s">
        <v>3</v>
      </c>
      <c r="B212" s="250" t="s">
        <v>102</v>
      </c>
      <c r="C212" s="251">
        <v>13611201</v>
      </c>
      <c r="D212" s="252" t="s">
        <v>271</v>
      </c>
      <c r="E212" s="253" t="s">
        <v>6</v>
      </c>
      <c r="F212" s="253" t="s">
        <v>713</v>
      </c>
      <c r="G212" s="424">
        <f>IF(F212="I",IFERROR(VLOOKUP(C212,BG!B:D,3,FALSE),0),0)</f>
        <v>0</v>
      </c>
      <c r="H212" s="424">
        <v>0</v>
      </c>
      <c r="I212" s="424">
        <f t="shared" si="6"/>
        <v>0</v>
      </c>
      <c r="J212" s="254"/>
      <c r="K212" s="254">
        <f>IF(F212="I",IFERROR(VLOOKUP(C212,BG!B:E,4,FALSE),0),0)</f>
        <v>0</v>
      </c>
      <c r="L212" s="254"/>
      <c r="M212" s="381">
        <v>0</v>
      </c>
      <c r="O212" s="420">
        <f t="shared" si="7"/>
        <v>0</v>
      </c>
    </row>
    <row r="213" spans="1:16" s="255" customFormat="1" ht="12" hidden="1" customHeight="1">
      <c r="A213" s="250" t="s">
        <v>3</v>
      </c>
      <c r="B213" s="250"/>
      <c r="C213" s="251">
        <v>136113</v>
      </c>
      <c r="D213" s="252" t="s">
        <v>272</v>
      </c>
      <c r="E213" s="253" t="s">
        <v>6</v>
      </c>
      <c r="F213" s="253" t="s">
        <v>712</v>
      </c>
      <c r="G213" s="424">
        <f>IF(F213="I",IFERROR(VLOOKUP(C213,BG!B:D,3,FALSE),0),0)</f>
        <v>0</v>
      </c>
      <c r="H213" s="424">
        <v>0</v>
      </c>
      <c r="I213" s="424">
        <f t="shared" si="6"/>
        <v>0</v>
      </c>
      <c r="J213" s="254"/>
      <c r="K213" s="254">
        <f>IF(F213="I",IFERROR(VLOOKUP(C213,BG!B:E,4,FALSE),0),0)</f>
        <v>0</v>
      </c>
      <c r="L213" s="254"/>
      <c r="M213" s="381">
        <v>0</v>
      </c>
      <c r="O213" s="420">
        <f t="shared" si="7"/>
        <v>0</v>
      </c>
    </row>
    <row r="214" spans="1:16" s="255" customFormat="1" ht="12" hidden="1" customHeight="1">
      <c r="A214" s="250" t="s">
        <v>3</v>
      </c>
      <c r="B214" s="250" t="s">
        <v>102</v>
      </c>
      <c r="C214" s="251">
        <v>13611301</v>
      </c>
      <c r="D214" s="252" t="s">
        <v>273</v>
      </c>
      <c r="E214" s="253" t="s">
        <v>6</v>
      </c>
      <c r="F214" s="253" t="s">
        <v>713</v>
      </c>
      <c r="G214" s="424">
        <f>IF(F214="I",IFERROR(VLOOKUP(C214,BG!B:D,3,FALSE),0),0)</f>
        <v>0</v>
      </c>
      <c r="H214" s="424">
        <v>0</v>
      </c>
      <c r="I214" s="424">
        <f t="shared" si="6"/>
        <v>0</v>
      </c>
      <c r="J214" s="254"/>
      <c r="K214" s="254">
        <f>IF(F214="I",IFERROR(VLOOKUP(C214,BG!B:E,4,FALSE),0),0)</f>
        <v>0</v>
      </c>
      <c r="L214" s="254"/>
      <c r="M214" s="381">
        <v>0</v>
      </c>
      <c r="O214" s="420">
        <f t="shared" si="7"/>
        <v>0</v>
      </c>
    </row>
    <row r="215" spans="1:16" s="255" customFormat="1" ht="12" hidden="1" customHeight="1">
      <c r="A215" s="250" t="s">
        <v>3</v>
      </c>
      <c r="B215" s="250"/>
      <c r="C215" s="251">
        <v>137</v>
      </c>
      <c r="D215" s="252" t="s">
        <v>274</v>
      </c>
      <c r="E215" s="253" t="s">
        <v>6</v>
      </c>
      <c r="F215" s="253" t="s">
        <v>712</v>
      </c>
      <c r="G215" s="424">
        <f>IF(F215="I",IFERROR(VLOOKUP(C215,BG!B:D,3,FALSE),0),0)</f>
        <v>0</v>
      </c>
      <c r="H215" s="424">
        <v>0</v>
      </c>
      <c r="I215" s="424">
        <f t="shared" si="6"/>
        <v>0</v>
      </c>
      <c r="J215" s="254"/>
      <c r="K215" s="254">
        <f>IF(F215="I",IFERROR(VLOOKUP(C215,BG!B:E,4,FALSE),0),0)</f>
        <v>0</v>
      </c>
      <c r="L215" s="254"/>
      <c r="M215" s="381">
        <v>0</v>
      </c>
      <c r="O215" s="420">
        <f t="shared" si="7"/>
        <v>0</v>
      </c>
    </row>
    <row r="216" spans="1:16" s="255" customFormat="1" ht="12" hidden="1" customHeight="1">
      <c r="A216" s="250" t="s">
        <v>3</v>
      </c>
      <c r="B216" s="250" t="s">
        <v>275</v>
      </c>
      <c r="C216" s="251">
        <v>13701</v>
      </c>
      <c r="D216" s="252" t="s">
        <v>275</v>
      </c>
      <c r="E216" s="253" t="s">
        <v>6</v>
      </c>
      <c r="F216" s="253" t="s">
        <v>713</v>
      </c>
      <c r="G216" s="424">
        <f>IF(F216="I",IFERROR(VLOOKUP(C216,BG!B:D,3,FALSE),0),0)</f>
        <v>57764419</v>
      </c>
      <c r="H216" s="424">
        <v>0</v>
      </c>
      <c r="I216" s="424">
        <f t="shared" si="6"/>
        <v>57764419</v>
      </c>
      <c r="J216" s="254"/>
      <c r="K216" s="254">
        <f>IF(F216="I",IFERROR(VLOOKUP(C216,BG!B:E,4,FALSE),0),0)</f>
        <v>9621.5800000000017</v>
      </c>
      <c r="L216" s="254"/>
      <c r="M216" s="381">
        <v>431702691</v>
      </c>
      <c r="N216" s="420">
        <f>-M216</f>
        <v>-431702691</v>
      </c>
      <c r="O216" s="420">
        <f>+M216+N216</f>
        <v>0</v>
      </c>
      <c r="P216" s="420"/>
    </row>
    <row r="217" spans="1:16" s="255" customFormat="1" ht="12" hidden="1" customHeight="1">
      <c r="A217" s="250" t="s">
        <v>3</v>
      </c>
      <c r="B217" s="250" t="s">
        <v>110</v>
      </c>
      <c r="C217" s="251">
        <v>13702</v>
      </c>
      <c r="D217" s="252" t="s">
        <v>276</v>
      </c>
      <c r="E217" s="253" t="s">
        <v>6</v>
      </c>
      <c r="F217" s="253" t="s">
        <v>713</v>
      </c>
      <c r="G217" s="424">
        <f>IF(F217="I",IFERROR(VLOOKUP(C217,BG!B:D,3,FALSE),0),0)</f>
        <v>-28821008</v>
      </c>
      <c r="H217" s="424">
        <v>0</v>
      </c>
      <c r="I217" s="424">
        <f t="shared" si="6"/>
        <v>-28821008</v>
      </c>
      <c r="J217" s="254"/>
      <c r="K217" s="254">
        <f>IF(F217="I",IFERROR(VLOOKUP(C217,BG!B:E,4,FALSE),0),0)</f>
        <v>-4821.58</v>
      </c>
      <c r="L217" s="254"/>
      <c r="M217" s="381">
        <v>-21585137.549999997</v>
      </c>
      <c r="N217" s="420">
        <f>-M217</f>
        <v>21585137.549999997</v>
      </c>
      <c r="O217" s="420">
        <f t="shared" si="7"/>
        <v>0</v>
      </c>
    </row>
    <row r="218" spans="1:16" s="255" customFormat="1" ht="12" hidden="1" customHeight="1">
      <c r="A218" s="250" t="s">
        <v>3</v>
      </c>
      <c r="B218" s="250" t="s">
        <v>109</v>
      </c>
      <c r="C218" s="251">
        <v>13703</v>
      </c>
      <c r="D218" s="252" t="s">
        <v>666</v>
      </c>
      <c r="E218" s="253" t="s">
        <v>6</v>
      </c>
      <c r="F218" s="253" t="s">
        <v>713</v>
      </c>
      <c r="G218" s="424">
        <f>IF(F218="I",IFERROR(VLOOKUP(C218,BG!B:D,3,FALSE),0),0)</f>
        <v>0</v>
      </c>
      <c r="H218" s="424">
        <v>0</v>
      </c>
      <c r="I218" s="424">
        <f t="shared" si="6"/>
        <v>0</v>
      </c>
      <c r="J218" s="254"/>
      <c r="K218" s="254">
        <f>IF(F218="I",IFERROR(VLOOKUP(C218,BG!B:E,4,FALSE),0),0)</f>
        <v>0</v>
      </c>
      <c r="L218" s="254"/>
      <c r="M218" s="381">
        <v>0</v>
      </c>
      <c r="O218" s="420">
        <f t="shared" si="7"/>
        <v>0</v>
      </c>
    </row>
    <row r="219" spans="1:16" s="255" customFormat="1" ht="12" hidden="1" customHeight="1">
      <c r="A219" s="250" t="s">
        <v>3</v>
      </c>
      <c r="B219" s="250" t="s">
        <v>385</v>
      </c>
      <c r="C219" s="251">
        <v>13704</v>
      </c>
      <c r="D219" s="252" t="s">
        <v>385</v>
      </c>
      <c r="E219" s="253" t="s">
        <v>6</v>
      </c>
      <c r="F219" s="253" t="s">
        <v>713</v>
      </c>
      <c r="G219" s="424">
        <f>IF(F219="I",IFERROR(VLOOKUP(C219,BG!B:D,3,FALSE),0),0)</f>
        <v>0</v>
      </c>
      <c r="H219" s="424">
        <v>0</v>
      </c>
      <c r="I219" s="424">
        <f t="shared" si="6"/>
        <v>0</v>
      </c>
      <c r="J219" s="254"/>
      <c r="K219" s="254">
        <f>IF(F219="I",IFERROR(VLOOKUP(C219,BG!B:E,4,FALSE),0),0)</f>
        <v>0</v>
      </c>
      <c r="L219" s="254"/>
      <c r="M219" s="381">
        <v>0</v>
      </c>
      <c r="O219" s="420">
        <f t="shared" si="7"/>
        <v>0</v>
      </c>
    </row>
    <row r="220" spans="1:16" s="255" customFormat="1" ht="12" hidden="1" customHeight="1">
      <c r="A220" s="250" t="s">
        <v>3</v>
      </c>
      <c r="B220" s="250" t="s">
        <v>21</v>
      </c>
      <c r="C220" s="251">
        <v>13705</v>
      </c>
      <c r="D220" s="252" t="s">
        <v>673</v>
      </c>
      <c r="E220" s="253" t="s">
        <v>6</v>
      </c>
      <c r="F220" s="253" t="s">
        <v>713</v>
      </c>
      <c r="G220" s="424">
        <f>IF(F220="I",IFERROR(VLOOKUP(C220,BG!B:D,3,FALSE),0),0)</f>
        <v>130947150</v>
      </c>
      <c r="H220" s="424">
        <v>0</v>
      </c>
      <c r="I220" s="424">
        <f t="shared" si="6"/>
        <v>130947150</v>
      </c>
      <c r="J220" s="254"/>
      <c r="K220" s="254">
        <f>IF(F220="I",IFERROR(VLOOKUP(C220,BG!B:E,4,FALSE),0),0)</f>
        <v>20290.22</v>
      </c>
      <c r="L220" s="254"/>
      <c r="M220" s="381">
        <v>0</v>
      </c>
      <c r="O220" s="420">
        <f t="shared" si="7"/>
        <v>0</v>
      </c>
    </row>
    <row r="221" spans="1:16" s="255" customFormat="1" ht="12" hidden="1" customHeight="1">
      <c r="A221" s="250" t="s">
        <v>8</v>
      </c>
      <c r="B221" s="250"/>
      <c r="C221" s="251">
        <v>2</v>
      </c>
      <c r="D221" s="252" t="s">
        <v>8</v>
      </c>
      <c r="E221" s="253" t="s">
        <v>417</v>
      </c>
      <c r="F221" s="253" t="s">
        <v>712</v>
      </c>
      <c r="G221" s="424">
        <v>0</v>
      </c>
      <c r="H221" s="424">
        <v>0</v>
      </c>
      <c r="I221" s="424">
        <f t="shared" si="6"/>
        <v>0</v>
      </c>
      <c r="J221" s="377" t="s">
        <v>703</v>
      </c>
      <c r="K221" s="254">
        <v>0</v>
      </c>
      <c r="L221" s="254"/>
      <c r="M221" s="381">
        <v>0</v>
      </c>
      <c r="O221" s="420">
        <f t="shared" si="7"/>
        <v>0</v>
      </c>
    </row>
    <row r="222" spans="1:16" s="255" customFormat="1" ht="12" hidden="1" customHeight="1">
      <c r="A222" s="250" t="s">
        <v>8</v>
      </c>
      <c r="B222" s="250"/>
      <c r="C222" s="251">
        <v>21</v>
      </c>
      <c r="D222" s="252" t="s">
        <v>9</v>
      </c>
      <c r="E222" s="253" t="s">
        <v>417</v>
      </c>
      <c r="F222" s="253" t="s">
        <v>712</v>
      </c>
      <c r="G222" s="424">
        <v>0</v>
      </c>
      <c r="H222" s="424">
        <v>0</v>
      </c>
      <c r="I222" s="424">
        <f t="shared" si="6"/>
        <v>0</v>
      </c>
      <c r="J222" s="377" t="s">
        <v>703</v>
      </c>
      <c r="K222" s="254">
        <v>0</v>
      </c>
      <c r="L222" s="254"/>
      <c r="M222" s="381">
        <v>0</v>
      </c>
      <c r="O222" s="420">
        <f t="shared" si="7"/>
        <v>0</v>
      </c>
    </row>
    <row r="223" spans="1:16" s="255" customFormat="1" ht="12" hidden="1" customHeight="1">
      <c r="A223" s="250" t="s">
        <v>8</v>
      </c>
      <c r="B223" s="250"/>
      <c r="C223" s="251">
        <v>211</v>
      </c>
      <c r="D223" s="252" t="s">
        <v>521</v>
      </c>
      <c r="E223" s="253" t="s">
        <v>417</v>
      </c>
      <c r="F223" s="253" t="s">
        <v>712</v>
      </c>
      <c r="G223" s="424">
        <v>0</v>
      </c>
      <c r="H223" s="424">
        <v>0</v>
      </c>
      <c r="I223" s="424">
        <f t="shared" si="6"/>
        <v>0</v>
      </c>
      <c r="J223" s="377" t="s">
        <v>703</v>
      </c>
      <c r="K223" s="254">
        <v>0</v>
      </c>
      <c r="L223" s="254"/>
      <c r="M223" s="381">
        <v>0</v>
      </c>
      <c r="O223" s="420">
        <f t="shared" si="7"/>
        <v>0</v>
      </c>
    </row>
    <row r="224" spans="1:16" s="255" customFormat="1" ht="12" hidden="1" customHeight="1">
      <c r="A224" s="250" t="s">
        <v>8</v>
      </c>
      <c r="B224" s="250"/>
      <c r="C224" s="251">
        <v>21101</v>
      </c>
      <c r="D224" s="252" t="s">
        <v>277</v>
      </c>
      <c r="E224" s="253" t="s">
        <v>417</v>
      </c>
      <c r="F224" s="253" t="s">
        <v>712</v>
      </c>
      <c r="G224" s="424">
        <v>0</v>
      </c>
      <c r="H224" s="424">
        <v>0</v>
      </c>
      <c r="I224" s="424">
        <f t="shared" si="6"/>
        <v>0</v>
      </c>
      <c r="J224" s="377" t="s">
        <v>703</v>
      </c>
      <c r="K224" s="254">
        <v>0</v>
      </c>
      <c r="L224" s="254"/>
      <c r="M224" s="381">
        <v>0</v>
      </c>
      <c r="O224" s="420">
        <f t="shared" si="7"/>
        <v>0</v>
      </c>
    </row>
    <row r="225" spans="1:15" s="255" customFormat="1" ht="12" hidden="1" customHeight="1">
      <c r="A225" s="250" t="s">
        <v>8</v>
      </c>
      <c r="B225" s="250" t="s">
        <v>950</v>
      </c>
      <c r="C225" s="251">
        <v>2110101</v>
      </c>
      <c r="D225" s="252" t="s">
        <v>278</v>
      </c>
      <c r="E225" s="253" t="s">
        <v>6</v>
      </c>
      <c r="F225" s="253" t="s">
        <v>713</v>
      </c>
      <c r="G225" s="424">
        <v>-315485828</v>
      </c>
      <c r="H225" s="424">
        <v>0</v>
      </c>
      <c r="I225" s="424">
        <f t="shared" si="6"/>
        <v>-315485828</v>
      </c>
      <c r="J225" s="377" t="s">
        <v>703</v>
      </c>
      <c r="K225" s="254">
        <v>-48806.969999999739</v>
      </c>
      <c r="L225" s="254"/>
      <c r="M225" s="381">
        <v>0</v>
      </c>
      <c r="O225" s="420">
        <f t="shared" si="7"/>
        <v>0</v>
      </c>
    </row>
    <row r="226" spans="1:15" s="255" customFormat="1" ht="12" hidden="1" customHeight="1">
      <c r="A226" s="250" t="s">
        <v>8</v>
      </c>
      <c r="B226" s="250" t="s">
        <v>950</v>
      </c>
      <c r="C226" s="251">
        <v>2110102</v>
      </c>
      <c r="D226" s="252" t="s">
        <v>279</v>
      </c>
      <c r="E226" s="253" t="s">
        <v>6</v>
      </c>
      <c r="F226" s="253" t="s">
        <v>713</v>
      </c>
      <c r="G226" s="424">
        <v>-969592500</v>
      </c>
      <c r="H226" s="424">
        <v>0</v>
      </c>
      <c r="I226" s="424">
        <f t="shared" si="6"/>
        <v>-969592500</v>
      </c>
      <c r="J226" s="377" t="s">
        <v>703</v>
      </c>
      <c r="K226" s="254">
        <v>-150000</v>
      </c>
      <c r="L226" s="254"/>
      <c r="M226" s="381">
        <v>0</v>
      </c>
      <c r="O226" s="420">
        <f t="shared" si="7"/>
        <v>0</v>
      </c>
    </row>
    <row r="227" spans="1:15" s="255" customFormat="1" ht="12" hidden="1" customHeight="1">
      <c r="A227" s="250" t="s">
        <v>8</v>
      </c>
      <c r="B227" s="250"/>
      <c r="C227" s="251">
        <v>21102</v>
      </c>
      <c r="D227" s="252" t="s">
        <v>203</v>
      </c>
      <c r="E227" s="253" t="s">
        <v>6</v>
      </c>
      <c r="F227" s="253" t="s">
        <v>712</v>
      </c>
      <c r="G227" s="424">
        <v>0</v>
      </c>
      <c r="H227" s="424">
        <v>0</v>
      </c>
      <c r="I227" s="424">
        <f t="shared" si="6"/>
        <v>0</v>
      </c>
      <c r="J227" s="377" t="s">
        <v>703</v>
      </c>
      <c r="K227" s="254">
        <v>0</v>
      </c>
      <c r="L227" s="254"/>
      <c r="M227" s="381">
        <v>0</v>
      </c>
      <c r="O227" s="420">
        <f t="shared" si="7"/>
        <v>0</v>
      </c>
    </row>
    <row r="228" spans="1:15" s="255" customFormat="1" ht="12" hidden="1" customHeight="1">
      <c r="A228" s="250" t="s">
        <v>8</v>
      </c>
      <c r="B228" s="250" t="s">
        <v>950</v>
      </c>
      <c r="C228" s="251">
        <v>2110201</v>
      </c>
      <c r="D228" s="252" t="s">
        <v>189</v>
      </c>
      <c r="E228" s="253" t="s">
        <v>6</v>
      </c>
      <c r="F228" s="253" t="s">
        <v>713</v>
      </c>
      <c r="G228" s="424">
        <v>0</v>
      </c>
      <c r="H228" s="424">
        <v>0</v>
      </c>
      <c r="I228" s="424">
        <f t="shared" si="6"/>
        <v>0</v>
      </c>
      <c r="J228" s="377" t="s">
        <v>703</v>
      </c>
      <c r="K228" s="254">
        <v>0</v>
      </c>
      <c r="L228" s="254"/>
      <c r="M228" s="381">
        <v>0</v>
      </c>
      <c r="O228" s="420">
        <f t="shared" si="7"/>
        <v>0</v>
      </c>
    </row>
    <row r="229" spans="1:15" s="255" customFormat="1" ht="12" hidden="1" customHeight="1">
      <c r="A229" s="250" t="s">
        <v>8</v>
      </c>
      <c r="B229" s="250" t="s">
        <v>950</v>
      </c>
      <c r="C229" s="251">
        <v>2110202</v>
      </c>
      <c r="D229" s="252" t="s">
        <v>190</v>
      </c>
      <c r="E229" s="253" t="s">
        <v>6</v>
      </c>
      <c r="F229" s="253" t="s">
        <v>713</v>
      </c>
      <c r="G229" s="424">
        <v>0</v>
      </c>
      <c r="H229" s="424">
        <v>0</v>
      </c>
      <c r="I229" s="424">
        <f t="shared" si="6"/>
        <v>0</v>
      </c>
      <c r="J229" s="377" t="s">
        <v>703</v>
      </c>
      <c r="K229" s="254">
        <v>0</v>
      </c>
      <c r="L229" s="254"/>
      <c r="M229" s="381">
        <v>0</v>
      </c>
      <c r="O229" s="420">
        <f t="shared" si="7"/>
        <v>0</v>
      </c>
    </row>
    <row r="230" spans="1:15" s="255" customFormat="1" ht="12" hidden="1" customHeight="1">
      <c r="A230" s="250" t="s">
        <v>8</v>
      </c>
      <c r="B230" s="250" t="s">
        <v>950</v>
      </c>
      <c r="C230" s="251">
        <v>21103</v>
      </c>
      <c r="D230" s="252" t="s">
        <v>574</v>
      </c>
      <c r="E230" s="253" t="s">
        <v>417</v>
      </c>
      <c r="F230" s="253" t="s">
        <v>713</v>
      </c>
      <c r="G230" s="424">
        <v>-1209516</v>
      </c>
      <c r="H230" s="424">
        <v>0</v>
      </c>
      <c r="I230" s="424">
        <f t="shared" si="6"/>
        <v>-1209516</v>
      </c>
      <c r="J230" s="377" t="s">
        <v>703</v>
      </c>
      <c r="K230" s="254">
        <v>-187.11</v>
      </c>
      <c r="L230" s="254"/>
      <c r="M230" s="381">
        <v>0</v>
      </c>
      <c r="O230" s="420">
        <f t="shared" si="7"/>
        <v>0</v>
      </c>
    </row>
    <row r="231" spans="1:15" s="255" customFormat="1" ht="12" hidden="1" customHeight="1">
      <c r="A231" s="250" t="s">
        <v>8</v>
      </c>
      <c r="B231" s="250" t="s">
        <v>950</v>
      </c>
      <c r="C231" s="251">
        <v>21104</v>
      </c>
      <c r="D231" s="252" t="s">
        <v>280</v>
      </c>
      <c r="E231" s="253" t="s">
        <v>417</v>
      </c>
      <c r="F231" s="253" t="s">
        <v>713</v>
      </c>
      <c r="G231" s="424">
        <v>0</v>
      </c>
      <c r="H231" s="424">
        <v>0</v>
      </c>
      <c r="I231" s="424">
        <f t="shared" si="6"/>
        <v>0</v>
      </c>
      <c r="J231" s="377" t="s">
        <v>703</v>
      </c>
      <c r="K231" s="254">
        <v>0</v>
      </c>
      <c r="L231" s="254"/>
      <c r="M231" s="381">
        <v>0</v>
      </c>
      <c r="O231" s="420">
        <f t="shared" si="7"/>
        <v>0</v>
      </c>
    </row>
    <row r="232" spans="1:15" s="255" customFormat="1" ht="12" hidden="1" customHeight="1">
      <c r="A232" s="250" t="s">
        <v>8</v>
      </c>
      <c r="B232" s="250"/>
      <c r="C232" s="251">
        <v>21105</v>
      </c>
      <c r="D232" s="252" t="s">
        <v>281</v>
      </c>
      <c r="E232" s="253" t="s">
        <v>417</v>
      </c>
      <c r="F232" s="253" t="s">
        <v>712</v>
      </c>
      <c r="G232" s="424">
        <v>0</v>
      </c>
      <c r="H232" s="424">
        <v>0</v>
      </c>
      <c r="I232" s="424">
        <f t="shared" si="6"/>
        <v>0</v>
      </c>
      <c r="J232" s="377" t="s">
        <v>703</v>
      </c>
      <c r="K232" s="254">
        <v>0</v>
      </c>
      <c r="L232" s="254"/>
      <c r="M232" s="381">
        <v>0</v>
      </c>
      <c r="O232" s="420">
        <f t="shared" si="7"/>
        <v>0</v>
      </c>
    </row>
    <row r="233" spans="1:15" s="255" customFormat="1" ht="12" hidden="1" customHeight="1">
      <c r="A233" s="250" t="s">
        <v>8</v>
      </c>
      <c r="B233" s="250" t="s">
        <v>950</v>
      </c>
      <c r="C233" s="251">
        <v>2110501</v>
      </c>
      <c r="D233" s="252" t="s">
        <v>176</v>
      </c>
      <c r="E233" s="253" t="s">
        <v>417</v>
      </c>
      <c r="F233" s="253" t="s">
        <v>713</v>
      </c>
      <c r="G233" s="424">
        <v>0</v>
      </c>
      <c r="H233" s="424">
        <v>0</v>
      </c>
      <c r="I233" s="424">
        <f t="shared" si="6"/>
        <v>0</v>
      </c>
      <c r="J233" s="377" t="s">
        <v>703</v>
      </c>
      <c r="K233" s="254">
        <v>0</v>
      </c>
      <c r="L233" s="254"/>
      <c r="M233" s="381">
        <v>0</v>
      </c>
      <c r="O233" s="420">
        <f t="shared" si="7"/>
        <v>0</v>
      </c>
    </row>
    <row r="234" spans="1:15" s="255" customFormat="1" ht="12" hidden="1" customHeight="1">
      <c r="A234" s="250" t="s">
        <v>8</v>
      </c>
      <c r="B234" s="250" t="s">
        <v>950</v>
      </c>
      <c r="C234" s="251">
        <v>2110502</v>
      </c>
      <c r="D234" s="252" t="s">
        <v>282</v>
      </c>
      <c r="E234" s="253" t="s">
        <v>6</v>
      </c>
      <c r="F234" s="253" t="s">
        <v>713</v>
      </c>
      <c r="G234" s="424">
        <v>0</v>
      </c>
      <c r="H234" s="424">
        <v>0</v>
      </c>
      <c r="I234" s="424">
        <f t="shared" si="6"/>
        <v>0</v>
      </c>
      <c r="J234" s="377" t="s">
        <v>703</v>
      </c>
      <c r="K234" s="254">
        <v>0</v>
      </c>
      <c r="L234" s="254"/>
      <c r="M234" s="381">
        <v>0</v>
      </c>
      <c r="O234" s="420">
        <f t="shared" si="7"/>
        <v>0</v>
      </c>
    </row>
    <row r="235" spans="1:15" s="255" customFormat="1" ht="12" hidden="1" customHeight="1">
      <c r="A235" s="250" t="s">
        <v>8</v>
      </c>
      <c r="B235" s="250" t="s">
        <v>950</v>
      </c>
      <c r="C235" s="251">
        <v>2110503</v>
      </c>
      <c r="D235" s="252" t="s">
        <v>75</v>
      </c>
      <c r="E235" s="253" t="s">
        <v>6</v>
      </c>
      <c r="F235" s="253" t="s">
        <v>713</v>
      </c>
      <c r="G235" s="424">
        <v>0</v>
      </c>
      <c r="H235" s="424">
        <v>0</v>
      </c>
      <c r="I235" s="424">
        <f t="shared" si="6"/>
        <v>0</v>
      </c>
      <c r="J235" s="377" t="s">
        <v>703</v>
      </c>
      <c r="K235" s="254">
        <v>0</v>
      </c>
      <c r="L235" s="254"/>
      <c r="M235" s="381">
        <v>0</v>
      </c>
      <c r="O235" s="420">
        <f t="shared" si="7"/>
        <v>0</v>
      </c>
    </row>
    <row r="236" spans="1:15" s="255" customFormat="1" ht="12" hidden="1" customHeight="1">
      <c r="A236" s="250" t="s">
        <v>8</v>
      </c>
      <c r="B236" s="250" t="s">
        <v>771</v>
      </c>
      <c r="C236" s="251">
        <v>21106</v>
      </c>
      <c r="D236" s="252" t="s">
        <v>667</v>
      </c>
      <c r="E236" s="253" t="s">
        <v>6</v>
      </c>
      <c r="F236" s="253" t="s">
        <v>713</v>
      </c>
      <c r="G236" s="424">
        <v>-350205228</v>
      </c>
      <c r="H236" s="424">
        <v>0</v>
      </c>
      <c r="I236" s="424">
        <f t="shared" si="6"/>
        <v>-350205228</v>
      </c>
      <c r="J236" s="377" t="s">
        <v>703</v>
      </c>
      <c r="K236" s="254">
        <v>-54178.211999999825</v>
      </c>
      <c r="L236" s="254"/>
      <c r="M236" s="381">
        <v>-204961096</v>
      </c>
      <c r="O236" s="420">
        <f t="shared" si="7"/>
        <v>-204961096</v>
      </c>
    </row>
    <row r="237" spans="1:15" s="255" customFormat="1" ht="12" customHeight="1">
      <c r="A237" s="250" t="s">
        <v>8</v>
      </c>
      <c r="B237" s="250" t="s">
        <v>498</v>
      </c>
      <c r="C237" s="251">
        <v>21107</v>
      </c>
      <c r="D237" s="252" t="s">
        <v>696</v>
      </c>
      <c r="E237" s="253" t="s">
        <v>6</v>
      </c>
      <c r="F237" s="253" t="s">
        <v>713</v>
      </c>
      <c r="G237" s="424">
        <v>-1126542</v>
      </c>
      <c r="H237" s="424">
        <v>0</v>
      </c>
      <c r="I237" s="424">
        <f t="shared" si="6"/>
        <v>-1126542</v>
      </c>
      <c r="J237" s="377" t="s">
        <v>703</v>
      </c>
      <c r="K237" s="254">
        <v>-174.28000000002794</v>
      </c>
      <c r="L237" s="254"/>
      <c r="M237" s="381">
        <v>0</v>
      </c>
      <c r="O237" s="420">
        <f t="shared" si="7"/>
        <v>0</v>
      </c>
    </row>
    <row r="238" spans="1:15" s="255" customFormat="1" ht="12" customHeight="1">
      <c r="A238" s="250" t="s">
        <v>8</v>
      </c>
      <c r="B238" s="250" t="s">
        <v>498</v>
      </c>
      <c r="C238" s="251">
        <v>21108</v>
      </c>
      <c r="D238" s="252" t="s">
        <v>697</v>
      </c>
      <c r="E238" s="253" t="s">
        <v>417</v>
      </c>
      <c r="F238" s="253" t="s">
        <v>713</v>
      </c>
      <c r="G238" s="424">
        <v>-9740203</v>
      </c>
      <c r="H238" s="424">
        <v>0</v>
      </c>
      <c r="I238" s="424">
        <f t="shared" si="6"/>
        <v>-9740203</v>
      </c>
      <c r="J238" s="377" t="s">
        <v>703</v>
      </c>
      <c r="K238" s="254">
        <v>-1506.8499999999767</v>
      </c>
      <c r="L238" s="254"/>
      <c r="M238" s="381">
        <v>0</v>
      </c>
      <c r="O238" s="420">
        <f t="shared" si="7"/>
        <v>0</v>
      </c>
    </row>
    <row r="239" spans="1:15" s="255" customFormat="1" ht="12" hidden="1" customHeight="1">
      <c r="A239" s="250" t="s">
        <v>8</v>
      </c>
      <c r="B239" s="250" t="s">
        <v>771</v>
      </c>
      <c r="C239" s="251">
        <v>21109</v>
      </c>
      <c r="D239" s="252" t="s">
        <v>668</v>
      </c>
      <c r="E239" s="253" t="s">
        <v>417</v>
      </c>
      <c r="F239" s="253" t="s">
        <v>713</v>
      </c>
      <c r="G239" s="424">
        <v>-1171985949</v>
      </c>
      <c r="H239" s="424">
        <v>0</v>
      </c>
      <c r="I239" s="424">
        <f t="shared" si="6"/>
        <v>-1171985949</v>
      </c>
      <c r="J239" s="377" t="s">
        <v>703</v>
      </c>
      <c r="K239" s="254">
        <v>-181311.10939999949</v>
      </c>
      <c r="L239" s="254"/>
      <c r="M239" s="381">
        <v>0</v>
      </c>
      <c r="O239" s="420">
        <f t="shared" si="7"/>
        <v>0</v>
      </c>
    </row>
    <row r="240" spans="1:15" s="255" customFormat="1" ht="12" customHeight="1">
      <c r="A240" s="250" t="s">
        <v>8</v>
      </c>
      <c r="B240" s="278" t="s">
        <v>955</v>
      </c>
      <c r="C240" s="251">
        <v>21110</v>
      </c>
      <c r="D240" s="252" t="s">
        <v>921</v>
      </c>
      <c r="E240" s="253" t="s">
        <v>6</v>
      </c>
      <c r="F240" s="253"/>
      <c r="G240" s="424">
        <v>0</v>
      </c>
      <c r="H240" s="424">
        <v>-2300000000</v>
      </c>
      <c r="I240" s="424">
        <f t="shared" si="6"/>
        <v>-2300000000</v>
      </c>
      <c r="J240" s="377"/>
      <c r="K240" s="254"/>
      <c r="L240" s="254"/>
      <c r="M240" s="381"/>
      <c r="O240" s="420"/>
    </row>
    <row r="241" spans="1:15" s="255" customFormat="1" ht="12" customHeight="1">
      <c r="A241" s="250" t="s">
        <v>8</v>
      </c>
      <c r="B241" s="278" t="s">
        <v>955</v>
      </c>
      <c r="C241" s="251">
        <v>21111</v>
      </c>
      <c r="D241" s="252" t="s">
        <v>922</v>
      </c>
      <c r="E241" s="253" t="s">
        <v>417</v>
      </c>
      <c r="F241" s="253"/>
      <c r="G241" s="424">
        <v>0</v>
      </c>
      <c r="H241" s="424">
        <v>-1939185000</v>
      </c>
      <c r="I241" s="424">
        <f t="shared" si="6"/>
        <v>-1939185000</v>
      </c>
      <c r="J241" s="377"/>
      <c r="K241" s="254"/>
      <c r="L241" s="254"/>
      <c r="M241" s="381"/>
      <c r="O241" s="420"/>
    </row>
    <row r="242" spans="1:15" s="255" customFormat="1" ht="12" customHeight="1">
      <c r="A242" s="250" t="s">
        <v>8</v>
      </c>
      <c r="B242" s="278" t="s">
        <v>955</v>
      </c>
      <c r="C242" s="251">
        <v>21112</v>
      </c>
      <c r="D242" s="252" t="s">
        <v>923</v>
      </c>
      <c r="E242" s="253" t="s">
        <v>6</v>
      </c>
      <c r="F242" s="253"/>
      <c r="G242" s="424">
        <v>0</v>
      </c>
      <c r="H242" s="424">
        <v>-182208</v>
      </c>
      <c r="I242" s="424">
        <f t="shared" si="6"/>
        <v>-182208</v>
      </c>
      <c r="J242" s="377"/>
      <c r="K242" s="254"/>
      <c r="L242" s="254"/>
      <c r="M242" s="381"/>
      <c r="O242" s="420"/>
    </row>
    <row r="243" spans="1:15" s="255" customFormat="1" ht="12" customHeight="1">
      <c r="A243" s="250" t="s">
        <v>8</v>
      </c>
      <c r="B243" s="278" t="s">
        <v>955</v>
      </c>
      <c r="C243" s="251">
        <v>21113</v>
      </c>
      <c r="D243" s="252" t="s">
        <v>924</v>
      </c>
      <c r="E243" s="253" t="s">
        <v>417</v>
      </c>
      <c r="F243" s="253"/>
      <c r="G243" s="424">
        <v>0</v>
      </c>
      <c r="H243" s="424">
        <v>-25501576</v>
      </c>
      <c r="I243" s="424">
        <f t="shared" si="6"/>
        <v>-25501576</v>
      </c>
      <c r="J243" s="377"/>
      <c r="K243" s="254"/>
      <c r="L243" s="254"/>
      <c r="M243" s="381"/>
      <c r="O243" s="420"/>
    </row>
    <row r="244" spans="1:15" s="255" customFormat="1" ht="12" hidden="1" customHeight="1">
      <c r="A244" s="250" t="s">
        <v>8</v>
      </c>
      <c r="B244" s="250"/>
      <c r="C244" s="251">
        <v>212</v>
      </c>
      <c r="D244" s="252" t="s">
        <v>522</v>
      </c>
      <c r="E244" s="253" t="s">
        <v>6</v>
      </c>
      <c r="F244" s="253" t="s">
        <v>712</v>
      </c>
      <c r="G244" s="424">
        <v>0</v>
      </c>
      <c r="H244" s="424">
        <v>0</v>
      </c>
      <c r="I244" s="424">
        <f t="shared" si="6"/>
        <v>0</v>
      </c>
      <c r="J244" s="377" t="s">
        <v>703</v>
      </c>
      <c r="K244" s="254">
        <v>0</v>
      </c>
      <c r="L244" s="254"/>
      <c r="M244" s="381">
        <v>0</v>
      </c>
      <c r="O244" s="420">
        <f t="shared" si="7"/>
        <v>0</v>
      </c>
    </row>
    <row r="245" spans="1:15" s="255" customFormat="1" ht="12" hidden="1" customHeight="1">
      <c r="A245" s="250" t="s">
        <v>8</v>
      </c>
      <c r="B245" s="250" t="s">
        <v>724</v>
      </c>
      <c r="C245" s="251">
        <v>212101</v>
      </c>
      <c r="D245" s="252" t="s">
        <v>283</v>
      </c>
      <c r="E245" s="253" t="s">
        <v>6</v>
      </c>
      <c r="F245" s="253" t="s">
        <v>713</v>
      </c>
      <c r="G245" s="424">
        <v>-52872214</v>
      </c>
      <c r="H245" s="424">
        <v>0</v>
      </c>
      <c r="I245" s="424">
        <f t="shared" si="6"/>
        <v>-52872214</v>
      </c>
      <c r="J245" s="377" t="s">
        <v>703</v>
      </c>
      <c r="K245" s="254">
        <v>-8179.5499999999884</v>
      </c>
      <c r="L245" s="254"/>
      <c r="M245" s="381">
        <v>0</v>
      </c>
      <c r="O245" s="420">
        <f t="shared" si="7"/>
        <v>0</v>
      </c>
    </row>
    <row r="246" spans="1:15" s="255" customFormat="1" ht="12" hidden="1" customHeight="1">
      <c r="A246" s="250" t="s">
        <v>8</v>
      </c>
      <c r="B246" s="250" t="s">
        <v>724</v>
      </c>
      <c r="C246" s="251">
        <v>212201</v>
      </c>
      <c r="D246" s="252" t="s">
        <v>284</v>
      </c>
      <c r="E246" s="253" t="s">
        <v>6</v>
      </c>
      <c r="F246" s="253" t="s">
        <v>713</v>
      </c>
      <c r="G246" s="424">
        <v>-10404503</v>
      </c>
      <c r="H246" s="424">
        <v>0</v>
      </c>
      <c r="I246" s="424">
        <f t="shared" si="6"/>
        <v>-10404503</v>
      </c>
      <c r="J246" s="377" t="s">
        <v>703</v>
      </c>
      <c r="K246" s="254">
        <v>-1609.6199999999951</v>
      </c>
      <c r="L246" s="254"/>
      <c r="M246" s="381">
        <v>0</v>
      </c>
      <c r="O246" s="420">
        <f t="shared" si="7"/>
        <v>0</v>
      </c>
    </row>
    <row r="247" spans="1:15" s="255" customFormat="1" ht="12" hidden="1" customHeight="1">
      <c r="A247" s="250" t="s">
        <v>8</v>
      </c>
      <c r="B247" s="250"/>
      <c r="C247" s="251">
        <v>212202</v>
      </c>
      <c r="D247" s="252" t="s">
        <v>285</v>
      </c>
      <c r="E247" s="253" t="s">
        <v>6</v>
      </c>
      <c r="F247" s="253" t="s">
        <v>712</v>
      </c>
      <c r="G247" s="424">
        <v>0</v>
      </c>
      <c r="H247" s="424">
        <v>0</v>
      </c>
      <c r="I247" s="424">
        <f t="shared" si="6"/>
        <v>0</v>
      </c>
      <c r="J247" s="377" t="s">
        <v>703</v>
      </c>
      <c r="K247" s="254">
        <v>0</v>
      </c>
      <c r="L247" s="254"/>
      <c r="M247" s="381">
        <v>0</v>
      </c>
      <c r="O247" s="420">
        <f t="shared" si="7"/>
        <v>0</v>
      </c>
    </row>
    <row r="248" spans="1:15" s="255" customFormat="1" ht="12" hidden="1" customHeight="1">
      <c r="A248" s="250" t="s">
        <v>8</v>
      </c>
      <c r="B248" s="250" t="s">
        <v>28</v>
      </c>
      <c r="C248" s="251">
        <v>21220201</v>
      </c>
      <c r="D248" s="252" t="s">
        <v>210</v>
      </c>
      <c r="E248" s="253" t="s">
        <v>6</v>
      </c>
      <c r="F248" s="253" t="s">
        <v>713</v>
      </c>
      <c r="G248" s="424">
        <v>0</v>
      </c>
      <c r="H248" s="424">
        <v>0</v>
      </c>
      <c r="I248" s="424">
        <f t="shared" si="6"/>
        <v>0</v>
      </c>
      <c r="J248" s="377" t="s">
        <v>703</v>
      </c>
      <c r="K248" s="254">
        <v>0</v>
      </c>
      <c r="L248" s="254"/>
      <c r="M248" s="381">
        <v>0</v>
      </c>
      <c r="O248" s="420">
        <f t="shared" si="7"/>
        <v>0</v>
      </c>
    </row>
    <row r="249" spans="1:15" s="255" customFormat="1" ht="12" hidden="1" customHeight="1">
      <c r="A249" s="250" t="s">
        <v>8</v>
      </c>
      <c r="B249" s="250" t="s">
        <v>28</v>
      </c>
      <c r="C249" s="251">
        <v>21220202</v>
      </c>
      <c r="D249" s="252" t="s">
        <v>211</v>
      </c>
      <c r="E249" s="253" t="s">
        <v>6</v>
      </c>
      <c r="F249" s="253" t="s">
        <v>713</v>
      </c>
      <c r="G249" s="424">
        <v>0</v>
      </c>
      <c r="H249" s="424">
        <v>0</v>
      </c>
      <c r="I249" s="424">
        <f t="shared" si="6"/>
        <v>0</v>
      </c>
      <c r="J249" s="377" t="s">
        <v>703</v>
      </c>
      <c r="K249" s="254">
        <v>0</v>
      </c>
      <c r="L249" s="254"/>
      <c r="M249" s="381">
        <v>0</v>
      </c>
      <c r="O249" s="420">
        <f t="shared" si="7"/>
        <v>0</v>
      </c>
    </row>
    <row r="250" spans="1:15" s="255" customFormat="1" ht="12" hidden="1" customHeight="1">
      <c r="A250" s="250" t="s">
        <v>8</v>
      </c>
      <c r="B250" s="250" t="s">
        <v>28</v>
      </c>
      <c r="C250" s="251">
        <v>21220203</v>
      </c>
      <c r="D250" s="252" t="s">
        <v>286</v>
      </c>
      <c r="E250" s="253" t="s">
        <v>6</v>
      </c>
      <c r="F250" s="253" t="s">
        <v>713</v>
      </c>
      <c r="G250" s="424">
        <v>0</v>
      </c>
      <c r="H250" s="424">
        <v>0</v>
      </c>
      <c r="I250" s="424">
        <f t="shared" si="6"/>
        <v>0</v>
      </c>
      <c r="J250" s="377" t="s">
        <v>703</v>
      </c>
      <c r="K250" s="254">
        <v>0</v>
      </c>
      <c r="L250" s="254"/>
      <c r="M250" s="381">
        <v>0</v>
      </c>
      <c r="O250" s="420">
        <f t="shared" si="7"/>
        <v>0</v>
      </c>
    </row>
    <row r="251" spans="1:15" s="255" customFormat="1" ht="12" hidden="1" customHeight="1">
      <c r="A251" s="250" t="s">
        <v>8</v>
      </c>
      <c r="B251" s="250" t="s">
        <v>651</v>
      </c>
      <c r="C251" s="251">
        <v>212203</v>
      </c>
      <c r="D251" s="252" t="s">
        <v>722</v>
      </c>
      <c r="E251" s="253" t="s">
        <v>417</v>
      </c>
      <c r="F251" s="253" t="s">
        <v>713</v>
      </c>
      <c r="G251" s="424">
        <v>0</v>
      </c>
      <c r="H251" s="424">
        <v>0</v>
      </c>
      <c r="I251" s="424">
        <f t="shared" si="6"/>
        <v>0</v>
      </c>
      <c r="J251" s="377" t="s">
        <v>703</v>
      </c>
      <c r="K251" s="254">
        <v>0</v>
      </c>
      <c r="L251" s="254"/>
      <c r="M251" s="381">
        <v>0</v>
      </c>
      <c r="O251" s="420">
        <f t="shared" si="7"/>
        <v>0</v>
      </c>
    </row>
    <row r="252" spans="1:15" s="255" customFormat="1" ht="12" hidden="1" customHeight="1">
      <c r="A252" s="250" t="s">
        <v>8</v>
      </c>
      <c r="B252" s="250" t="s">
        <v>724</v>
      </c>
      <c r="C252" s="251">
        <v>212204</v>
      </c>
      <c r="D252" s="252" t="s">
        <v>698</v>
      </c>
      <c r="E252" s="253" t="s">
        <v>6</v>
      </c>
      <c r="F252" s="253" t="s">
        <v>713</v>
      </c>
      <c r="G252" s="424">
        <v>-495425</v>
      </c>
      <c r="H252" s="424">
        <v>0</v>
      </c>
      <c r="I252" s="424">
        <f t="shared" si="6"/>
        <v>-495425</v>
      </c>
      <c r="J252" s="377" t="s">
        <v>703</v>
      </c>
      <c r="K252" s="254">
        <v>-76.64</v>
      </c>
      <c r="L252" s="254"/>
      <c r="M252" s="381">
        <v>0</v>
      </c>
      <c r="O252" s="420">
        <f t="shared" si="7"/>
        <v>0</v>
      </c>
    </row>
    <row r="253" spans="1:15" s="255" customFormat="1" ht="12" hidden="1" customHeight="1">
      <c r="A253" s="250" t="s">
        <v>8</v>
      </c>
      <c r="B253" s="250"/>
      <c r="C253" s="251">
        <v>213</v>
      </c>
      <c r="D253" s="252" t="s">
        <v>287</v>
      </c>
      <c r="E253" s="253" t="s">
        <v>6</v>
      </c>
      <c r="F253" s="253" t="s">
        <v>712</v>
      </c>
      <c r="G253" s="424">
        <v>0</v>
      </c>
      <c r="H253" s="424">
        <v>0</v>
      </c>
      <c r="I253" s="424">
        <f t="shared" si="6"/>
        <v>0</v>
      </c>
      <c r="J253" s="377" t="s">
        <v>703</v>
      </c>
      <c r="K253" s="254">
        <v>0</v>
      </c>
      <c r="L253" s="254"/>
      <c r="M253" s="381">
        <v>0</v>
      </c>
      <c r="O253" s="420">
        <f t="shared" si="7"/>
        <v>0</v>
      </c>
    </row>
    <row r="254" spans="1:15" s="255" customFormat="1" ht="12" hidden="1" customHeight="1">
      <c r="A254" s="250" t="s">
        <v>8</v>
      </c>
      <c r="B254" s="250" t="s">
        <v>95</v>
      </c>
      <c r="C254" s="251">
        <v>21301</v>
      </c>
      <c r="D254" s="252" t="s">
        <v>288</v>
      </c>
      <c r="E254" s="253" t="s">
        <v>6</v>
      </c>
      <c r="F254" s="253" t="s">
        <v>713</v>
      </c>
      <c r="G254" s="424">
        <v>0</v>
      </c>
      <c r="H254" s="424">
        <v>0</v>
      </c>
      <c r="I254" s="424">
        <f t="shared" si="6"/>
        <v>0</v>
      </c>
      <c r="J254" s="377" t="s">
        <v>703</v>
      </c>
      <c r="K254" s="254">
        <v>0</v>
      </c>
      <c r="L254" s="254"/>
      <c r="M254" s="381">
        <v>0</v>
      </c>
      <c r="O254" s="420">
        <f t="shared" si="7"/>
        <v>0</v>
      </c>
    </row>
    <row r="255" spans="1:15" s="255" customFormat="1" ht="12" hidden="1" customHeight="1">
      <c r="A255" s="250" t="s">
        <v>8</v>
      </c>
      <c r="B255" s="250" t="s">
        <v>951</v>
      </c>
      <c r="C255" s="251" t="s">
        <v>737</v>
      </c>
      <c r="D255" s="252" t="s">
        <v>82</v>
      </c>
      <c r="E255" s="253" t="s">
        <v>6</v>
      </c>
      <c r="F255" s="253" t="s">
        <v>713</v>
      </c>
      <c r="G255" s="424">
        <v>-4632486299</v>
      </c>
      <c r="H255" s="424">
        <v>0</v>
      </c>
      <c r="I255" s="424">
        <f t="shared" si="6"/>
        <v>-4632486299</v>
      </c>
      <c r="J255" s="377" t="s">
        <v>703</v>
      </c>
      <c r="K255" s="254">
        <v>719070.01</v>
      </c>
      <c r="L255" s="254"/>
      <c r="M255" s="381">
        <v>0</v>
      </c>
      <c r="O255" s="420">
        <f t="shared" si="7"/>
        <v>0</v>
      </c>
    </row>
    <row r="256" spans="1:15" s="255" customFormat="1" ht="12" hidden="1" customHeight="1">
      <c r="A256" s="250" t="s">
        <v>8</v>
      </c>
      <c r="B256" s="250" t="s">
        <v>289</v>
      </c>
      <c r="C256" s="251">
        <v>21303</v>
      </c>
      <c r="D256" s="252" t="s">
        <v>289</v>
      </c>
      <c r="E256" s="253" t="s">
        <v>6</v>
      </c>
      <c r="F256" s="253" t="s">
        <v>713</v>
      </c>
      <c r="G256" s="424">
        <v>0</v>
      </c>
      <c r="H256" s="424">
        <v>0</v>
      </c>
      <c r="I256" s="424">
        <f t="shared" si="6"/>
        <v>0</v>
      </c>
      <c r="J256" s="377" t="s">
        <v>703</v>
      </c>
      <c r="K256" s="254">
        <v>0</v>
      </c>
      <c r="L256" s="254"/>
      <c r="M256" s="381">
        <v>0</v>
      </c>
      <c r="O256" s="420">
        <f t="shared" si="7"/>
        <v>0</v>
      </c>
    </row>
    <row r="257" spans="1:15" s="255" customFormat="1" ht="12" hidden="1" customHeight="1">
      <c r="A257" s="250" t="s">
        <v>8</v>
      </c>
      <c r="B257" s="250"/>
      <c r="C257" s="251">
        <v>214</v>
      </c>
      <c r="D257" s="252" t="s">
        <v>10</v>
      </c>
      <c r="E257" s="253" t="s">
        <v>6</v>
      </c>
      <c r="F257" s="253" t="s">
        <v>712</v>
      </c>
      <c r="G257" s="424">
        <v>0</v>
      </c>
      <c r="H257" s="424">
        <v>0</v>
      </c>
      <c r="I257" s="424">
        <f t="shared" si="6"/>
        <v>0</v>
      </c>
      <c r="J257" s="377" t="s">
        <v>703</v>
      </c>
      <c r="K257" s="254">
        <v>0</v>
      </c>
      <c r="L257" s="254"/>
      <c r="M257" s="381">
        <v>0</v>
      </c>
      <c r="O257" s="420">
        <f t="shared" si="7"/>
        <v>0</v>
      </c>
    </row>
    <row r="258" spans="1:15" s="255" customFormat="1" ht="12" hidden="1" customHeight="1">
      <c r="A258" s="250" t="s">
        <v>8</v>
      </c>
      <c r="B258" s="278" t="s">
        <v>954</v>
      </c>
      <c r="C258" s="251">
        <v>21401</v>
      </c>
      <c r="D258" s="252" t="s">
        <v>96</v>
      </c>
      <c r="E258" s="253" t="s">
        <v>6</v>
      </c>
      <c r="F258" s="253" t="s">
        <v>713</v>
      </c>
      <c r="G258" s="424">
        <v>-98754847</v>
      </c>
      <c r="H258" s="424">
        <v>1952289</v>
      </c>
      <c r="I258" s="424">
        <f t="shared" si="6"/>
        <v>-96802558</v>
      </c>
      <c r="J258" s="377" t="s">
        <v>703</v>
      </c>
      <c r="K258" s="254">
        <v>-15277.79</v>
      </c>
      <c r="L258" s="254"/>
      <c r="M258" s="381">
        <v>0</v>
      </c>
      <c r="O258" s="420">
        <f t="shared" si="7"/>
        <v>0</v>
      </c>
    </row>
    <row r="259" spans="1:15" s="255" customFormat="1" ht="12" hidden="1" customHeight="1">
      <c r="A259" s="250" t="s">
        <v>8</v>
      </c>
      <c r="B259" s="250" t="s">
        <v>97</v>
      </c>
      <c r="C259" s="251">
        <v>21402</v>
      </c>
      <c r="D259" s="252" t="s">
        <v>290</v>
      </c>
      <c r="E259" s="253" t="s">
        <v>6</v>
      </c>
      <c r="F259" s="253" t="s">
        <v>713</v>
      </c>
      <c r="G259" s="424">
        <v>0</v>
      </c>
      <c r="H259" s="424">
        <v>0</v>
      </c>
      <c r="I259" s="424">
        <f t="shared" si="6"/>
        <v>0</v>
      </c>
      <c r="J259" s="377" t="s">
        <v>703</v>
      </c>
      <c r="K259" s="254">
        <v>0</v>
      </c>
      <c r="L259" s="254"/>
      <c r="M259" s="381">
        <v>0</v>
      </c>
      <c r="O259" s="420">
        <f t="shared" si="7"/>
        <v>0</v>
      </c>
    </row>
    <row r="260" spans="1:15" s="255" customFormat="1" ht="12" hidden="1" customHeight="1">
      <c r="A260" s="250" t="s">
        <v>8</v>
      </c>
      <c r="B260" s="250" t="s">
        <v>36</v>
      </c>
      <c r="C260" s="251">
        <v>21403</v>
      </c>
      <c r="D260" s="252" t="s">
        <v>291</v>
      </c>
      <c r="E260" s="253" t="s">
        <v>6</v>
      </c>
      <c r="F260" s="253" t="s">
        <v>713</v>
      </c>
      <c r="G260" s="424">
        <v>-61633203</v>
      </c>
      <c r="H260" s="424">
        <v>0</v>
      </c>
      <c r="I260" s="424">
        <f t="shared" si="6"/>
        <v>-61633203</v>
      </c>
      <c r="J260" s="377" t="s">
        <v>703</v>
      </c>
      <c r="K260" s="254">
        <v>-9534.9099999999962</v>
      </c>
      <c r="L260" s="254"/>
      <c r="M260" s="381">
        <v>0</v>
      </c>
      <c r="O260" s="420">
        <f t="shared" si="7"/>
        <v>0</v>
      </c>
    </row>
    <row r="261" spans="1:15" s="255" customFormat="1" ht="12" hidden="1" customHeight="1">
      <c r="A261" s="250" t="s">
        <v>8</v>
      </c>
      <c r="B261" s="250" t="s">
        <v>36</v>
      </c>
      <c r="C261" s="251">
        <v>21404</v>
      </c>
      <c r="D261" s="252" t="s">
        <v>292</v>
      </c>
      <c r="E261" s="253" t="s">
        <v>6</v>
      </c>
      <c r="F261" s="253" t="s">
        <v>713</v>
      </c>
      <c r="G261" s="424">
        <v>0</v>
      </c>
      <c r="H261" s="424">
        <v>0</v>
      </c>
      <c r="I261" s="424">
        <f t="shared" si="6"/>
        <v>0</v>
      </c>
      <c r="J261" s="377" t="s">
        <v>703</v>
      </c>
      <c r="K261" s="254">
        <v>0</v>
      </c>
      <c r="L261" s="254"/>
      <c r="M261" s="381">
        <v>0</v>
      </c>
      <c r="O261" s="420">
        <f t="shared" si="7"/>
        <v>0</v>
      </c>
    </row>
    <row r="262" spans="1:15" s="255" customFormat="1" ht="12" hidden="1" customHeight="1">
      <c r="A262" s="250" t="s">
        <v>8</v>
      </c>
      <c r="B262" s="250" t="s">
        <v>36</v>
      </c>
      <c r="C262" s="251">
        <v>21405</v>
      </c>
      <c r="D262" s="252" t="s">
        <v>293</v>
      </c>
      <c r="E262" s="253" t="s">
        <v>6</v>
      </c>
      <c r="F262" s="253" t="s">
        <v>713</v>
      </c>
      <c r="G262" s="424">
        <v>0</v>
      </c>
      <c r="H262" s="424">
        <v>0</v>
      </c>
      <c r="I262" s="424">
        <f t="shared" ref="I262:I327" si="8">SUM(G262:H262)</f>
        <v>0</v>
      </c>
      <c r="J262" s="377" t="s">
        <v>703</v>
      </c>
      <c r="K262" s="254">
        <v>0</v>
      </c>
      <c r="L262" s="254"/>
      <c r="M262" s="381">
        <v>0</v>
      </c>
      <c r="O262" s="420">
        <f t="shared" si="7"/>
        <v>0</v>
      </c>
    </row>
    <row r="263" spans="1:15" s="255" customFormat="1" ht="12" hidden="1" customHeight="1">
      <c r="A263" s="250" t="s">
        <v>8</v>
      </c>
      <c r="B263" s="250" t="s">
        <v>36</v>
      </c>
      <c r="C263" s="251">
        <v>21406</v>
      </c>
      <c r="D263" s="252" t="s">
        <v>294</v>
      </c>
      <c r="E263" s="253" t="s">
        <v>6</v>
      </c>
      <c r="F263" s="253" t="s">
        <v>713</v>
      </c>
      <c r="G263" s="424">
        <v>0</v>
      </c>
      <c r="H263" s="424">
        <v>0</v>
      </c>
      <c r="I263" s="424">
        <f t="shared" si="8"/>
        <v>0</v>
      </c>
      <c r="J263" s="377" t="s">
        <v>703</v>
      </c>
      <c r="K263" s="254">
        <v>0</v>
      </c>
      <c r="L263" s="254"/>
      <c r="M263" s="381">
        <v>0</v>
      </c>
      <c r="O263" s="420">
        <f t="shared" si="7"/>
        <v>0</v>
      </c>
    </row>
    <row r="264" spans="1:15" s="255" customFormat="1" ht="12" hidden="1" customHeight="1">
      <c r="A264" s="250" t="s">
        <v>8</v>
      </c>
      <c r="B264" s="250" t="s">
        <v>98</v>
      </c>
      <c r="C264" s="251">
        <v>21407</v>
      </c>
      <c r="D264" s="252" t="s">
        <v>295</v>
      </c>
      <c r="E264" s="253" t="s">
        <v>6</v>
      </c>
      <c r="F264" s="253" t="s">
        <v>713</v>
      </c>
      <c r="G264" s="424">
        <v>-32779371</v>
      </c>
      <c r="H264" s="424">
        <v>0</v>
      </c>
      <c r="I264" s="424">
        <f t="shared" si="8"/>
        <v>-32779371</v>
      </c>
      <c r="J264" s="377" t="s">
        <v>703</v>
      </c>
      <c r="K264" s="254">
        <v>-5071.1100000000006</v>
      </c>
      <c r="L264" s="254"/>
      <c r="M264" s="381">
        <v>-345579</v>
      </c>
      <c r="O264" s="420">
        <f t="shared" si="7"/>
        <v>-345579</v>
      </c>
    </row>
    <row r="265" spans="1:15" s="255" customFormat="1" ht="12" hidden="1" customHeight="1">
      <c r="A265" s="250" t="s">
        <v>8</v>
      </c>
      <c r="B265" s="250"/>
      <c r="C265" s="251">
        <v>21408</v>
      </c>
      <c r="D265" s="252" t="s">
        <v>296</v>
      </c>
      <c r="E265" s="253" t="s">
        <v>417</v>
      </c>
      <c r="F265" s="253" t="s">
        <v>712</v>
      </c>
      <c r="G265" s="424">
        <v>0</v>
      </c>
      <c r="H265" s="424">
        <v>0</v>
      </c>
      <c r="I265" s="424">
        <f t="shared" si="8"/>
        <v>0</v>
      </c>
      <c r="J265" s="377" t="s">
        <v>703</v>
      </c>
      <c r="K265" s="254">
        <v>0</v>
      </c>
      <c r="L265" s="254"/>
      <c r="M265" s="381">
        <v>0</v>
      </c>
      <c r="O265" s="420">
        <f t="shared" si="7"/>
        <v>0</v>
      </c>
    </row>
    <row r="266" spans="1:15" s="255" customFormat="1" ht="12" hidden="1" customHeight="1">
      <c r="A266" s="250" t="s">
        <v>8</v>
      </c>
      <c r="B266" s="250" t="s">
        <v>297</v>
      </c>
      <c r="C266" s="251">
        <v>2140801</v>
      </c>
      <c r="D266" s="252" t="s">
        <v>297</v>
      </c>
      <c r="E266" s="253" t="s">
        <v>6</v>
      </c>
      <c r="F266" s="253" t="s">
        <v>713</v>
      </c>
      <c r="G266" s="424">
        <v>0</v>
      </c>
      <c r="H266" s="424">
        <v>0</v>
      </c>
      <c r="I266" s="424">
        <f t="shared" si="8"/>
        <v>0</v>
      </c>
      <c r="J266" s="377" t="s">
        <v>703</v>
      </c>
      <c r="K266" s="254">
        <v>0</v>
      </c>
      <c r="L266" s="254"/>
      <c r="M266" s="381">
        <v>0</v>
      </c>
      <c r="O266" s="420">
        <f t="shared" si="7"/>
        <v>0</v>
      </c>
    </row>
    <row r="267" spans="1:15" s="255" customFormat="1" ht="12" customHeight="1">
      <c r="A267" s="250" t="s">
        <v>8</v>
      </c>
      <c r="B267" s="250" t="s">
        <v>498</v>
      </c>
      <c r="C267" s="251">
        <v>2140802</v>
      </c>
      <c r="D267" s="252" t="s">
        <v>298</v>
      </c>
      <c r="E267" s="253" t="s">
        <v>6</v>
      </c>
      <c r="F267" s="253" t="s">
        <v>713</v>
      </c>
      <c r="G267" s="424">
        <v>0</v>
      </c>
      <c r="H267" s="424">
        <v>0</v>
      </c>
      <c r="I267" s="424">
        <f t="shared" si="8"/>
        <v>0</v>
      </c>
      <c r="J267" s="377" t="s">
        <v>703</v>
      </c>
      <c r="K267" s="254">
        <v>0</v>
      </c>
      <c r="L267" s="254"/>
      <c r="M267" s="381">
        <v>0</v>
      </c>
      <c r="O267" s="420">
        <f t="shared" si="7"/>
        <v>0</v>
      </c>
    </row>
    <row r="268" spans="1:15" s="255" customFormat="1" ht="12" hidden="1" customHeight="1">
      <c r="A268" s="250" t="s">
        <v>8</v>
      </c>
      <c r="B268" s="250" t="s">
        <v>299</v>
      </c>
      <c r="C268" s="251">
        <v>2140803</v>
      </c>
      <c r="D268" s="252" t="s">
        <v>299</v>
      </c>
      <c r="E268" s="253" t="s">
        <v>6</v>
      </c>
      <c r="F268" s="253" t="s">
        <v>713</v>
      </c>
      <c r="G268" s="424">
        <v>0</v>
      </c>
      <c r="H268" s="424">
        <v>0</v>
      </c>
      <c r="I268" s="424">
        <f t="shared" si="8"/>
        <v>0</v>
      </c>
      <c r="J268" s="377" t="s">
        <v>703</v>
      </c>
      <c r="K268" s="254">
        <v>0</v>
      </c>
      <c r="L268" s="254"/>
      <c r="M268" s="381">
        <v>0</v>
      </c>
      <c r="O268" s="420">
        <f t="shared" si="7"/>
        <v>0</v>
      </c>
    </row>
    <row r="269" spans="1:15" s="255" customFormat="1" ht="12" hidden="1" customHeight="1">
      <c r="A269" s="250" t="s">
        <v>8</v>
      </c>
      <c r="B269" s="250" t="s">
        <v>300</v>
      </c>
      <c r="C269" s="251">
        <v>2140804</v>
      </c>
      <c r="D269" s="252" t="s">
        <v>300</v>
      </c>
      <c r="E269" s="253" t="s">
        <v>6</v>
      </c>
      <c r="F269" s="253" t="s">
        <v>713</v>
      </c>
      <c r="G269" s="424">
        <v>0</v>
      </c>
      <c r="H269" s="424">
        <v>0</v>
      </c>
      <c r="I269" s="424">
        <f t="shared" si="8"/>
        <v>0</v>
      </c>
      <c r="J269" s="377" t="s">
        <v>703</v>
      </c>
      <c r="K269" s="254">
        <v>0</v>
      </c>
      <c r="L269" s="254"/>
      <c r="M269" s="381">
        <v>0</v>
      </c>
      <c r="O269" s="420">
        <f t="shared" si="7"/>
        <v>0</v>
      </c>
    </row>
    <row r="270" spans="1:15" s="255" customFormat="1" ht="12" customHeight="1">
      <c r="A270" s="250" t="s">
        <v>8</v>
      </c>
      <c r="B270" s="250" t="s">
        <v>498</v>
      </c>
      <c r="C270" s="251">
        <v>21409</v>
      </c>
      <c r="D270" s="252" t="s">
        <v>301</v>
      </c>
      <c r="E270" s="253" t="s">
        <v>6</v>
      </c>
      <c r="F270" s="253" t="s">
        <v>713</v>
      </c>
      <c r="G270" s="424">
        <v>0</v>
      </c>
      <c r="H270" s="424">
        <v>0</v>
      </c>
      <c r="I270" s="424">
        <f t="shared" si="8"/>
        <v>0</v>
      </c>
      <c r="J270" s="377" t="s">
        <v>703</v>
      </c>
      <c r="K270" s="254">
        <v>0</v>
      </c>
      <c r="L270" s="254"/>
      <c r="M270" s="381">
        <v>0</v>
      </c>
      <c r="O270" s="420">
        <f t="shared" ref="O270:O335" si="9">+M270+N270</f>
        <v>0</v>
      </c>
    </row>
    <row r="271" spans="1:15" s="255" customFormat="1" ht="12" hidden="1" customHeight="1">
      <c r="A271" s="250" t="s">
        <v>8</v>
      </c>
      <c r="B271" s="250"/>
      <c r="C271" s="251">
        <v>215</v>
      </c>
      <c r="D271" s="252" t="s">
        <v>523</v>
      </c>
      <c r="E271" s="253" t="s">
        <v>6</v>
      </c>
      <c r="F271" s="253" t="s">
        <v>712</v>
      </c>
      <c r="G271" s="424">
        <v>0</v>
      </c>
      <c r="H271" s="424">
        <v>0</v>
      </c>
      <c r="I271" s="424">
        <f t="shared" si="8"/>
        <v>0</v>
      </c>
      <c r="J271" s="377" t="s">
        <v>703</v>
      </c>
      <c r="K271" s="254">
        <v>0</v>
      </c>
      <c r="L271" s="254"/>
      <c r="M271" s="381">
        <v>0</v>
      </c>
      <c r="O271" s="420">
        <f t="shared" si="9"/>
        <v>0</v>
      </c>
    </row>
    <row r="272" spans="1:15" s="255" customFormat="1" ht="12" customHeight="1">
      <c r="A272" s="250" t="s">
        <v>8</v>
      </c>
      <c r="B272" s="250" t="s">
        <v>498</v>
      </c>
      <c r="C272" s="251">
        <v>21501</v>
      </c>
      <c r="D272" s="252" t="s">
        <v>302</v>
      </c>
      <c r="E272" s="253" t="s">
        <v>6</v>
      </c>
      <c r="F272" s="253" t="s">
        <v>713</v>
      </c>
      <c r="G272" s="424">
        <v>0</v>
      </c>
      <c r="H272" s="424">
        <v>0</v>
      </c>
      <c r="I272" s="424">
        <f t="shared" si="8"/>
        <v>0</v>
      </c>
      <c r="J272" s="377" t="s">
        <v>703</v>
      </c>
      <c r="K272" s="254">
        <v>0</v>
      </c>
      <c r="L272" s="254"/>
      <c r="M272" s="381">
        <v>0</v>
      </c>
      <c r="O272" s="420">
        <f t="shared" si="9"/>
        <v>0</v>
      </c>
    </row>
    <row r="273" spans="1:15" s="255" customFormat="1" ht="12" customHeight="1">
      <c r="A273" s="250" t="s">
        <v>8</v>
      </c>
      <c r="B273" s="250" t="s">
        <v>498</v>
      </c>
      <c r="C273" s="251">
        <v>21502</v>
      </c>
      <c r="D273" s="252" t="s">
        <v>303</v>
      </c>
      <c r="E273" s="253" t="s">
        <v>6</v>
      </c>
      <c r="F273" s="253" t="s">
        <v>713</v>
      </c>
      <c r="G273" s="424">
        <v>0</v>
      </c>
      <c r="H273" s="424">
        <v>0</v>
      </c>
      <c r="I273" s="424">
        <f t="shared" si="8"/>
        <v>0</v>
      </c>
      <c r="J273" s="377" t="s">
        <v>703</v>
      </c>
      <c r="K273" s="254">
        <v>0</v>
      </c>
      <c r="L273" s="254"/>
      <c r="M273" s="381">
        <v>0</v>
      </c>
      <c r="O273" s="420">
        <f t="shared" si="9"/>
        <v>0</v>
      </c>
    </row>
    <row r="274" spans="1:15" s="255" customFormat="1" ht="12" customHeight="1">
      <c r="A274" s="250" t="s">
        <v>8</v>
      </c>
      <c r="B274" s="250" t="s">
        <v>498</v>
      </c>
      <c r="C274" s="251">
        <v>21503</v>
      </c>
      <c r="D274" s="252" t="s">
        <v>304</v>
      </c>
      <c r="E274" s="253" t="s">
        <v>6</v>
      </c>
      <c r="F274" s="253" t="s">
        <v>713</v>
      </c>
      <c r="G274" s="424">
        <v>0</v>
      </c>
      <c r="H274" s="424">
        <v>0</v>
      </c>
      <c r="I274" s="424">
        <f t="shared" si="8"/>
        <v>0</v>
      </c>
      <c r="J274" s="377" t="s">
        <v>703</v>
      </c>
      <c r="K274" s="254">
        <v>0</v>
      </c>
      <c r="L274" s="254"/>
      <c r="M274" s="381">
        <v>0</v>
      </c>
      <c r="O274" s="420">
        <f t="shared" si="9"/>
        <v>0</v>
      </c>
    </row>
    <row r="275" spans="1:15" s="255" customFormat="1" ht="12" customHeight="1">
      <c r="A275" s="250" t="s">
        <v>8</v>
      </c>
      <c r="B275" s="250" t="s">
        <v>498</v>
      </c>
      <c r="C275" s="251">
        <v>21504</v>
      </c>
      <c r="D275" s="252" t="s">
        <v>305</v>
      </c>
      <c r="E275" s="253" t="s">
        <v>6</v>
      </c>
      <c r="F275" s="253" t="s">
        <v>713</v>
      </c>
      <c r="G275" s="424">
        <v>-18286636</v>
      </c>
      <c r="H275" s="424">
        <v>0</v>
      </c>
      <c r="I275" s="424">
        <f t="shared" si="8"/>
        <v>-18286636</v>
      </c>
      <c r="J275" s="377" t="s">
        <v>703</v>
      </c>
      <c r="K275" s="254">
        <v>-2829.0200000000004</v>
      </c>
      <c r="L275" s="254"/>
      <c r="M275" s="381">
        <v>0</v>
      </c>
      <c r="O275" s="420">
        <f t="shared" si="9"/>
        <v>0</v>
      </c>
    </row>
    <row r="276" spans="1:15" s="255" customFormat="1" ht="12" customHeight="1">
      <c r="A276" s="250" t="s">
        <v>8</v>
      </c>
      <c r="B276" s="250" t="s">
        <v>498</v>
      </c>
      <c r="C276" s="251">
        <v>21508</v>
      </c>
      <c r="D276" s="252" t="s">
        <v>925</v>
      </c>
      <c r="E276" s="253" t="s">
        <v>6</v>
      </c>
      <c r="F276" s="253"/>
      <c r="G276" s="424">
        <v>0</v>
      </c>
      <c r="H276" s="424">
        <v>-11562981</v>
      </c>
      <c r="I276" s="424">
        <f t="shared" si="8"/>
        <v>-11562981</v>
      </c>
      <c r="J276" s="377"/>
      <c r="K276" s="254"/>
      <c r="L276" s="254"/>
      <c r="M276" s="381"/>
      <c r="O276" s="420"/>
    </row>
    <row r="277" spans="1:15" s="255" customFormat="1" ht="12" customHeight="1">
      <c r="A277" s="250" t="s">
        <v>8</v>
      </c>
      <c r="B277" s="250" t="s">
        <v>498</v>
      </c>
      <c r="C277" s="251">
        <v>21509</v>
      </c>
      <c r="D277" s="252" t="s">
        <v>926</v>
      </c>
      <c r="E277" s="253" t="s">
        <v>417</v>
      </c>
      <c r="F277" s="253"/>
      <c r="G277" s="424">
        <v>0</v>
      </c>
      <c r="H277" s="424">
        <v>-1367707</v>
      </c>
      <c r="I277" s="424">
        <f t="shared" si="8"/>
        <v>-1367707</v>
      </c>
      <c r="J277" s="377"/>
      <c r="K277" s="254"/>
      <c r="L277" s="254"/>
      <c r="M277" s="381"/>
      <c r="O277" s="420"/>
    </row>
    <row r="278" spans="1:15" s="255" customFormat="1" ht="12" customHeight="1">
      <c r="A278" s="250" t="s">
        <v>8</v>
      </c>
      <c r="B278" s="250" t="s">
        <v>498</v>
      </c>
      <c r="C278" s="251">
        <v>21505</v>
      </c>
      <c r="D278" s="252" t="s">
        <v>306</v>
      </c>
      <c r="E278" s="253" t="s">
        <v>6</v>
      </c>
      <c r="F278" s="253" t="s">
        <v>713</v>
      </c>
      <c r="G278" s="424">
        <v>0</v>
      </c>
      <c r="H278" s="424">
        <v>0</v>
      </c>
      <c r="I278" s="424">
        <f t="shared" si="8"/>
        <v>0</v>
      </c>
      <c r="J278" s="377" t="s">
        <v>703</v>
      </c>
      <c r="K278" s="254">
        <v>0</v>
      </c>
      <c r="L278" s="254"/>
      <c r="M278" s="381">
        <v>0</v>
      </c>
      <c r="O278" s="420">
        <f t="shared" si="9"/>
        <v>0</v>
      </c>
    </row>
    <row r="279" spans="1:15" s="255" customFormat="1" ht="12" customHeight="1">
      <c r="A279" s="250" t="s">
        <v>8</v>
      </c>
      <c r="B279" s="250" t="s">
        <v>498</v>
      </c>
      <c r="C279" s="251">
        <v>21506</v>
      </c>
      <c r="D279" s="252" t="s">
        <v>307</v>
      </c>
      <c r="E279" s="253" t="s">
        <v>6</v>
      </c>
      <c r="F279" s="253" t="s">
        <v>713</v>
      </c>
      <c r="G279" s="424">
        <v>0</v>
      </c>
      <c r="H279" s="424">
        <v>0</v>
      </c>
      <c r="I279" s="424">
        <f t="shared" si="8"/>
        <v>0</v>
      </c>
      <c r="J279" s="377" t="s">
        <v>703</v>
      </c>
      <c r="K279" s="254">
        <v>0</v>
      </c>
      <c r="L279" s="254"/>
      <c r="M279" s="381">
        <v>0</v>
      </c>
      <c r="O279" s="420">
        <f t="shared" si="9"/>
        <v>0</v>
      </c>
    </row>
    <row r="280" spans="1:15" s="255" customFormat="1" ht="12" customHeight="1">
      <c r="A280" s="250" t="s">
        <v>8</v>
      </c>
      <c r="B280" s="250" t="s">
        <v>498</v>
      </c>
      <c r="C280" s="251">
        <v>21507</v>
      </c>
      <c r="D280" s="252" t="s">
        <v>308</v>
      </c>
      <c r="E280" s="253" t="s">
        <v>6</v>
      </c>
      <c r="F280" s="253" t="s">
        <v>713</v>
      </c>
      <c r="G280" s="424">
        <v>0</v>
      </c>
      <c r="H280" s="424">
        <v>0</v>
      </c>
      <c r="I280" s="424">
        <f t="shared" si="8"/>
        <v>0</v>
      </c>
      <c r="J280" s="377" t="s">
        <v>703</v>
      </c>
      <c r="K280" s="254">
        <v>0</v>
      </c>
      <c r="L280" s="254"/>
      <c r="M280" s="381">
        <v>0</v>
      </c>
      <c r="O280" s="420">
        <f t="shared" si="9"/>
        <v>0</v>
      </c>
    </row>
    <row r="281" spans="1:15" s="255" customFormat="1" ht="12" hidden="1" customHeight="1">
      <c r="A281" s="250" t="s">
        <v>8</v>
      </c>
      <c r="B281" s="250"/>
      <c r="C281" s="251">
        <v>216</v>
      </c>
      <c r="D281" s="252" t="s">
        <v>575</v>
      </c>
      <c r="E281" s="253" t="s">
        <v>6</v>
      </c>
      <c r="F281" s="253" t="s">
        <v>712</v>
      </c>
      <c r="G281" s="424">
        <v>0</v>
      </c>
      <c r="H281" s="424">
        <v>0</v>
      </c>
      <c r="I281" s="424">
        <f t="shared" si="8"/>
        <v>0</v>
      </c>
      <c r="J281" s="377" t="s">
        <v>703</v>
      </c>
      <c r="K281" s="254">
        <v>0</v>
      </c>
      <c r="L281" s="254"/>
      <c r="M281" s="381">
        <v>0</v>
      </c>
      <c r="O281" s="420">
        <f t="shared" si="9"/>
        <v>0</v>
      </c>
    </row>
    <row r="282" spans="1:15" s="255" customFormat="1" ht="12" hidden="1" customHeight="1">
      <c r="A282" s="250" t="s">
        <v>8</v>
      </c>
      <c r="B282" s="250" t="s">
        <v>29</v>
      </c>
      <c r="C282" s="251">
        <v>216101</v>
      </c>
      <c r="D282" s="252" t="s">
        <v>309</v>
      </c>
      <c r="E282" s="253" t="s">
        <v>6</v>
      </c>
      <c r="F282" s="253" t="s">
        <v>713</v>
      </c>
      <c r="G282" s="424">
        <v>0</v>
      </c>
      <c r="H282" s="424">
        <v>0</v>
      </c>
      <c r="I282" s="424">
        <f t="shared" si="8"/>
        <v>0</v>
      </c>
      <c r="J282" s="377" t="s">
        <v>703</v>
      </c>
      <c r="K282" s="254">
        <v>0</v>
      </c>
      <c r="L282" s="254"/>
      <c r="M282" s="381">
        <v>0</v>
      </c>
      <c r="O282" s="420">
        <f t="shared" si="9"/>
        <v>0</v>
      </c>
    </row>
    <row r="283" spans="1:15" s="255" customFormat="1" ht="12" hidden="1" customHeight="1">
      <c r="A283" s="250" t="s">
        <v>8</v>
      </c>
      <c r="B283" s="250" t="s">
        <v>29</v>
      </c>
      <c r="C283" s="251">
        <v>216112</v>
      </c>
      <c r="D283" s="252" t="s">
        <v>310</v>
      </c>
      <c r="E283" s="253" t="s">
        <v>6</v>
      </c>
      <c r="F283" s="253" t="s">
        <v>713</v>
      </c>
      <c r="G283" s="424">
        <v>0</v>
      </c>
      <c r="H283" s="424">
        <v>0</v>
      </c>
      <c r="I283" s="424">
        <f t="shared" si="8"/>
        <v>0</v>
      </c>
      <c r="J283" s="377" t="s">
        <v>703</v>
      </c>
      <c r="K283" s="254">
        <v>0</v>
      </c>
      <c r="L283" s="254"/>
      <c r="M283" s="381">
        <v>0</v>
      </c>
      <c r="O283" s="420">
        <f t="shared" si="9"/>
        <v>0</v>
      </c>
    </row>
    <row r="284" spans="1:15" s="255" customFormat="1" ht="12" hidden="1" customHeight="1">
      <c r="A284" s="250" t="s">
        <v>8</v>
      </c>
      <c r="B284" s="250" t="s">
        <v>29</v>
      </c>
      <c r="C284" s="251">
        <v>216113</v>
      </c>
      <c r="D284" s="252" t="s">
        <v>311</v>
      </c>
      <c r="E284" s="253" t="s">
        <v>6</v>
      </c>
      <c r="F284" s="253" t="s">
        <v>713</v>
      </c>
      <c r="G284" s="424">
        <v>0</v>
      </c>
      <c r="H284" s="424">
        <v>0</v>
      </c>
      <c r="I284" s="424">
        <f t="shared" si="8"/>
        <v>0</v>
      </c>
      <c r="J284" s="377" t="s">
        <v>703</v>
      </c>
      <c r="K284" s="254">
        <v>0</v>
      </c>
      <c r="L284" s="254"/>
      <c r="M284" s="381">
        <v>0</v>
      </c>
      <c r="O284" s="420">
        <f t="shared" si="9"/>
        <v>0</v>
      </c>
    </row>
    <row r="285" spans="1:15" s="255" customFormat="1" ht="12" hidden="1" customHeight="1">
      <c r="A285" s="250" t="s">
        <v>8</v>
      </c>
      <c r="B285" s="250" t="s">
        <v>29</v>
      </c>
      <c r="C285" s="251">
        <v>216114</v>
      </c>
      <c r="D285" s="252" t="s">
        <v>312</v>
      </c>
      <c r="E285" s="253" t="s">
        <v>6</v>
      </c>
      <c r="F285" s="253" t="s">
        <v>713</v>
      </c>
      <c r="G285" s="424">
        <v>0</v>
      </c>
      <c r="H285" s="424">
        <v>0</v>
      </c>
      <c r="I285" s="424">
        <f t="shared" si="8"/>
        <v>0</v>
      </c>
      <c r="J285" s="377" t="s">
        <v>703</v>
      </c>
      <c r="K285" s="254">
        <v>0</v>
      </c>
      <c r="L285" s="254"/>
      <c r="M285" s="381">
        <v>0</v>
      </c>
      <c r="O285" s="420">
        <f t="shared" si="9"/>
        <v>0</v>
      </c>
    </row>
    <row r="286" spans="1:15" s="255" customFormat="1" ht="12" hidden="1" customHeight="1">
      <c r="A286" s="250" t="s">
        <v>8</v>
      </c>
      <c r="B286" s="250" t="s">
        <v>29</v>
      </c>
      <c r="C286" s="251">
        <v>216120</v>
      </c>
      <c r="D286" s="252" t="s">
        <v>313</v>
      </c>
      <c r="E286" s="253" t="s">
        <v>417</v>
      </c>
      <c r="F286" s="253" t="s">
        <v>713</v>
      </c>
      <c r="G286" s="424">
        <v>0</v>
      </c>
      <c r="H286" s="424">
        <v>0</v>
      </c>
      <c r="I286" s="424">
        <f t="shared" si="8"/>
        <v>0</v>
      </c>
      <c r="J286" s="377" t="s">
        <v>703</v>
      </c>
      <c r="K286" s="254">
        <v>0</v>
      </c>
      <c r="L286" s="254"/>
      <c r="M286" s="381">
        <v>0</v>
      </c>
      <c r="O286" s="420">
        <f t="shared" si="9"/>
        <v>0</v>
      </c>
    </row>
    <row r="287" spans="1:15" s="255" customFormat="1" ht="12" hidden="1" customHeight="1">
      <c r="A287" s="250" t="s">
        <v>8</v>
      </c>
      <c r="B287" s="250" t="s">
        <v>29</v>
      </c>
      <c r="C287" s="251">
        <v>216125</v>
      </c>
      <c r="D287" s="252" t="s">
        <v>314</v>
      </c>
      <c r="E287" s="253" t="s">
        <v>417</v>
      </c>
      <c r="F287" s="253" t="s">
        <v>713</v>
      </c>
      <c r="G287" s="424">
        <v>0</v>
      </c>
      <c r="H287" s="424">
        <v>0</v>
      </c>
      <c r="I287" s="424">
        <f t="shared" si="8"/>
        <v>0</v>
      </c>
      <c r="J287" s="377" t="s">
        <v>703</v>
      </c>
      <c r="K287" s="254">
        <v>0</v>
      </c>
      <c r="L287" s="254"/>
      <c r="M287" s="381">
        <v>0</v>
      </c>
      <c r="O287" s="420">
        <f t="shared" si="9"/>
        <v>0</v>
      </c>
    </row>
    <row r="288" spans="1:15" s="255" customFormat="1" ht="12" hidden="1" customHeight="1">
      <c r="A288" s="250" t="s">
        <v>8</v>
      </c>
      <c r="B288" s="250" t="s">
        <v>29</v>
      </c>
      <c r="C288" s="251">
        <v>216130</v>
      </c>
      <c r="D288" s="252" t="s">
        <v>315</v>
      </c>
      <c r="E288" s="253" t="s">
        <v>417</v>
      </c>
      <c r="F288" s="253" t="s">
        <v>713</v>
      </c>
      <c r="G288" s="424">
        <v>0</v>
      </c>
      <c r="H288" s="424">
        <v>0</v>
      </c>
      <c r="I288" s="424">
        <f t="shared" si="8"/>
        <v>0</v>
      </c>
      <c r="J288" s="377" t="s">
        <v>703</v>
      </c>
      <c r="K288" s="254">
        <v>0</v>
      </c>
      <c r="L288" s="254"/>
      <c r="M288" s="381">
        <v>0</v>
      </c>
      <c r="O288" s="420">
        <f t="shared" si="9"/>
        <v>0</v>
      </c>
    </row>
    <row r="289" spans="1:15" s="255" customFormat="1" ht="12" hidden="1" customHeight="1">
      <c r="A289" s="250" t="s">
        <v>8</v>
      </c>
      <c r="B289" s="250" t="s">
        <v>29</v>
      </c>
      <c r="C289" s="251">
        <v>216140</v>
      </c>
      <c r="D289" s="252" t="s">
        <v>225</v>
      </c>
      <c r="E289" s="253" t="s">
        <v>6</v>
      </c>
      <c r="F289" s="253" t="s">
        <v>713</v>
      </c>
      <c r="G289" s="424">
        <v>0</v>
      </c>
      <c r="H289" s="424">
        <v>0</v>
      </c>
      <c r="I289" s="424">
        <f t="shared" si="8"/>
        <v>0</v>
      </c>
      <c r="J289" s="377" t="s">
        <v>703</v>
      </c>
      <c r="K289" s="254">
        <v>0</v>
      </c>
      <c r="L289" s="254"/>
      <c r="M289" s="381">
        <v>0</v>
      </c>
      <c r="O289" s="420">
        <f t="shared" si="9"/>
        <v>0</v>
      </c>
    </row>
    <row r="290" spans="1:15" s="255" customFormat="1" ht="12" hidden="1" customHeight="1">
      <c r="A290" s="250" t="s">
        <v>8</v>
      </c>
      <c r="B290" s="250"/>
      <c r="C290" s="251">
        <v>218</v>
      </c>
      <c r="D290" s="252" t="s">
        <v>576</v>
      </c>
      <c r="E290" s="253" t="s">
        <v>6</v>
      </c>
      <c r="F290" s="253" t="s">
        <v>712</v>
      </c>
      <c r="G290" s="424">
        <v>0</v>
      </c>
      <c r="H290" s="424">
        <v>0</v>
      </c>
      <c r="I290" s="424">
        <f t="shared" si="8"/>
        <v>0</v>
      </c>
      <c r="J290" s="377" t="s">
        <v>703</v>
      </c>
      <c r="K290" s="254">
        <v>0</v>
      </c>
      <c r="L290" s="254"/>
      <c r="M290" s="381">
        <v>0</v>
      </c>
      <c r="O290" s="420">
        <f t="shared" si="9"/>
        <v>0</v>
      </c>
    </row>
    <row r="291" spans="1:15" s="255" customFormat="1" ht="12" hidden="1" customHeight="1">
      <c r="A291" s="250" t="s">
        <v>8</v>
      </c>
      <c r="B291" s="250"/>
      <c r="C291" s="251">
        <v>2181</v>
      </c>
      <c r="D291" s="252" t="s">
        <v>85</v>
      </c>
      <c r="E291" s="253" t="s">
        <v>6</v>
      </c>
      <c r="F291" s="253" t="s">
        <v>712</v>
      </c>
      <c r="G291" s="424">
        <v>0</v>
      </c>
      <c r="H291" s="424">
        <v>0</v>
      </c>
      <c r="I291" s="424">
        <f t="shared" si="8"/>
        <v>0</v>
      </c>
      <c r="J291" s="377" t="s">
        <v>703</v>
      </c>
      <c r="K291" s="254">
        <v>0</v>
      </c>
      <c r="L291" s="254"/>
      <c r="M291" s="381">
        <v>0</v>
      </c>
      <c r="O291" s="420">
        <f t="shared" si="9"/>
        <v>0</v>
      </c>
    </row>
    <row r="292" spans="1:15" s="255" customFormat="1" ht="12" hidden="1" customHeight="1">
      <c r="A292" s="250" t="s">
        <v>8</v>
      </c>
      <c r="B292" s="250"/>
      <c r="C292" s="251">
        <v>218101</v>
      </c>
      <c r="D292" s="252" t="s">
        <v>316</v>
      </c>
      <c r="E292" s="253" t="s">
        <v>6</v>
      </c>
      <c r="F292" s="253" t="s">
        <v>712</v>
      </c>
      <c r="G292" s="424">
        <v>0</v>
      </c>
      <c r="H292" s="424">
        <v>0</v>
      </c>
      <c r="I292" s="424">
        <f t="shared" si="8"/>
        <v>0</v>
      </c>
      <c r="J292" s="377" t="s">
        <v>703</v>
      </c>
      <c r="K292" s="254">
        <v>0</v>
      </c>
      <c r="L292" s="254"/>
      <c r="M292" s="381">
        <v>0</v>
      </c>
      <c r="O292" s="420">
        <f t="shared" si="9"/>
        <v>0</v>
      </c>
    </row>
    <row r="293" spans="1:15" s="255" customFormat="1" ht="12" hidden="1" customHeight="1">
      <c r="A293" s="250" t="s">
        <v>8</v>
      </c>
      <c r="B293" s="250" t="s">
        <v>433</v>
      </c>
      <c r="C293" s="251">
        <v>21810101</v>
      </c>
      <c r="D293" s="252" t="s">
        <v>317</v>
      </c>
      <c r="E293" s="253" t="s">
        <v>6</v>
      </c>
      <c r="F293" s="253" t="s">
        <v>713</v>
      </c>
      <c r="G293" s="424">
        <v>0</v>
      </c>
      <c r="H293" s="424">
        <v>0</v>
      </c>
      <c r="I293" s="424">
        <f t="shared" si="8"/>
        <v>0</v>
      </c>
      <c r="J293" s="377" t="s">
        <v>703</v>
      </c>
      <c r="K293" s="254">
        <v>0</v>
      </c>
      <c r="L293" s="254"/>
      <c r="M293" s="381">
        <v>0</v>
      </c>
      <c r="O293" s="420">
        <f t="shared" si="9"/>
        <v>0</v>
      </c>
    </row>
    <row r="294" spans="1:15" s="255" customFormat="1" ht="12" hidden="1" customHeight="1">
      <c r="A294" s="250" t="s">
        <v>8</v>
      </c>
      <c r="B294" s="250" t="s">
        <v>433</v>
      </c>
      <c r="C294" s="251">
        <v>21810102</v>
      </c>
      <c r="D294" s="252" t="s">
        <v>318</v>
      </c>
      <c r="E294" s="253" t="s">
        <v>6</v>
      </c>
      <c r="F294" s="253" t="s">
        <v>713</v>
      </c>
      <c r="G294" s="424">
        <v>0</v>
      </c>
      <c r="H294" s="424">
        <v>0</v>
      </c>
      <c r="I294" s="424">
        <f t="shared" si="8"/>
        <v>0</v>
      </c>
      <c r="J294" s="377" t="s">
        <v>703</v>
      </c>
      <c r="K294" s="254">
        <v>0</v>
      </c>
      <c r="L294" s="254"/>
      <c r="M294" s="381">
        <v>0</v>
      </c>
      <c r="O294" s="420">
        <f t="shared" si="9"/>
        <v>0</v>
      </c>
    </row>
    <row r="295" spans="1:15" s="255" customFormat="1" ht="12" hidden="1" customHeight="1">
      <c r="A295" s="250" t="s">
        <v>8</v>
      </c>
      <c r="B295" s="250" t="s">
        <v>433</v>
      </c>
      <c r="C295" s="251">
        <v>21810103</v>
      </c>
      <c r="D295" s="252" t="s">
        <v>319</v>
      </c>
      <c r="E295" s="253" t="s">
        <v>6</v>
      </c>
      <c r="F295" s="253" t="s">
        <v>713</v>
      </c>
      <c r="G295" s="424">
        <v>0</v>
      </c>
      <c r="H295" s="424">
        <v>0</v>
      </c>
      <c r="I295" s="424">
        <f t="shared" si="8"/>
        <v>0</v>
      </c>
      <c r="J295" s="377" t="s">
        <v>703</v>
      </c>
      <c r="K295" s="254">
        <v>0</v>
      </c>
      <c r="L295" s="254"/>
      <c r="M295" s="381">
        <v>0</v>
      </c>
      <c r="O295" s="420">
        <f t="shared" si="9"/>
        <v>0</v>
      </c>
    </row>
    <row r="296" spans="1:15" s="255" customFormat="1" ht="12" hidden="1" customHeight="1">
      <c r="A296" s="250" t="s">
        <v>8</v>
      </c>
      <c r="B296" s="250"/>
      <c r="C296" s="251">
        <v>219</v>
      </c>
      <c r="D296" s="252" t="s">
        <v>577</v>
      </c>
      <c r="E296" s="253" t="s">
        <v>6</v>
      </c>
      <c r="F296" s="253" t="s">
        <v>712</v>
      </c>
      <c r="G296" s="424">
        <v>0</v>
      </c>
      <c r="H296" s="424">
        <v>0</v>
      </c>
      <c r="I296" s="424">
        <f t="shared" si="8"/>
        <v>0</v>
      </c>
      <c r="J296" s="377" t="s">
        <v>703</v>
      </c>
      <c r="K296" s="254">
        <v>0</v>
      </c>
      <c r="L296" s="254"/>
      <c r="M296" s="381">
        <v>0</v>
      </c>
      <c r="O296" s="420">
        <f t="shared" si="9"/>
        <v>0</v>
      </c>
    </row>
    <row r="297" spans="1:15" s="255" customFormat="1" ht="12" hidden="1" customHeight="1">
      <c r="A297" s="250" t="s">
        <v>8</v>
      </c>
      <c r="B297" s="250"/>
      <c r="C297" s="251">
        <v>2191</v>
      </c>
      <c r="D297" s="252" t="s">
        <v>85</v>
      </c>
      <c r="E297" s="253" t="s">
        <v>6</v>
      </c>
      <c r="F297" s="253" t="s">
        <v>712</v>
      </c>
      <c r="G297" s="424">
        <v>0</v>
      </c>
      <c r="H297" s="424">
        <v>0</v>
      </c>
      <c r="I297" s="424">
        <f t="shared" si="8"/>
        <v>0</v>
      </c>
      <c r="J297" s="377" t="s">
        <v>703</v>
      </c>
      <c r="K297" s="254">
        <v>0</v>
      </c>
      <c r="L297" s="254"/>
      <c r="M297" s="381">
        <v>0</v>
      </c>
      <c r="O297" s="420">
        <f t="shared" si="9"/>
        <v>0</v>
      </c>
    </row>
    <row r="298" spans="1:15" s="255" customFormat="1" ht="12" hidden="1" customHeight="1">
      <c r="A298" s="250" t="s">
        <v>8</v>
      </c>
      <c r="B298" s="250" t="s">
        <v>432</v>
      </c>
      <c r="C298" s="251">
        <v>219112</v>
      </c>
      <c r="D298" s="252" t="s">
        <v>320</v>
      </c>
      <c r="E298" s="253" t="s">
        <v>6</v>
      </c>
      <c r="F298" s="253" t="s">
        <v>713</v>
      </c>
      <c r="G298" s="424">
        <v>0</v>
      </c>
      <c r="H298" s="424">
        <v>0</v>
      </c>
      <c r="I298" s="424">
        <f t="shared" si="8"/>
        <v>0</v>
      </c>
      <c r="J298" s="377" t="s">
        <v>703</v>
      </c>
      <c r="K298" s="254">
        <v>0</v>
      </c>
      <c r="L298" s="254"/>
      <c r="M298" s="381">
        <v>0</v>
      </c>
      <c r="O298" s="420">
        <f t="shared" si="9"/>
        <v>0</v>
      </c>
    </row>
    <row r="299" spans="1:15" s="255" customFormat="1" ht="12" hidden="1" customHeight="1">
      <c r="A299" s="250" t="s">
        <v>8</v>
      </c>
      <c r="B299" s="250" t="s">
        <v>432</v>
      </c>
      <c r="C299" s="251">
        <v>219114</v>
      </c>
      <c r="D299" s="252" t="s">
        <v>321</v>
      </c>
      <c r="E299" s="253" t="s">
        <v>6</v>
      </c>
      <c r="F299" s="253" t="s">
        <v>713</v>
      </c>
      <c r="G299" s="424">
        <v>0</v>
      </c>
      <c r="H299" s="424">
        <v>0</v>
      </c>
      <c r="I299" s="424">
        <f t="shared" si="8"/>
        <v>0</v>
      </c>
      <c r="J299" s="377" t="s">
        <v>703</v>
      </c>
      <c r="K299" s="254">
        <v>0</v>
      </c>
      <c r="L299" s="254"/>
      <c r="M299" s="381">
        <v>0</v>
      </c>
      <c r="O299" s="420">
        <f t="shared" si="9"/>
        <v>0</v>
      </c>
    </row>
    <row r="300" spans="1:15" s="255" customFormat="1" ht="12" hidden="1" customHeight="1">
      <c r="A300" s="250" t="s">
        <v>8</v>
      </c>
      <c r="B300" s="250" t="s">
        <v>432</v>
      </c>
      <c r="C300" s="251">
        <v>219116</v>
      </c>
      <c r="D300" s="252" t="s">
        <v>322</v>
      </c>
      <c r="E300" s="253" t="s">
        <v>6</v>
      </c>
      <c r="F300" s="253" t="s">
        <v>713</v>
      </c>
      <c r="G300" s="424">
        <v>0</v>
      </c>
      <c r="H300" s="424">
        <v>0</v>
      </c>
      <c r="I300" s="424">
        <f t="shared" si="8"/>
        <v>0</v>
      </c>
      <c r="J300" s="377" t="s">
        <v>703</v>
      </c>
      <c r="K300" s="254">
        <v>0</v>
      </c>
      <c r="L300" s="254"/>
      <c r="M300" s="381">
        <v>0</v>
      </c>
      <c r="O300" s="420">
        <f t="shared" si="9"/>
        <v>0</v>
      </c>
    </row>
    <row r="301" spans="1:15" s="255" customFormat="1" ht="12" hidden="1" customHeight="1">
      <c r="A301" s="250" t="s">
        <v>8</v>
      </c>
      <c r="B301" s="250" t="s">
        <v>432</v>
      </c>
      <c r="C301" s="251">
        <v>219130</v>
      </c>
      <c r="D301" s="252" t="s">
        <v>323</v>
      </c>
      <c r="E301" s="253" t="s">
        <v>6</v>
      </c>
      <c r="F301" s="253" t="s">
        <v>713</v>
      </c>
      <c r="G301" s="424">
        <v>0</v>
      </c>
      <c r="H301" s="424">
        <v>0</v>
      </c>
      <c r="I301" s="424">
        <f t="shared" si="8"/>
        <v>0</v>
      </c>
      <c r="J301" s="377" t="s">
        <v>703</v>
      </c>
      <c r="K301" s="254">
        <v>0</v>
      </c>
      <c r="L301" s="254"/>
      <c r="M301" s="381">
        <v>0</v>
      </c>
      <c r="O301" s="420">
        <f t="shared" si="9"/>
        <v>0</v>
      </c>
    </row>
    <row r="302" spans="1:15" s="255" customFormat="1" ht="12" hidden="1" customHeight="1">
      <c r="A302" s="250" t="s">
        <v>8</v>
      </c>
      <c r="B302" s="250" t="s">
        <v>432</v>
      </c>
      <c r="C302" s="251">
        <v>219131</v>
      </c>
      <c r="D302" s="252" t="s">
        <v>324</v>
      </c>
      <c r="E302" s="253" t="s">
        <v>6</v>
      </c>
      <c r="F302" s="253" t="s">
        <v>713</v>
      </c>
      <c r="G302" s="424">
        <v>0</v>
      </c>
      <c r="H302" s="424">
        <v>0</v>
      </c>
      <c r="I302" s="424">
        <f t="shared" si="8"/>
        <v>0</v>
      </c>
      <c r="J302" s="377" t="s">
        <v>703</v>
      </c>
      <c r="K302" s="254">
        <v>0</v>
      </c>
      <c r="L302" s="254"/>
      <c r="M302" s="381">
        <v>0</v>
      </c>
      <c r="O302" s="420">
        <f t="shared" si="9"/>
        <v>0</v>
      </c>
    </row>
    <row r="303" spans="1:15" s="255" customFormat="1" ht="12" hidden="1" customHeight="1">
      <c r="A303" s="250" t="s">
        <v>8</v>
      </c>
      <c r="B303" s="250"/>
      <c r="C303" s="251">
        <v>2192</v>
      </c>
      <c r="D303" s="252" t="s">
        <v>84</v>
      </c>
      <c r="E303" s="253" t="s">
        <v>6</v>
      </c>
      <c r="F303" s="253" t="s">
        <v>712</v>
      </c>
      <c r="G303" s="424">
        <v>0</v>
      </c>
      <c r="H303" s="424">
        <v>0</v>
      </c>
      <c r="I303" s="424">
        <f t="shared" si="8"/>
        <v>0</v>
      </c>
      <c r="J303" s="377" t="s">
        <v>703</v>
      </c>
      <c r="K303" s="254">
        <v>0</v>
      </c>
      <c r="L303" s="254"/>
      <c r="M303" s="381">
        <v>0</v>
      </c>
      <c r="O303" s="420">
        <f t="shared" si="9"/>
        <v>0</v>
      </c>
    </row>
    <row r="304" spans="1:15" s="255" customFormat="1" ht="12" hidden="1" customHeight="1">
      <c r="A304" s="250" t="s">
        <v>8</v>
      </c>
      <c r="B304" s="250" t="s">
        <v>432</v>
      </c>
      <c r="C304" s="251">
        <v>219212</v>
      </c>
      <c r="D304" s="252" t="s">
        <v>325</v>
      </c>
      <c r="E304" s="253" t="s">
        <v>6</v>
      </c>
      <c r="F304" s="253" t="s">
        <v>713</v>
      </c>
      <c r="G304" s="424">
        <v>0</v>
      </c>
      <c r="H304" s="424">
        <v>0</v>
      </c>
      <c r="I304" s="424">
        <f t="shared" si="8"/>
        <v>0</v>
      </c>
      <c r="J304" s="377" t="s">
        <v>703</v>
      </c>
      <c r="K304" s="254">
        <v>0</v>
      </c>
      <c r="L304" s="254"/>
      <c r="M304" s="381">
        <v>0</v>
      </c>
      <c r="O304" s="420">
        <f t="shared" si="9"/>
        <v>0</v>
      </c>
    </row>
    <row r="305" spans="1:15" s="255" customFormat="1" ht="12" hidden="1" customHeight="1">
      <c r="A305" s="250" t="s">
        <v>8</v>
      </c>
      <c r="B305" s="250" t="s">
        <v>432</v>
      </c>
      <c r="C305" s="251">
        <v>219214</v>
      </c>
      <c r="D305" s="252" t="s">
        <v>321</v>
      </c>
      <c r="E305" s="253" t="s">
        <v>6</v>
      </c>
      <c r="F305" s="253" t="s">
        <v>713</v>
      </c>
      <c r="G305" s="424">
        <v>0</v>
      </c>
      <c r="H305" s="424">
        <v>0</v>
      </c>
      <c r="I305" s="424">
        <f t="shared" si="8"/>
        <v>0</v>
      </c>
      <c r="J305" s="377" t="s">
        <v>703</v>
      </c>
      <c r="K305" s="254">
        <v>0</v>
      </c>
      <c r="L305" s="254"/>
      <c r="M305" s="381">
        <v>0</v>
      </c>
      <c r="O305" s="420">
        <f t="shared" si="9"/>
        <v>0</v>
      </c>
    </row>
    <row r="306" spans="1:15" s="255" customFormat="1" ht="12" hidden="1" customHeight="1">
      <c r="A306" s="250" t="s">
        <v>8</v>
      </c>
      <c r="B306" s="250" t="s">
        <v>432</v>
      </c>
      <c r="C306" s="251">
        <v>219216</v>
      </c>
      <c r="D306" s="252" t="s">
        <v>322</v>
      </c>
      <c r="E306" s="253" t="s">
        <v>6</v>
      </c>
      <c r="F306" s="253" t="s">
        <v>713</v>
      </c>
      <c r="G306" s="424">
        <v>0</v>
      </c>
      <c r="H306" s="424">
        <v>0</v>
      </c>
      <c r="I306" s="424">
        <f t="shared" si="8"/>
        <v>0</v>
      </c>
      <c r="J306" s="377" t="s">
        <v>703</v>
      </c>
      <c r="K306" s="254">
        <v>0</v>
      </c>
      <c r="L306" s="254"/>
      <c r="M306" s="381">
        <v>0</v>
      </c>
      <c r="O306" s="420">
        <f t="shared" si="9"/>
        <v>0</v>
      </c>
    </row>
    <row r="307" spans="1:15" s="255" customFormat="1" ht="12" hidden="1" customHeight="1">
      <c r="A307" s="250" t="s">
        <v>8</v>
      </c>
      <c r="B307" s="250" t="s">
        <v>432</v>
      </c>
      <c r="C307" s="251">
        <v>219230</v>
      </c>
      <c r="D307" s="252" t="s">
        <v>323</v>
      </c>
      <c r="E307" s="253" t="s">
        <v>6</v>
      </c>
      <c r="F307" s="253" t="s">
        <v>713</v>
      </c>
      <c r="G307" s="424">
        <v>0</v>
      </c>
      <c r="H307" s="424">
        <v>0</v>
      </c>
      <c r="I307" s="424">
        <f t="shared" si="8"/>
        <v>0</v>
      </c>
      <c r="J307" s="377" t="s">
        <v>703</v>
      </c>
      <c r="K307" s="254">
        <v>0</v>
      </c>
      <c r="L307" s="254"/>
      <c r="M307" s="381">
        <v>0</v>
      </c>
      <c r="O307" s="420">
        <f t="shared" si="9"/>
        <v>0</v>
      </c>
    </row>
    <row r="308" spans="1:15" s="255" customFormat="1" ht="12" hidden="1" customHeight="1">
      <c r="A308" s="250" t="s">
        <v>8</v>
      </c>
      <c r="B308" s="250"/>
      <c r="C308" s="251">
        <v>229</v>
      </c>
      <c r="D308" s="252" t="s">
        <v>578</v>
      </c>
      <c r="E308" s="253" t="s">
        <v>6</v>
      </c>
      <c r="F308" s="253" t="s">
        <v>712</v>
      </c>
      <c r="G308" s="424">
        <v>0</v>
      </c>
      <c r="H308" s="424">
        <v>0</v>
      </c>
      <c r="I308" s="424">
        <f t="shared" si="8"/>
        <v>0</v>
      </c>
      <c r="J308" s="377" t="s">
        <v>703</v>
      </c>
      <c r="K308" s="254">
        <v>0</v>
      </c>
      <c r="L308" s="254"/>
      <c r="M308" s="381">
        <v>0</v>
      </c>
      <c r="O308" s="420">
        <f t="shared" si="9"/>
        <v>0</v>
      </c>
    </row>
    <row r="309" spans="1:15" s="255" customFormat="1" ht="12" hidden="1" customHeight="1">
      <c r="A309" s="250" t="s">
        <v>8</v>
      </c>
      <c r="B309" s="250"/>
      <c r="C309" s="251">
        <v>2291</v>
      </c>
      <c r="D309" s="252" t="s">
        <v>85</v>
      </c>
      <c r="E309" s="253" t="s">
        <v>6</v>
      </c>
      <c r="F309" s="253" t="s">
        <v>712</v>
      </c>
      <c r="G309" s="424">
        <v>0</v>
      </c>
      <c r="H309" s="424">
        <v>0</v>
      </c>
      <c r="I309" s="424">
        <f t="shared" si="8"/>
        <v>0</v>
      </c>
      <c r="J309" s="377" t="s">
        <v>703</v>
      </c>
      <c r="K309" s="254">
        <v>0</v>
      </c>
      <c r="L309" s="254"/>
      <c r="M309" s="381">
        <v>0</v>
      </c>
      <c r="O309" s="420">
        <f t="shared" si="9"/>
        <v>0</v>
      </c>
    </row>
    <row r="310" spans="1:15" s="255" customFormat="1" ht="12" hidden="1" customHeight="1">
      <c r="A310" s="250" t="s">
        <v>8</v>
      </c>
      <c r="B310" s="250" t="s">
        <v>431</v>
      </c>
      <c r="C310" s="251">
        <v>229101</v>
      </c>
      <c r="D310" s="252" t="s">
        <v>326</v>
      </c>
      <c r="E310" s="253" t="s">
        <v>6</v>
      </c>
      <c r="F310" s="253" t="s">
        <v>713</v>
      </c>
      <c r="G310" s="424">
        <v>0</v>
      </c>
      <c r="H310" s="424">
        <v>0</v>
      </c>
      <c r="I310" s="424">
        <f t="shared" si="8"/>
        <v>0</v>
      </c>
      <c r="J310" s="377" t="s">
        <v>703</v>
      </c>
      <c r="K310" s="254">
        <v>0</v>
      </c>
      <c r="L310" s="254"/>
      <c r="M310" s="381">
        <v>0</v>
      </c>
      <c r="O310" s="420">
        <f t="shared" si="9"/>
        <v>0</v>
      </c>
    </row>
    <row r="311" spans="1:15" s="255" customFormat="1" ht="12" hidden="1" customHeight="1">
      <c r="A311" s="250" t="s">
        <v>8</v>
      </c>
      <c r="B311" s="250"/>
      <c r="C311" s="251">
        <v>233</v>
      </c>
      <c r="D311" s="252" t="s">
        <v>579</v>
      </c>
      <c r="E311" s="253" t="s">
        <v>6</v>
      </c>
      <c r="F311" s="253" t="s">
        <v>712</v>
      </c>
      <c r="G311" s="424">
        <v>0</v>
      </c>
      <c r="H311" s="424">
        <v>0</v>
      </c>
      <c r="I311" s="424">
        <f t="shared" si="8"/>
        <v>0</v>
      </c>
      <c r="J311" s="377" t="s">
        <v>703</v>
      </c>
      <c r="K311" s="254">
        <v>0</v>
      </c>
      <c r="L311" s="254"/>
      <c r="M311" s="381">
        <v>0</v>
      </c>
      <c r="O311" s="420">
        <f t="shared" si="9"/>
        <v>0</v>
      </c>
    </row>
    <row r="312" spans="1:15" s="255" customFormat="1" ht="12" hidden="1" customHeight="1">
      <c r="A312" s="250" t="s">
        <v>8</v>
      </c>
      <c r="B312" s="250" t="s">
        <v>430</v>
      </c>
      <c r="C312" s="251">
        <v>233101</v>
      </c>
      <c r="D312" s="252" t="s">
        <v>327</v>
      </c>
      <c r="E312" s="253" t="s">
        <v>6</v>
      </c>
      <c r="F312" s="253" t="s">
        <v>713</v>
      </c>
      <c r="G312" s="424">
        <v>0</v>
      </c>
      <c r="H312" s="424">
        <v>0</v>
      </c>
      <c r="I312" s="424">
        <f t="shared" si="8"/>
        <v>0</v>
      </c>
      <c r="J312" s="377" t="s">
        <v>703</v>
      </c>
      <c r="K312" s="254">
        <v>0</v>
      </c>
      <c r="L312" s="254"/>
      <c r="M312" s="381">
        <v>0</v>
      </c>
      <c r="O312" s="420">
        <f t="shared" si="9"/>
        <v>0</v>
      </c>
    </row>
    <row r="313" spans="1:15" s="255" customFormat="1" ht="12" hidden="1" customHeight="1">
      <c r="A313" s="250" t="s">
        <v>8</v>
      </c>
      <c r="B313" s="250" t="s">
        <v>430</v>
      </c>
      <c r="C313" s="251">
        <v>233110</v>
      </c>
      <c r="D313" s="252" t="s">
        <v>328</v>
      </c>
      <c r="E313" s="253" t="s">
        <v>417</v>
      </c>
      <c r="F313" s="253" t="s">
        <v>713</v>
      </c>
      <c r="G313" s="424">
        <v>0</v>
      </c>
      <c r="H313" s="424">
        <v>0</v>
      </c>
      <c r="I313" s="424">
        <f t="shared" si="8"/>
        <v>0</v>
      </c>
      <c r="J313" s="377" t="s">
        <v>703</v>
      </c>
      <c r="K313" s="254">
        <v>0</v>
      </c>
      <c r="L313" s="254"/>
      <c r="M313" s="381">
        <v>0</v>
      </c>
      <c r="O313" s="420">
        <f t="shared" si="9"/>
        <v>0</v>
      </c>
    </row>
    <row r="314" spans="1:15" s="255" customFormat="1" ht="12" hidden="1" customHeight="1">
      <c r="A314" s="250" t="s">
        <v>8</v>
      </c>
      <c r="B314" s="250" t="s">
        <v>430</v>
      </c>
      <c r="C314" s="251">
        <v>233113</v>
      </c>
      <c r="D314" s="252" t="s">
        <v>329</v>
      </c>
      <c r="E314" s="253" t="s">
        <v>417</v>
      </c>
      <c r="F314" s="253" t="s">
        <v>713</v>
      </c>
      <c r="G314" s="424">
        <v>0</v>
      </c>
      <c r="H314" s="424">
        <v>0</v>
      </c>
      <c r="I314" s="424">
        <f t="shared" si="8"/>
        <v>0</v>
      </c>
      <c r="J314" s="377" t="s">
        <v>703</v>
      </c>
      <c r="K314" s="254">
        <v>0</v>
      </c>
      <c r="L314" s="254"/>
      <c r="M314" s="381">
        <v>0</v>
      </c>
      <c r="O314" s="420">
        <f t="shared" si="9"/>
        <v>0</v>
      </c>
    </row>
    <row r="315" spans="1:15" s="255" customFormat="1" ht="12" hidden="1" customHeight="1">
      <c r="A315" s="250" t="s">
        <v>8</v>
      </c>
      <c r="B315" s="250" t="s">
        <v>430</v>
      </c>
      <c r="C315" s="251">
        <v>233115</v>
      </c>
      <c r="D315" s="252" t="s">
        <v>330</v>
      </c>
      <c r="E315" s="253" t="s">
        <v>417</v>
      </c>
      <c r="F315" s="253" t="s">
        <v>713</v>
      </c>
      <c r="G315" s="424">
        <v>0</v>
      </c>
      <c r="H315" s="424">
        <v>0</v>
      </c>
      <c r="I315" s="424">
        <f t="shared" si="8"/>
        <v>0</v>
      </c>
      <c r="J315" s="377" t="s">
        <v>703</v>
      </c>
      <c r="K315" s="254">
        <v>0</v>
      </c>
      <c r="L315" s="254"/>
      <c r="M315" s="381">
        <v>0</v>
      </c>
      <c r="O315" s="420">
        <f t="shared" si="9"/>
        <v>0</v>
      </c>
    </row>
    <row r="316" spans="1:15" s="255" customFormat="1" ht="12" hidden="1" customHeight="1">
      <c r="A316" s="250" t="s">
        <v>8</v>
      </c>
      <c r="B316" s="250"/>
      <c r="C316" s="251">
        <v>236</v>
      </c>
      <c r="D316" s="252" t="s">
        <v>580</v>
      </c>
      <c r="E316" s="253" t="s">
        <v>417</v>
      </c>
      <c r="F316" s="253" t="s">
        <v>712</v>
      </c>
      <c r="G316" s="424">
        <v>0</v>
      </c>
      <c r="H316" s="424">
        <v>0</v>
      </c>
      <c r="I316" s="424">
        <f t="shared" si="8"/>
        <v>0</v>
      </c>
      <c r="J316" s="377" t="s">
        <v>703</v>
      </c>
      <c r="K316" s="254">
        <v>0</v>
      </c>
      <c r="L316" s="254"/>
      <c r="M316" s="381">
        <v>0</v>
      </c>
      <c r="O316" s="420">
        <f t="shared" si="9"/>
        <v>0</v>
      </c>
    </row>
    <row r="317" spans="1:15" s="255" customFormat="1" ht="12" hidden="1" customHeight="1">
      <c r="A317" s="250" t="s">
        <v>8</v>
      </c>
      <c r="B317" s="250" t="s">
        <v>429</v>
      </c>
      <c r="C317" s="251">
        <v>236101</v>
      </c>
      <c r="D317" s="252" t="s">
        <v>331</v>
      </c>
      <c r="E317" s="253" t="s">
        <v>417</v>
      </c>
      <c r="F317" s="253" t="s">
        <v>713</v>
      </c>
      <c r="G317" s="424">
        <v>0</v>
      </c>
      <c r="H317" s="424">
        <v>0</v>
      </c>
      <c r="I317" s="424">
        <f t="shared" si="8"/>
        <v>0</v>
      </c>
      <c r="J317" s="377" t="s">
        <v>703</v>
      </c>
      <c r="K317" s="254">
        <v>0</v>
      </c>
      <c r="L317" s="254"/>
      <c r="M317" s="381">
        <v>0</v>
      </c>
      <c r="O317" s="420">
        <f t="shared" si="9"/>
        <v>0</v>
      </c>
    </row>
    <row r="318" spans="1:15" s="255" customFormat="1" ht="12" hidden="1" customHeight="1">
      <c r="A318" s="250" t="s">
        <v>8</v>
      </c>
      <c r="B318" s="250" t="s">
        <v>429</v>
      </c>
      <c r="C318" s="251">
        <v>236112</v>
      </c>
      <c r="D318" s="252" t="s">
        <v>271</v>
      </c>
      <c r="E318" s="253" t="s">
        <v>417</v>
      </c>
      <c r="F318" s="253" t="s">
        <v>713</v>
      </c>
      <c r="G318" s="424">
        <v>0</v>
      </c>
      <c r="H318" s="424">
        <v>0</v>
      </c>
      <c r="I318" s="424">
        <f t="shared" si="8"/>
        <v>0</v>
      </c>
      <c r="J318" s="377" t="s">
        <v>703</v>
      </c>
      <c r="K318" s="254">
        <v>0</v>
      </c>
      <c r="L318" s="254"/>
      <c r="M318" s="381">
        <v>0</v>
      </c>
      <c r="O318" s="420">
        <f t="shared" si="9"/>
        <v>0</v>
      </c>
    </row>
    <row r="319" spans="1:15" s="255" customFormat="1" ht="12" hidden="1" customHeight="1">
      <c r="A319" s="250" t="s">
        <v>8</v>
      </c>
      <c r="B319" s="250" t="s">
        <v>429</v>
      </c>
      <c r="C319" s="251">
        <v>236113</v>
      </c>
      <c r="D319" s="252" t="s">
        <v>273</v>
      </c>
      <c r="E319" s="253" t="s">
        <v>417</v>
      </c>
      <c r="F319" s="253" t="s">
        <v>713</v>
      </c>
      <c r="G319" s="424">
        <v>0</v>
      </c>
      <c r="H319" s="424">
        <v>0</v>
      </c>
      <c r="I319" s="424">
        <f t="shared" si="8"/>
        <v>0</v>
      </c>
      <c r="J319" s="377" t="s">
        <v>703</v>
      </c>
      <c r="K319" s="254">
        <v>0</v>
      </c>
      <c r="L319" s="254"/>
      <c r="M319" s="381">
        <v>0</v>
      </c>
      <c r="O319" s="420">
        <f t="shared" si="9"/>
        <v>0</v>
      </c>
    </row>
    <row r="320" spans="1:15" s="255" customFormat="1" ht="12" hidden="1" customHeight="1">
      <c r="A320" s="250" t="s">
        <v>23</v>
      </c>
      <c r="B320" s="250"/>
      <c r="C320" s="251">
        <v>3</v>
      </c>
      <c r="D320" s="252" t="s">
        <v>25</v>
      </c>
      <c r="E320" s="253" t="s">
        <v>417</v>
      </c>
      <c r="F320" s="253" t="s">
        <v>712</v>
      </c>
      <c r="G320" s="424">
        <v>0</v>
      </c>
      <c r="H320" s="424">
        <v>0</v>
      </c>
      <c r="I320" s="424">
        <f t="shared" si="8"/>
        <v>0</v>
      </c>
      <c r="J320" s="377" t="s">
        <v>703</v>
      </c>
      <c r="K320" s="254">
        <v>0</v>
      </c>
      <c r="L320" s="254"/>
      <c r="M320" s="381">
        <v>0</v>
      </c>
      <c r="O320" s="420">
        <f t="shared" si="9"/>
        <v>0</v>
      </c>
    </row>
    <row r="321" spans="1:15" s="255" customFormat="1" ht="12" hidden="1" customHeight="1">
      <c r="A321" s="250" t="s">
        <v>23</v>
      </c>
      <c r="B321" s="250"/>
      <c r="C321" s="251">
        <v>310</v>
      </c>
      <c r="D321" s="252" t="s">
        <v>332</v>
      </c>
      <c r="E321" s="253" t="s">
        <v>6</v>
      </c>
      <c r="F321" s="253" t="s">
        <v>712</v>
      </c>
      <c r="G321" s="424">
        <v>0</v>
      </c>
      <c r="H321" s="424">
        <v>0</v>
      </c>
      <c r="I321" s="424">
        <f t="shared" si="8"/>
        <v>0</v>
      </c>
      <c r="J321" s="377" t="s">
        <v>703</v>
      </c>
      <c r="K321" s="254">
        <v>0</v>
      </c>
      <c r="L321" s="254"/>
      <c r="M321" s="381">
        <v>0</v>
      </c>
      <c r="O321" s="420">
        <f t="shared" si="9"/>
        <v>0</v>
      </c>
    </row>
    <row r="322" spans="1:15" s="255" customFormat="1" ht="12" hidden="1" customHeight="1">
      <c r="A322" s="250" t="s">
        <v>23</v>
      </c>
      <c r="B322" s="250" t="s">
        <v>425</v>
      </c>
      <c r="C322" s="251">
        <v>310101</v>
      </c>
      <c r="D322" s="252" t="s">
        <v>333</v>
      </c>
      <c r="E322" s="253" t="s">
        <v>6</v>
      </c>
      <c r="F322" s="253" t="s">
        <v>713</v>
      </c>
      <c r="G322" s="424">
        <v>0</v>
      </c>
      <c r="H322" s="424">
        <v>0</v>
      </c>
      <c r="I322" s="424">
        <f t="shared" si="8"/>
        <v>0</v>
      </c>
      <c r="J322" s="377" t="s">
        <v>703</v>
      </c>
      <c r="K322" s="254">
        <v>0</v>
      </c>
      <c r="L322" s="254"/>
      <c r="M322" s="381">
        <v>0</v>
      </c>
      <c r="O322" s="420">
        <f t="shared" si="9"/>
        <v>0</v>
      </c>
    </row>
    <row r="323" spans="1:15" s="255" customFormat="1" ht="12" hidden="1" customHeight="1">
      <c r="A323" s="250" t="s">
        <v>23</v>
      </c>
      <c r="B323" s="250" t="s">
        <v>425</v>
      </c>
      <c r="C323" s="251">
        <v>310102</v>
      </c>
      <c r="D323" s="252" t="s">
        <v>334</v>
      </c>
      <c r="E323" s="253" t="s">
        <v>417</v>
      </c>
      <c r="F323" s="253" t="s">
        <v>713</v>
      </c>
      <c r="G323" s="424">
        <v>-5000000000</v>
      </c>
      <c r="H323" s="424">
        <v>0</v>
      </c>
      <c r="I323" s="424">
        <f t="shared" si="8"/>
        <v>-5000000000</v>
      </c>
      <c r="J323" s="377" t="s">
        <v>703</v>
      </c>
      <c r="K323" s="254">
        <v>-838793.88</v>
      </c>
      <c r="L323" s="254"/>
      <c r="M323" s="381">
        <v>-5000000000</v>
      </c>
      <c r="O323" s="420">
        <f t="shared" si="9"/>
        <v>-5000000000</v>
      </c>
    </row>
    <row r="324" spans="1:15" s="255" customFormat="1" ht="12" hidden="1" customHeight="1">
      <c r="A324" s="250" t="s">
        <v>23</v>
      </c>
      <c r="B324" s="250" t="s">
        <v>425</v>
      </c>
      <c r="C324" s="251">
        <v>310105</v>
      </c>
      <c r="D324" s="252" t="s">
        <v>335</v>
      </c>
      <c r="E324" s="253" t="s">
        <v>6</v>
      </c>
      <c r="F324" s="253" t="s">
        <v>713</v>
      </c>
      <c r="G324" s="424">
        <v>0</v>
      </c>
      <c r="H324" s="424">
        <v>0</v>
      </c>
      <c r="I324" s="424">
        <f t="shared" si="8"/>
        <v>0</v>
      </c>
      <c r="J324" s="377" t="s">
        <v>703</v>
      </c>
      <c r="K324" s="254">
        <v>0</v>
      </c>
      <c r="L324" s="254"/>
      <c r="M324" s="381">
        <v>0</v>
      </c>
      <c r="O324" s="420">
        <f t="shared" si="9"/>
        <v>0</v>
      </c>
    </row>
    <row r="325" spans="1:15" s="255" customFormat="1" ht="12" hidden="1" customHeight="1">
      <c r="A325" s="250" t="s">
        <v>23</v>
      </c>
      <c r="B325" s="250" t="s">
        <v>425</v>
      </c>
      <c r="C325" s="251">
        <v>310115</v>
      </c>
      <c r="D325" s="252" t="s">
        <v>336</v>
      </c>
      <c r="E325" s="253" t="s">
        <v>6</v>
      </c>
      <c r="F325" s="253" t="s">
        <v>713</v>
      </c>
      <c r="G325" s="424">
        <v>0</v>
      </c>
      <c r="H325" s="424">
        <v>0</v>
      </c>
      <c r="I325" s="424">
        <f t="shared" si="8"/>
        <v>0</v>
      </c>
      <c r="J325" s="377" t="s">
        <v>703</v>
      </c>
      <c r="K325" s="254">
        <v>0</v>
      </c>
      <c r="L325" s="254"/>
      <c r="M325" s="381">
        <v>0</v>
      </c>
      <c r="O325" s="420">
        <f t="shared" si="9"/>
        <v>0</v>
      </c>
    </row>
    <row r="326" spans="1:15" s="255" customFormat="1" ht="12" hidden="1" customHeight="1">
      <c r="A326" s="250" t="s">
        <v>23</v>
      </c>
      <c r="B326" s="250"/>
      <c r="C326" s="251">
        <v>312</v>
      </c>
      <c r="D326" s="252" t="s">
        <v>581</v>
      </c>
      <c r="E326" s="253" t="s">
        <v>6</v>
      </c>
      <c r="F326" s="253" t="s">
        <v>712</v>
      </c>
      <c r="G326" s="424">
        <v>0</v>
      </c>
      <c r="H326" s="424">
        <v>0</v>
      </c>
      <c r="I326" s="424">
        <f t="shared" si="8"/>
        <v>0</v>
      </c>
      <c r="J326" s="377" t="s">
        <v>703</v>
      </c>
      <c r="K326" s="254">
        <v>0</v>
      </c>
      <c r="L326" s="254"/>
      <c r="M326" s="381">
        <v>0</v>
      </c>
      <c r="O326" s="420">
        <f t="shared" si="9"/>
        <v>0</v>
      </c>
    </row>
    <row r="327" spans="1:15" s="255" customFormat="1" ht="12" hidden="1" customHeight="1">
      <c r="A327" s="250" t="s">
        <v>23</v>
      </c>
      <c r="B327" s="250" t="s">
        <v>425</v>
      </c>
      <c r="C327" s="251">
        <v>312101</v>
      </c>
      <c r="D327" s="252" t="s">
        <v>337</v>
      </c>
      <c r="E327" s="253" t="s">
        <v>6</v>
      </c>
      <c r="F327" s="253" t="s">
        <v>713</v>
      </c>
      <c r="G327" s="424">
        <v>0</v>
      </c>
      <c r="H327" s="424">
        <v>0</v>
      </c>
      <c r="I327" s="424">
        <f t="shared" si="8"/>
        <v>0</v>
      </c>
      <c r="J327" s="377" t="s">
        <v>703</v>
      </c>
      <c r="K327" s="254">
        <v>0</v>
      </c>
      <c r="L327" s="254"/>
      <c r="M327" s="381">
        <v>0</v>
      </c>
      <c r="O327" s="420">
        <f t="shared" si="9"/>
        <v>0</v>
      </c>
    </row>
    <row r="328" spans="1:15" s="255" customFormat="1" ht="12" hidden="1" customHeight="1">
      <c r="A328" s="250" t="s">
        <v>23</v>
      </c>
      <c r="B328" s="250" t="s">
        <v>425</v>
      </c>
      <c r="C328" s="251">
        <v>312102</v>
      </c>
      <c r="D328" s="252" t="s">
        <v>338</v>
      </c>
      <c r="E328" s="253" t="s">
        <v>6</v>
      </c>
      <c r="F328" s="253" t="s">
        <v>713</v>
      </c>
      <c r="G328" s="424">
        <v>0</v>
      </c>
      <c r="H328" s="424">
        <v>0</v>
      </c>
      <c r="I328" s="424">
        <f t="shared" ref="I328:I393" si="10">SUM(G328:H328)</f>
        <v>0</v>
      </c>
      <c r="J328" s="377" t="s">
        <v>703</v>
      </c>
      <c r="K328" s="254">
        <v>0</v>
      </c>
      <c r="L328" s="254"/>
      <c r="M328" s="381">
        <v>0</v>
      </c>
      <c r="O328" s="420">
        <f t="shared" si="9"/>
        <v>0</v>
      </c>
    </row>
    <row r="329" spans="1:15" s="255" customFormat="1" ht="12" hidden="1" customHeight="1">
      <c r="A329" s="250" t="s">
        <v>23</v>
      </c>
      <c r="B329" s="250"/>
      <c r="C329" s="251">
        <v>315</v>
      </c>
      <c r="D329" s="252" t="s">
        <v>12</v>
      </c>
      <c r="E329" s="253" t="s">
        <v>6</v>
      </c>
      <c r="F329" s="253" t="s">
        <v>712</v>
      </c>
      <c r="G329" s="424">
        <v>0</v>
      </c>
      <c r="H329" s="424">
        <v>0</v>
      </c>
      <c r="I329" s="424">
        <f t="shared" si="10"/>
        <v>0</v>
      </c>
      <c r="J329" s="377" t="s">
        <v>703</v>
      </c>
      <c r="K329" s="254">
        <v>0</v>
      </c>
      <c r="L329" s="254"/>
      <c r="M329" s="381">
        <v>0</v>
      </c>
      <c r="O329" s="420">
        <f t="shared" si="9"/>
        <v>0</v>
      </c>
    </row>
    <row r="330" spans="1:15" s="255" customFormat="1" ht="12" hidden="1" customHeight="1">
      <c r="A330" s="250" t="s">
        <v>23</v>
      </c>
      <c r="B330" s="250" t="s">
        <v>425</v>
      </c>
      <c r="C330" s="251">
        <v>31501</v>
      </c>
      <c r="D330" s="252" t="s">
        <v>339</v>
      </c>
      <c r="E330" s="253" t="s">
        <v>6</v>
      </c>
      <c r="F330" s="253" t="s">
        <v>713</v>
      </c>
      <c r="G330" s="424">
        <v>0</v>
      </c>
      <c r="H330" s="424">
        <v>0</v>
      </c>
      <c r="I330" s="424">
        <f t="shared" si="10"/>
        <v>0</v>
      </c>
      <c r="J330" s="377" t="s">
        <v>703</v>
      </c>
      <c r="K330" s="254">
        <v>0</v>
      </c>
      <c r="L330" s="254"/>
      <c r="M330" s="381">
        <v>0</v>
      </c>
      <c r="O330" s="420">
        <f t="shared" si="9"/>
        <v>0</v>
      </c>
    </row>
    <row r="331" spans="1:15" s="255" customFormat="1" ht="12" hidden="1" customHeight="1">
      <c r="A331" s="250" t="s">
        <v>23</v>
      </c>
      <c r="B331" s="250" t="s">
        <v>425</v>
      </c>
      <c r="C331" s="251">
        <v>31502</v>
      </c>
      <c r="D331" s="252" t="s">
        <v>340</v>
      </c>
      <c r="E331" s="253" t="s">
        <v>6</v>
      </c>
      <c r="F331" s="253" t="s">
        <v>713</v>
      </c>
      <c r="G331" s="424">
        <v>0</v>
      </c>
      <c r="H331" s="424">
        <v>0</v>
      </c>
      <c r="I331" s="424">
        <f t="shared" si="10"/>
        <v>0</v>
      </c>
      <c r="J331" s="377" t="s">
        <v>703</v>
      </c>
      <c r="K331" s="254">
        <v>0</v>
      </c>
      <c r="L331" s="254"/>
      <c r="M331" s="381">
        <v>0</v>
      </c>
      <c r="O331" s="420">
        <f t="shared" si="9"/>
        <v>0</v>
      </c>
    </row>
    <row r="332" spans="1:15" s="255" customFormat="1" ht="12" hidden="1" customHeight="1">
      <c r="A332" s="250" t="s">
        <v>23</v>
      </c>
      <c r="B332" s="250" t="s">
        <v>425</v>
      </c>
      <c r="C332" s="251">
        <v>31503</v>
      </c>
      <c r="D332" s="252" t="s">
        <v>341</v>
      </c>
      <c r="E332" s="253" t="s">
        <v>6</v>
      </c>
      <c r="F332" s="253" t="s">
        <v>713</v>
      </c>
      <c r="G332" s="424">
        <v>0</v>
      </c>
      <c r="H332" s="424">
        <v>0</v>
      </c>
      <c r="I332" s="424">
        <f t="shared" si="10"/>
        <v>0</v>
      </c>
      <c r="J332" s="377" t="s">
        <v>703</v>
      </c>
      <c r="K332" s="254">
        <v>0</v>
      </c>
      <c r="L332" s="254"/>
      <c r="M332" s="381">
        <v>0</v>
      </c>
      <c r="O332" s="420">
        <f t="shared" si="9"/>
        <v>0</v>
      </c>
    </row>
    <row r="333" spans="1:15" s="255" customFormat="1" ht="12" hidden="1" customHeight="1">
      <c r="A333" s="250" t="s">
        <v>23</v>
      </c>
      <c r="B333" s="250" t="s">
        <v>425</v>
      </c>
      <c r="C333" s="251">
        <v>315101</v>
      </c>
      <c r="D333" s="252" t="s">
        <v>342</v>
      </c>
      <c r="E333" s="253" t="s">
        <v>6</v>
      </c>
      <c r="F333" s="253" t="s">
        <v>713</v>
      </c>
      <c r="G333" s="424">
        <v>0</v>
      </c>
      <c r="H333" s="424">
        <v>0</v>
      </c>
      <c r="I333" s="424">
        <f t="shared" si="10"/>
        <v>0</v>
      </c>
      <c r="J333" s="377" t="s">
        <v>703</v>
      </c>
      <c r="K333" s="254">
        <v>0</v>
      </c>
      <c r="L333" s="254"/>
      <c r="M333" s="381">
        <v>0</v>
      </c>
      <c r="O333" s="420">
        <f t="shared" si="9"/>
        <v>0</v>
      </c>
    </row>
    <row r="334" spans="1:15" s="255" customFormat="1" ht="12" hidden="1" customHeight="1">
      <c r="A334" s="250" t="s">
        <v>23</v>
      </c>
      <c r="B334" s="250" t="s">
        <v>425</v>
      </c>
      <c r="C334" s="251">
        <v>315102</v>
      </c>
      <c r="D334" s="252" t="s">
        <v>343</v>
      </c>
      <c r="E334" s="253" t="s">
        <v>6</v>
      </c>
      <c r="F334" s="253" t="s">
        <v>713</v>
      </c>
      <c r="G334" s="424">
        <v>0</v>
      </c>
      <c r="H334" s="424">
        <v>0</v>
      </c>
      <c r="I334" s="424">
        <f t="shared" si="10"/>
        <v>0</v>
      </c>
      <c r="J334" s="377" t="s">
        <v>703</v>
      </c>
      <c r="K334" s="254">
        <v>0</v>
      </c>
      <c r="L334" s="254"/>
      <c r="M334" s="381">
        <v>0</v>
      </c>
      <c r="O334" s="420">
        <f t="shared" si="9"/>
        <v>0</v>
      </c>
    </row>
    <row r="335" spans="1:15" s="255" customFormat="1" ht="12" hidden="1" customHeight="1">
      <c r="A335" s="250" t="s">
        <v>23</v>
      </c>
      <c r="B335" s="250" t="s">
        <v>425</v>
      </c>
      <c r="C335" s="251">
        <v>315103</v>
      </c>
      <c r="D335" s="252" t="s">
        <v>344</v>
      </c>
      <c r="E335" s="253" t="s">
        <v>6</v>
      </c>
      <c r="F335" s="253" t="s">
        <v>713</v>
      </c>
      <c r="G335" s="424">
        <v>0</v>
      </c>
      <c r="H335" s="424">
        <v>0</v>
      </c>
      <c r="I335" s="424">
        <f t="shared" si="10"/>
        <v>0</v>
      </c>
      <c r="J335" s="377" t="s">
        <v>703</v>
      </c>
      <c r="K335" s="254">
        <v>0</v>
      </c>
      <c r="L335" s="254"/>
      <c r="M335" s="381">
        <v>0</v>
      </c>
      <c r="O335" s="420">
        <f t="shared" si="9"/>
        <v>0</v>
      </c>
    </row>
    <row r="336" spans="1:15" s="255" customFormat="1" ht="12" hidden="1" customHeight="1">
      <c r="A336" s="250" t="s">
        <v>23</v>
      </c>
      <c r="B336" s="250"/>
      <c r="C336" s="251">
        <v>316</v>
      </c>
      <c r="D336" s="252" t="s">
        <v>142</v>
      </c>
      <c r="E336" s="253" t="s">
        <v>6</v>
      </c>
      <c r="F336" s="253" t="s">
        <v>712</v>
      </c>
      <c r="G336" s="424">
        <v>0</v>
      </c>
      <c r="H336" s="424">
        <v>0</v>
      </c>
      <c r="I336" s="424">
        <f t="shared" si="10"/>
        <v>0</v>
      </c>
      <c r="J336" s="377" t="s">
        <v>703</v>
      </c>
      <c r="K336" s="254">
        <v>0</v>
      </c>
      <c r="L336" s="254"/>
      <c r="M336" s="381">
        <v>0</v>
      </c>
      <c r="O336" s="420">
        <f t="shared" ref="O336:O401" si="11">+M336+N336</f>
        <v>0</v>
      </c>
    </row>
    <row r="337" spans="1:15" s="255" customFormat="1" ht="12" hidden="1" customHeight="1">
      <c r="A337" s="250" t="s">
        <v>23</v>
      </c>
      <c r="B337" s="250" t="s">
        <v>425</v>
      </c>
      <c r="C337" s="251">
        <v>31601</v>
      </c>
      <c r="D337" s="252" t="s">
        <v>345</v>
      </c>
      <c r="E337" s="253" t="s">
        <v>417</v>
      </c>
      <c r="F337" s="253" t="s">
        <v>713</v>
      </c>
      <c r="G337" s="424">
        <v>16169966</v>
      </c>
      <c r="H337" s="424">
        <v>0</v>
      </c>
      <c r="I337" s="424">
        <f t="shared" si="10"/>
        <v>16169966</v>
      </c>
      <c r="J337" s="377" t="s">
        <v>703</v>
      </c>
      <c r="K337" s="254">
        <v>3133.22</v>
      </c>
      <c r="L337" s="254"/>
      <c r="M337" s="381">
        <v>0</v>
      </c>
      <c r="O337" s="420">
        <f t="shared" si="11"/>
        <v>0</v>
      </c>
    </row>
    <row r="338" spans="1:15" s="255" customFormat="1" ht="12" hidden="1" customHeight="1">
      <c r="A338" s="250"/>
      <c r="B338" s="250" t="s">
        <v>425</v>
      </c>
      <c r="C338" s="251">
        <v>31602</v>
      </c>
      <c r="D338" s="252" t="s">
        <v>346</v>
      </c>
      <c r="E338" s="253" t="s">
        <v>417</v>
      </c>
      <c r="F338" s="253" t="s">
        <v>713</v>
      </c>
      <c r="G338" s="424">
        <v>-667969049</v>
      </c>
      <c r="H338" s="424">
        <v>0</v>
      </c>
      <c r="I338" s="424">
        <f t="shared" si="10"/>
        <v>-667969049</v>
      </c>
      <c r="J338" s="377" t="s">
        <v>703</v>
      </c>
      <c r="K338" s="254">
        <v>-48206.012000000002</v>
      </c>
      <c r="L338" s="254"/>
      <c r="M338" s="381">
        <v>0</v>
      </c>
      <c r="O338" s="420">
        <f t="shared" si="11"/>
        <v>0</v>
      </c>
    </row>
    <row r="339" spans="1:15" s="255" customFormat="1" ht="12" hidden="1" customHeight="1">
      <c r="A339" s="250" t="s">
        <v>347</v>
      </c>
      <c r="B339" s="250"/>
      <c r="C339" s="251">
        <v>4</v>
      </c>
      <c r="D339" s="252" t="s">
        <v>347</v>
      </c>
      <c r="E339" s="253" t="s">
        <v>6</v>
      </c>
      <c r="F339" s="253" t="s">
        <v>712</v>
      </c>
      <c r="G339" s="424">
        <v>0</v>
      </c>
      <c r="H339" s="424">
        <v>0</v>
      </c>
      <c r="I339" s="424">
        <f t="shared" si="10"/>
        <v>0</v>
      </c>
      <c r="J339" s="377" t="s">
        <v>703</v>
      </c>
      <c r="K339" s="254">
        <v>0</v>
      </c>
      <c r="L339" s="254"/>
      <c r="M339" s="381">
        <v>0</v>
      </c>
      <c r="O339" s="420">
        <f t="shared" si="11"/>
        <v>0</v>
      </c>
    </row>
    <row r="340" spans="1:15" s="255" customFormat="1" ht="12" hidden="1" customHeight="1">
      <c r="A340" s="250" t="s">
        <v>347</v>
      </c>
      <c r="B340" s="250"/>
      <c r="C340" s="251">
        <v>41</v>
      </c>
      <c r="D340" s="252" t="s">
        <v>14</v>
      </c>
      <c r="E340" s="253" t="s">
        <v>6</v>
      </c>
      <c r="F340" s="253" t="s">
        <v>712</v>
      </c>
      <c r="G340" s="424">
        <v>0</v>
      </c>
      <c r="H340" s="424">
        <v>0</v>
      </c>
      <c r="I340" s="424">
        <f t="shared" si="10"/>
        <v>0</v>
      </c>
      <c r="J340" s="377" t="s">
        <v>703</v>
      </c>
      <c r="K340" s="254">
        <v>0</v>
      </c>
      <c r="L340" s="254"/>
      <c r="M340" s="381">
        <v>0</v>
      </c>
      <c r="O340" s="420">
        <f t="shared" si="11"/>
        <v>0</v>
      </c>
    </row>
    <row r="341" spans="1:15" s="255" customFormat="1" ht="12" hidden="1" customHeight="1">
      <c r="A341" s="250" t="s">
        <v>347</v>
      </c>
      <c r="B341" s="250" t="s">
        <v>127</v>
      </c>
      <c r="C341" s="251">
        <v>410101</v>
      </c>
      <c r="D341" s="252" t="s">
        <v>704</v>
      </c>
      <c r="E341" s="253" t="s">
        <v>6</v>
      </c>
      <c r="F341" s="253" t="s">
        <v>713</v>
      </c>
      <c r="G341" s="424">
        <v>-593181188</v>
      </c>
      <c r="H341" s="424">
        <v>0</v>
      </c>
      <c r="I341" s="424">
        <f t="shared" si="10"/>
        <v>-593181188</v>
      </c>
      <c r="J341" s="377" t="s">
        <v>703</v>
      </c>
      <c r="K341" s="254">
        <v>-94378.79</v>
      </c>
      <c r="L341" s="254"/>
      <c r="M341" s="381">
        <v>0</v>
      </c>
      <c r="O341" s="420">
        <f t="shared" si="11"/>
        <v>0</v>
      </c>
    </row>
    <row r="342" spans="1:15" s="255" customFormat="1" ht="12" hidden="1" customHeight="1">
      <c r="A342" s="250" t="s">
        <v>347</v>
      </c>
      <c r="B342" s="250" t="s">
        <v>653</v>
      </c>
      <c r="C342" s="251">
        <v>410102</v>
      </c>
      <c r="D342" s="252" t="s">
        <v>351</v>
      </c>
      <c r="E342" s="253" t="s">
        <v>6</v>
      </c>
      <c r="F342" s="253" t="s">
        <v>713</v>
      </c>
      <c r="G342" s="424">
        <v>-98384058</v>
      </c>
      <c r="H342" s="424">
        <v>0</v>
      </c>
      <c r="I342" s="424">
        <f t="shared" si="10"/>
        <v>-98384058</v>
      </c>
      <c r="J342" s="377" t="s">
        <v>703</v>
      </c>
      <c r="K342" s="254">
        <v>-15721.97</v>
      </c>
      <c r="L342" s="254"/>
      <c r="M342" s="381">
        <v>0</v>
      </c>
      <c r="O342" s="420">
        <f t="shared" si="11"/>
        <v>0</v>
      </c>
    </row>
    <row r="343" spans="1:15" s="255" customFormat="1" ht="12" hidden="1" customHeight="1">
      <c r="A343" s="250" t="s">
        <v>347</v>
      </c>
      <c r="B343" s="250" t="s">
        <v>128</v>
      </c>
      <c r="C343" s="251">
        <v>410103</v>
      </c>
      <c r="D343" s="252" t="s">
        <v>524</v>
      </c>
      <c r="E343" s="253" t="s">
        <v>6</v>
      </c>
      <c r="F343" s="253" t="s">
        <v>713</v>
      </c>
      <c r="G343" s="424">
        <v>-67705134</v>
      </c>
      <c r="H343" s="424">
        <v>0</v>
      </c>
      <c r="I343" s="424">
        <f t="shared" si="10"/>
        <v>-67705134</v>
      </c>
      <c r="J343" s="377" t="s">
        <v>703</v>
      </c>
      <c r="K343" s="254">
        <v>-11051.54</v>
      </c>
      <c r="L343" s="254"/>
      <c r="M343" s="381">
        <v>0</v>
      </c>
      <c r="O343" s="420">
        <f t="shared" si="11"/>
        <v>0</v>
      </c>
    </row>
    <row r="344" spans="1:15" s="255" customFormat="1" ht="12" hidden="1" customHeight="1">
      <c r="A344" s="250" t="s">
        <v>347</v>
      </c>
      <c r="B344" s="250" t="s">
        <v>653</v>
      </c>
      <c r="C344" s="251">
        <v>410104</v>
      </c>
      <c r="D344" s="252" t="s">
        <v>525</v>
      </c>
      <c r="E344" s="253" t="s">
        <v>6</v>
      </c>
      <c r="F344" s="253" t="s">
        <v>713</v>
      </c>
      <c r="G344" s="424">
        <v>-21999797</v>
      </c>
      <c r="H344" s="424">
        <v>0</v>
      </c>
      <c r="I344" s="424">
        <f t="shared" si="10"/>
        <v>-21999797</v>
      </c>
      <c r="J344" s="377" t="s">
        <v>703</v>
      </c>
      <c r="K344" s="254">
        <v>-3509.49</v>
      </c>
      <c r="L344" s="254"/>
      <c r="M344" s="381">
        <v>0</v>
      </c>
      <c r="O344" s="420">
        <f t="shared" si="11"/>
        <v>0</v>
      </c>
    </row>
    <row r="345" spans="1:15" s="255" customFormat="1" ht="12" hidden="1" customHeight="1">
      <c r="A345" s="250" t="s">
        <v>347</v>
      </c>
      <c r="B345" s="250" t="s">
        <v>653</v>
      </c>
      <c r="C345" s="251">
        <v>410105</v>
      </c>
      <c r="D345" s="252" t="s">
        <v>526</v>
      </c>
      <c r="E345" s="253" t="s">
        <v>417</v>
      </c>
      <c r="F345" s="253" t="s">
        <v>713</v>
      </c>
      <c r="G345" s="424">
        <v>0</v>
      </c>
      <c r="H345" s="424">
        <v>0</v>
      </c>
      <c r="I345" s="424">
        <f t="shared" si="10"/>
        <v>0</v>
      </c>
      <c r="J345" s="377" t="s">
        <v>703</v>
      </c>
      <c r="K345" s="254">
        <v>0</v>
      </c>
      <c r="L345" s="254"/>
      <c r="M345" s="381">
        <v>0</v>
      </c>
      <c r="O345" s="420">
        <f t="shared" si="11"/>
        <v>0</v>
      </c>
    </row>
    <row r="346" spans="1:15" s="255" customFormat="1" ht="12" hidden="1" customHeight="1">
      <c r="A346" s="250" t="s">
        <v>347</v>
      </c>
      <c r="B346" s="250" t="s">
        <v>885</v>
      </c>
      <c r="C346" s="251">
        <v>410106</v>
      </c>
      <c r="D346" s="252" t="s">
        <v>705</v>
      </c>
      <c r="E346" s="253" t="s">
        <v>417</v>
      </c>
      <c r="F346" s="253" t="s">
        <v>713</v>
      </c>
      <c r="G346" s="424">
        <v>-11446787</v>
      </c>
      <c r="H346" s="424">
        <v>0</v>
      </c>
      <c r="I346" s="424">
        <f t="shared" si="10"/>
        <v>-11446787</v>
      </c>
      <c r="J346" s="377" t="s">
        <v>703</v>
      </c>
      <c r="K346" s="254">
        <v>-1848.55</v>
      </c>
      <c r="L346" s="254"/>
      <c r="M346" s="381">
        <v>0</v>
      </c>
      <c r="O346" s="420">
        <f t="shared" si="11"/>
        <v>0</v>
      </c>
    </row>
    <row r="347" spans="1:15" s="255" customFormat="1" ht="12" hidden="1" customHeight="1">
      <c r="A347" s="250" t="s">
        <v>347</v>
      </c>
      <c r="B347" s="250" t="s">
        <v>38</v>
      </c>
      <c r="C347" s="251">
        <v>410107</v>
      </c>
      <c r="D347" s="252" t="s">
        <v>527</v>
      </c>
      <c r="E347" s="253" t="s">
        <v>417</v>
      </c>
      <c r="F347" s="253" t="s">
        <v>713</v>
      </c>
      <c r="G347" s="424">
        <v>-449784421</v>
      </c>
      <c r="H347" s="424">
        <v>0</v>
      </c>
      <c r="I347" s="424">
        <f t="shared" si="10"/>
        <v>-449784421</v>
      </c>
      <c r="J347" s="377" t="s">
        <v>703</v>
      </c>
      <c r="K347" s="254">
        <v>-70875.759999999995</v>
      </c>
      <c r="L347" s="254"/>
      <c r="M347" s="381">
        <v>0</v>
      </c>
      <c r="O347" s="420">
        <f t="shared" si="11"/>
        <v>0</v>
      </c>
    </row>
    <row r="348" spans="1:15" s="255" customFormat="1" ht="12" hidden="1" customHeight="1">
      <c r="A348" s="250" t="s">
        <v>347</v>
      </c>
      <c r="B348" s="250" t="s">
        <v>653</v>
      </c>
      <c r="C348" s="251">
        <v>410108</v>
      </c>
      <c r="D348" s="252" t="s">
        <v>528</v>
      </c>
      <c r="E348" s="253" t="s">
        <v>417</v>
      </c>
      <c r="F348" s="253" t="s">
        <v>713</v>
      </c>
      <c r="G348" s="424">
        <v>-470098</v>
      </c>
      <c r="H348" s="424">
        <v>0</v>
      </c>
      <c r="I348" s="424">
        <f t="shared" si="10"/>
        <v>-470098</v>
      </c>
      <c r="J348" s="377" t="s">
        <v>703</v>
      </c>
      <c r="K348" s="254">
        <v>-77.040000000000006</v>
      </c>
      <c r="L348" s="254"/>
      <c r="M348" s="381">
        <v>0</v>
      </c>
      <c r="O348" s="420">
        <f t="shared" si="11"/>
        <v>0</v>
      </c>
    </row>
    <row r="349" spans="1:15" s="255" customFormat="1" ht="12" hidden="1" customHeight="1">
      <c r="A349" s="250" t="s">
        <v>347</v>
      </c>
      <c r="B349" s="250" t="s">
        <v>129</v>
      </c>
      <c r="C349" s="251">
        <v>410109</v>
      </c>
      <c r="D349" s="252" t="s">
        <v>348</v>
      </c>
      <c r="E349" s="253" t="s">
        <v>417</v>
      </c>
      <c r="F349" s="253" t="s">
        <v>713</v>
      </c>
      <c r="G349" s="424">
        <v>-304943307</v>
      </c>
      <c r="H349" s="424">
        <v>0</v>
      </c>
      <c r="I349" s="424">
        <f t="shared" si="10"/>
        <v>-304943307</v>
      </c>
      <c r="J349" s="377" t="s">
        <v>703</v>
      </c>
      <c r="K349" s="254">
        <v>-48559.65</v>
      </c>
      <c r="L349" s="254"/>
      <c r="M349" s="381">
        <v>-8118904.1095890403</v>
      </c>
      <c r="O349" s="420">
        <f t="shared" si="11"/>
        <v>-8118904.1095890403</v>
      </c>
    </row>
    <row r="350" spans="1:15" s="255" customFormat="1" ht="12" hidden="1" customHeight="1">
      <c r="A350" s="250" t="s">
        <v>347</v>
      </c>
      <c r="B350" s="250" t="s">
        <v>39</v>
      </c>
      <c r="C350" s="251">
        <v>410110</v>
      </c>
      <c r="D350" s="252" t="s">
        <v>349</v>
      </c>
      <c r="E350" s="253" t="s">
        <v>417</v>
      </c>
      <c r="F350" s="253" t="s">
        <v>713</v>
      </c>
      <c r="G350" s="422">
        <v>0</v>
      </c>
      <c r="H350" s="424">
        <v>0</v>
      </c>
      <c r="I350" s="422">
        <f t="shared" si="10"/>
        <v>0</v>
      </c>
      <c r="J350" s="377" t="s">
        <v>703</v>
      </c>
      <c r="K350" s="254">
        <v>0</v>
      </c>
      <c r="L350" s="254"/>
      <c r="M350" s="381">
        <v>0</v>
      </c>
      <c r="O350" s="420">
        <f t="shared" si="11"/>
        <v>0</v>
      </c>
    </row>
    <row r="351" spans="1:15" s="255" customFormat="1" ht="12" hidden="1" customHeight="1">
      <c r="A351" s="250" t="s">
        <v>347</v>
      </c>
      <c r="B351" s="250" t="s">
        <v>40</v>
      </c>
      <c r="C351" s="251">
        <v>410111</v>
      </c>
      <c r="D351" s="252" t="s">
        <v>350</v>
      </c>
      <c r="E351" s="253" t="s">
        <v>417</v>
      </c>
      <c r="F351" s="253" t="s">
        <v>713</v>
      </c>
      <c r="G351" s="424">
        <v>-136364</v>
      </c>
      <c r="H351" s="424">
        <v>0</v>
      </c>
      <c r="I351" s="424">
        <f t="shared" si="10"/>
        <v>-136364</v>
      </c>
      <c r="J351" s="377" t="s">
        <v>703</v>
      </c>
      <c r="K351" s="254">
        <v>-21.15</v>
      </c>
      <c r="L351" s="254"/>
      <c r="M351" s="381">
        <v>0</v>
      </c>
      <c r="O351" s="420">
        <f t="shared" si="11"/>
        <v>0</v>
      </c>
    </row>
    <row r="352" spans="1:15" s="255" customFormat="1" ht="12" hidden="1" customHeight="1">
      <c r="A352" s="250" t="s">
        <v>347</v>
      </c>
      <c r="B352" s="250" t="s">
        <v>123</v>
      </c>
      <c r="C352" s="251">
        <v>410112</v>
      </c>
      <c r="D352" s="252" t="s">
        <v>353</v>
      </c>
      <c r="E352" s="253" t="s">
        <v>6</v>
      </c>
      <c r="F352" s="253" t="s">
        <v>713</v>
      </c>
      <c r="G352" s="424">
        <v>-1646866686</v>
      </c>
      <c r="H352" s="424">
        <v>0</v>
      </c>
      <c r="I352" s="424">
        <f t="shared" si="10"/>
        <v>-1646866686</v>
      </c>
      <c r="J352" s="377" t="s">
        <v>703</v>
      </c>
      <c r="K352" s="254">
        <v>-262744.76</v>
      </c>
      <c r="L352" s="254"/>
      <c r="M352" s="381">
        <v>0</v>
      </c>
      <c r="O352" s="420">
        <f t="shared" si="11"/>
        <v>0</v>
      </c>
    </row>
    <row r="353" spans="1:15" s="255" customFormat="1" ht="12" hidden="1" customHeight="1">
      <c r="A353" s="250" t="s">
        <v>347</v>
      </c>
      <c r="B353" s="250" t="s">
        <v>653</v>
      </c>
      <c r="C353" s="251">
        <v>410113</v>
      </c>
      <c r="D353" s="252" t="s">
        <v>196</v>
      </c>
      <c r="E353" s="253" t="s">
        <v>6</v>
      </c>
      <c r="F353" s="253" t="s">
        <v>713</v>
      </c>
      <c r="G353" s="422">
        <v>0</v>
      </c>
      <c r="H353" s="424">
        <v>0</v>
      </c>
      <c r="I353" s="422">
        <f t="shared" si="10"/>
        <v>0</v>
      </c>
      <c r="J353" s="377" t="s">
        <v>703</v>
      </c>
      <c r="K353" s="254">
        <v>0</v>
      </c>
      <c r="L353" s="254"/>
      <c r="M353" s="381">
        <v>0</v>
      </c>
      <c r="O353" s="420">
        <f t="shared" si="11"/>
        <v>0</v>
      </c>
    </row>
    <row r="354" spans="1:15" s="255" customFormat="1" ht="12" hidden="1" customHeight="1">
      <c r="A354" s="250" t="s">
        <v>347</v>
      </c>
      <c r="B354" s="250" t="s">
        <v>653</v>
      </c>
      <c r="C354" s="251">
        <v>410114</v>
      </c>
      <c r="D354" s="252" t="s">
        <v>582</v>
      </c>
      <c r="E354" s="253" t="s">
        <v>6</v>
      </c>
      <c r="F354" s="253" t="s">
        <v>713</v>
      </c>
      <c r="G354" s="424">
        <v>0</v>
      </c>
      <c r="H354" s="424">
        <v>0</v>
      </c>
      <c r="I354" s="424">
        <f t="shared" si="10"/>
        <v>0</v>
      </c>
      <c r="J354" s="377" t="s">
        <v>703</v>
      </c>
      <c r="K354" s="254">
        <v>0</v>
      </c>
      <c r="L354" s="254"/>
      <c r="M354" s="381">
        <v>0</v>
      </c>
      <c r="O354" s="420">
        <f t="shared" si="11"/>
        <v>0</v>
      </c>
    </row>
    <row r="355" spans="1:15" s="255" customFormat="1" ht="12" hidden="1" customHeight="1">
      <c r="A355" s="250" t="s">
        <v>347</v>
      </c>
      <c r="B355" s="250" t="s">
        <v>653</v>
      </c>
      <c r="C355" s="251">
        <v>410115</v>
      </c>
      <c r="D355" s="252" t="s">
        <v>354</v>
      </c>
      <c r="E355" s="253" t="s">
        <v>6</v>
      </c>
      <c r="F355" s="253" t="s">
        <v>713</v>
      </c>
      <c r="G355" s="424">
        <v>-557500</v>
      </c>
      <c r="H355" s="424">
        <v>0</v>
      </c>
      <c r="I355" s="424">
        <f t="shared" si="10"/>
        <v>-557500</v>
      </c>
      <c r="J355" s="377" t="s">
        <v>703</v>
      </c>
      <c r="K355" s="254">
        <v>-88.13</v>
      </c>
      <c r="L355" s="254"/>
      <c r="M355" s="381">
        <v>0</v>
      </c>
      <c r="O355" s="420">
        <f t="shared" si="11"/>
        <v>0</v>
      </c>
    </row>
    <row r="356" spans="1:15" s="255" customFormat="1" ht="12" hidden="1" customHeight="1">
      <c r="A356" s="250" t="s">
        <v>347</v>
      </c>
      <c r="B356" s="250" t="s">
        <v>885</v>
      </c>
      <c r="C356" s="251">
        <v>410116</v>
      </c>
      <c r="D356" s="252" t="s">
        <v>669</v>
      </c>
      <c r="E356" s="253" t="s">
        <v>6</v>
      </c>
      <c r="F356" s="253" t="s">
        <v>713</v>
      </c>
      <c r="G356" s="424">
        <v>-1415054381</v>
      </c>
      <c r="H356" s="424">
        <v>0</v>
      </c>
      <c r="I356" s="424">
        <f t="shared" si="10"/>
        <v>-1415054381</v>
      </c>
      <c r="J356" s="377" t="s">
        <v>703</v>
      </c>
      <c r="K356" s="254">
        <v>-227590.68</v>
      </c>
      <c r="L356" s="254"/>
      <c r="M356" s="381">
        <v>0</v>
      </c>
      <c r="O356" s="420">
        <f t="shared" si="11"/>
        <v>0</v>
      </c>
    </row>
    <row r="357" spans="1:15" s="255" customFormat="1" ht="12" hidden="1" customHeight="1">
      <c r="A357" s="250" t="s">
        <v>347</v>
      </c>
      <c r="B357" s="250" t="s">
        <v>653</v>
      </c>
      <c r="C357" s="251">
        <v>410117</v>
      </c>
      <c r="D357" s="252" t="s">
        <v>670</v>
      </c>
      <c r="E357" s="253" t="s">
        <v>6</v>
      </c>
      <c r="F357" s="253" t="s">
        <v>713</v>
      </c>
      <c r="G357" s="424">
        <v>-60000000</v>
      </c>
      <c r="H357" s="424">
        <v>0</v>
      </c>
      <c r="I357" s="424">
        <f t="shared" si="10"/>
        <v>-60000000</v>
      </c>
      <c r="J357" s="377" t="s">
        <v>703</v>
      </c>
      <c r="K357" s="254">
        <v>-9789.59</v>
      </c>
      <c r="L357" s="254"/>
      <c r="M357" s="381">
        <v>0</v>
      </c>
      <c r="O357" s="420">
        <f t="shared" si="11"/>
        <v>0</v>
      </c>
    </row>
    <row r="358" spans="1:15" s="255" customFormat="1" ht="12" hidden="1" customHeight="1">
      <c r="A358" s="250" t="s">
        <v>347</v>
      </c>
      <c r="B358" s="250" t="s">
        <v>319</v>
      </c>
      <c r="C358" s="251">
        <v>410118</v>
      </c>
      <c r="D358" s="252" t="s">
        <v>706</v>
      </c>
      <c r="E358" s="253" t="s">
        <v>6</v>
      </c>
      <c r="F358" s="253" t="s">
        <v>713</v>
      </c>
      <c r="G358" s="424">
        <v>-21585139</v>
      </c>
      <c r="H358" s="424">
        <v>0</v>
      </c>
      <c r="I358" s="424">
        <f t="shared" si="10"/>
        <v>-21585139</v>
      </c>
      <c r="J358" s="377" t="s">
        <v>703</v>
      </c>
      <c r="K358" s="254">
        <v>-3621.58</v>
      </c>
      <c r="L358" s="254"/>
      <c r="M358" s="381">
        <v>0</v>
      </c>
      <c r="O358" s="420">
        <f t="shared" si="11"/>
        <v>0</v>
      </c>
    </row>
    <row r="359" spans="1:15" s="255" customFormat="1" ht="12" hidden="1" customHeight="1">
      <c r="A359" s="250" t="s">
        <v>347</v>
      </c>
      <c r="B359" s="250" t="s">
        <v>129</v>
      </c>
      <c r="C359" s="251">
        <v>410119</v>
      </c>
      <c r="D359" s="252" t="s">
        <v>927</v>
      </c>
      <c r="E359" s="253" t="s">
        <v>6</v>
      </c>
      <c r="F359" s="253"/>
      <c r="G359" s="424">
        <v>0</v>
      </c>
      <c r="H359" s="424">
        <v>-3177034.5</v>
      </c>
      <c r="I359" s="424">
        <f t="shared" si="10"/>
        <v>-3177034.5</v>
      </c>
      <c r="J359" s="377"/>
      <c r="K359" s="254"/>
      <c r="L359" s="254"/>
      <c r="M359" s="381"/>
      <c r="O359" s="420"/>
    </row>
    <row r="360" spans="1:15" s="255" customFormat="1" ht="12" hidden="1" customHeight="1">
      <c r="A360" s="250" t="s">
        <v>347</v>
      </c>
      <c r="B360" s="250" t="s">
        <v>653</v>
      </c>
      <c r="C360" s="251">
        <v>410130</v>
      </c>
      <c r="D360" s="252" t="s">
        <v>352</v>
      </c>
      <c r="E360" s="253" t="s">
        <v>6</v>
      </c>
      <c r="F360" s="253" t="s">
        <v>713</v>
      </c>
      <c r="G360" s="424">
        <v>0</v>
      </c>
      <c r="H360" s="424">
        <v>0</v>
      </c>
      <c r="I360" s="424">
        <f t="shared" si="10"/>
        <v>0</v>
      </c>
      <c r="J360" s="377" t="s">
        <v>703</v>
      </c>
      <c r="K360" s="254">
        <v>0</v>
      </c>
      <c r="L360" s="254"/>
      <c r="M360" s="381">
        <v>0</v>
      </c>
      <c r="O360" s="420">
        <f t="shared" si="11"/>
        <v>0</v>
      </c>
    </row>
    <row r="361" spans="1:15" s="255" customFormat="1" ht="12" hidden="1" customHeight="1">
      <c r="A361" s="250" t="s">
        <v>347</v>
      </c>
      <c r="B361" s="250"/>
      <c r="C361" s="251">
        <v>42</v>
      </c>
      <c r="D361" s="252" t="s">
        <v>529</v>
      </c>
      <c r="E361" s="253" t="s">
        <v>6</v>
      </c>
      <c r="F361" s="253" t="s">
        <v>712</v>
      </c>
      <c r="G361" s="424">
        <v>0</v>
      </c>
      <c r="H361" s="424">
        <v>0</v>
      </c>
      <c r="I361" s="424">
        <f t="shared" si="10"/>
        <v>0</v>
      </c>
      <c r="J361" s="377" t="s">
        <v>703</v>
      </c>
      <c r="K361" s="254">
        <v>0</v>
      </c>
      <c r="L361" s="254"/>
      <c r="M361" s="381">
        <v>0</v>
      </c>
      <c r="O361" s="420">
        <f t="shared" si="11"/>
        <v>0</v>
      </c>
    </row>
    <row r="362" spans="1:15" s="255" customFormat="1" ht="12" hidden="1" customHeight="1">
      <c r="A362" s="250" t="s">
        <v>347</v>
      </c>
      <c r="B362" s="250" t="s">
        <v>434</v>
      </c>
      <c r="C362" s="251">
        <v>42101</v>
      </c>
      <c r="D362" s="252" t="s">
        <v>355</v>
      </c>
      <c r="E362" s="253" t="s">
        <v>6</v>
      </c>
      <c r="F362" s="253" t="s">
        <v>713</v>
      </c>
      <c r="G362" s="424">
        <v>0</v>
      </c>
      <c r="H362" s="424">
        <v>0</v>
      </c>
      <c r="I362" s="424">
        <f t="shared" si="10"/>
        <v>0</v>
      </c>
      <c r="J362" s="377" t="s">
        <v>703</v>
      </c>
      <c r="K362" s="254">
        <v>0</v>
      </c>
      <c r="L362" s="254"/>
      <c r="M362" s="381">
        <v>0</v>
      </c>
      <c r="O362" s="420">
        <f t="shared" si="11"/>
        <v>0</v>
      </c>
    </row>
    <row r="363" spans="1:15" s="255" customFormat="1" ht="12" hidden="1" customHeight="1">
      <c r="A363" s="250" t="s">
        <v>347</v>
      </c>
      <c r="B363" s="250" t="s">
        <v>443</v>
      </c>
      <c r="C363" s="251">
        <v>42103</v>
      </c>
      <c r="D363" s="252" t="s">
        <v>356</v>
      </c>
      <c r="E363" s="253" t="s">
        <v>6</v>
      </c>
      <c r="F363" s="253" t="s">
        <v>713</v>
      </c>
      <c r="G363" s="424">
        <v>-1338720594</v>
      </c>
      <c r="H363" s="424">
        <v>-398167.5</v>
      </c>
      <c r="I363" s="424">
        <f t="shared" si="10"/>
        <v>-1339118761.5</v>
      </c>
      <c r="J363" s="377" t="s">
        <v>703</v>
      </c>
      <c r="K363" s="254">
        <v>-50310.687700000002</v>
      </c>
      <c r="L363" s="254"/>
      <c r="M363" s="381">
        <v>0</v>
      </c>
      <c r="O363" s="420">
        <f t="shared" si="11"/>
        <v>0</v>
      </c>
    </row>
    <row r="364" spans="1:15" s="255" customFormat="1" ht="12" hidden="1" customHeight="1">
      <c r="A364" s="250" t="s">
        <v>347</v>
      </c>
      <c r="B364" s="250" t="s">
        <v>434</v>
      </c>
      <c r="C364" s="251">
        <v>42104</v>
      </c>
      <c r="D364" s="252" t="s">
        <v>357</v>
      </c>
      <c r="E364" s="253" t="s">
        <v>6</v>
      </c>
      <c r="F364" s="253" t="s">
        <v>713</v>
      </c>
      <c r="G364" s="424">
        <v>0</v>
      </c>
      <c r="H364" s="424">
        <v>0</v>
      </c>
      <c r="I364" s="424">
        <f t="shared" si="10"/>
        <v>0</v>
      </c>
      <c r="J364" s="377" t="s">
        <v>703</v>
      </c>
      <c r="K364" s="254">
        <v>0</v>
      </c>
      <c r="L364" s="254"/>
      <c r="M364" s="381">
        <v>0</v>
      </c>
      <c r="O364" s="420">
        <f t="shared" si="11"/>
        <v>0</v>
      </c>
    </row>
    <row r="365" spans="1:15" s="255" customFormat="1" ht="12" hidden="1" customHeight="1">
      <c r="A365" s="250" t="s">
        <v>347</v>
      </c>
      <c r="B365" s="250" t="s">
        <v>434</v>
      </c>
      <c r="C365" s="251">
        <v>42201</v>
      </c>
      <c r="D365" s="252" t="s">
        <v>355</v>
      </c>
      <c r="E365" s="253" t="s">
        <v>6</v>
      </c>
      <c r="F365" s="253" t="s">
        <v>713</v>
      </c>
      <c r="G365" s="424">
        <v>0</v>
      </c>
      <c r="H365" s="424">
        <v>0</v>
      </c>
      <c r="I365" s="424">
        <f t="shared" si="10"/>
        <v>0</v>
      </c>
      <c r="J365" s="377" t="s">
        <v>703</v>
      </c>
      <c r="K365" s="254">
        <v>0</v>
      </c>
      <c r="L365" s="254"/>
      <c r="M365" s="381">
        <v>0</v>
      </c>
      <c r="O365" s="420">
        <f t="shared" si="11"/>
        <v>0</v>
      </c>
    </row>
    <row r="366" spans="1:15" s="255" customFormat="1" ht="12" hidden="1" customHeight="1">
      <c r="A366" s="250" t="s">
        <v>347</v>
      </c>
      <c r="B366" s="250" t="s">
        <v>134</v>
      </c>
      <c r="C366" s="251">
        <v>42205</v>
      </c>
      <c r="D366" s="252" t="s">
        <v>530</v>
      </c>
      <c r="E366" s="253" t="s">
        <v>417</v>
      </c>
      <c r="F366" s="253" t="s">
        <v>713</v>
      </c>
      <c r="G366" s="424">
        <v>-2080078</v>
      </c>
      <c r="H366" s="424">
        <v>0</v>
      </c>
      <c r="I366" s="424">
        <f t="shared" si="10"/>
        <v>-2080078</v>
      </c>
      <c r="J366" s="377" t="s">
        <v>703</v>
      </c>
      <c r="K366" s="254">
        <v>-332.87</v>
      </c>
      <c r="L366" s="254"/>
      <c r="M366" s="381">
        <v>0</v>
      </c>
      <c r="O366" s="420">
        <f t="shared" si="11"/>
        <v>0</v>
      </c>
    </row>
    <row r="367" spans="1:15" s="255" customFormat="1" ht="12" hidden="1" customHeight="1">
      <c r="A367" s="250" t="s">
        <v>347</v>
      </c>
      <c r="B367" s="250"/>
      <c r="C367" s="251">
        <v>43</v>
      </c>
      <c r="D367" s="252" t="s">
        <v>531</v>
      </c>
      <c r="E367" s="253" t="s">
        <v>6</v>
      </c>
      <c r="F367" s="253" t="s">
        <v>712</v>
      </c>
      <c r="G367" s="424">
        <v>0</v>
      </c>
      <c r="H367" s="424">
        <v>0</v>
      </c>
      <c r="I367" s="424">
        <f t="shared" si="10"/>
        <v>0</v>
      </c>
      <c r="J367" s="377" t="s">
        <v>703</v>
      </c>
      <c r="K367" s="254">
        <v>0</v>
      </c>
      <c r="L367" s="254"/>
      <c r="M367" s="381">
        <v>0</v>
      </c>
      <c r="O367" s="420">
        <f t="shared" si="11"/>
        <v>0</v>
      </c>
    </row>
    <row r="368" spans="1:15" s="255" customFormat="1" ht="12" hidden="1" customHeight="1">
      <c r="A368" s="250" t="s">
        <v>347</v>
      </c>
      <c r="B368" s="250" t="s">
        <v>435</v>
      </c>
      <c r="C368" s="251">
        <v>4301</v>
      </c>
      <c r="D368" s="252" t="s">
        <v>358</v>
      </c>
      <c r="E368" s="253" t="s">
        <v>6</v>
      </c>
      <c r="F368" s="253" t="s">
        <v>713</v>
      </c>
      <c r="G368" s="424">
        <v>0</v>
      </c>
      <c r="H368" s="424">
        <v>0</v>
      </c>
      <c r="I368" s="424">
        <f t="shared" si="10"/>
        <v>0</v>
      </c>
      <c r="J368" s="377" t="s">
        <v>703</v>
      </c>
      <c r="K368" s="254">
        <v>0</v>
      </c>
      <c r="L368" s="254"/>
      <c r="M368" s="381">
        <v>0</v>
      </c>
      <c r="O368" s="420">
        <f t="shared" si="11"/>
        <v>0</v>
      </c>
    </row>
    <row r="369" spans="1:15" s="255" customFormat="1" ht="12" hidden="1" customHeight="1">
      <c r="A369" s="250" t="s">
        <v>347</v>
      </c>
      <c r="B369" s="250" t="s">
        <v>435</v>
      </c>
      <c r="C369" s="251">
        <v>4302</v>
      </c>
      <c r="D369" s="252" t="s">
        <v>359</v>
      </c>
      <c r="E369" s="253" t="s">
        <v>6</v>
      </c>
      <c r="F369" s="253" t="s">
        <v>713</v>
      </c>
      <c r="G369" s="424">
        <v>0</v>
      </c>
      <c r="H369" s="424">
        <v>0</v>
      </c>
      <c r="I369" s="424">
        <f t="shared" si="10"/>
        <v>0</v>
      </c>
      <c r="J369" s="377" t="s">
        <v>703</v>
      </c>
      <c r="K369" s="254">
        <v>0</v>
      </c>
      <c r="L369" s="254"/>
      <c r="M369" s="381">
        <v>0</v>
      </c>
      <c r="O369" s="420">
        <f t="shared" si="11"/>
        <v>0</v>
      </c>
    </row>
    <row r="370" spans="1:15" s="255" customFormat="1" ht="12" hidden="1" customHeight="1">
      <c r="A370" s="250" t="s">
        <v>347</v>
      </c>
      <c r="B370" s="250" t="s">
        <v>435</v>
      </c>
      <c r="C370" s="251">
        <v>4303</v>
      </c>
      <c r="D370" s="252" t="s">
        <v>360</v>
      </c>
      <c r="E370" s="253" t="s">
        <v>6</v>
      </c>
      <c r="F370" s="253" t="s">
        <v>713</v>
      </c>
      <c r="G370" s="424">
        <v>0</v>
      </c>
      <c r="H370" s="424">
        <v>0</v>
      </c>
      <c r="I370" s="424">
        <f t="shared" si="10"/>
        <v>0</v>
      </c>
      <c r="J370" s="377" t="s">
        <v>703</v>
      </c>
      <c r="K370" s="254">
        <v>0</v>
      </c>
      <c r="L370" s="254"/>
      <c r="M370" s="381">
        <v>0</v>
      </c>
      <c r="O370" s="420">
        <f t="shared" si="11"/>
        <v>0</v>
      </c>
    </row>
    <row r="371" spans="1:15" s="255" customFormat="1" ht="12" hidden="1" customHeight="1">
      <c r="A371" s="250" t="s">
        <v>347</v>
      </c>
      <c r="B371" s="250" t="s">
        <v>435</v>
      </c>
      <c r="C371" s="251">
        <v>4304</v>
      </c>
      <c r="D371" s="252" t="s">
        <v>361</v>
      </c>
      <c r="E371" s="253" t="s">
        <v>6</v>
      </c>
      <c r="F371" s="253" t="s">
        <v>713</v>
      </c>
      <c r="G371" s="424">
        <v>0</v>
      </c>
      <c r="H371" s="424">
        <v>0</v>
      </c>
      <c r="I371" s="424">
        <f t="shared" si="10"/>
        <v>0</v>
      </c>
      <c r="J371" s="377" t="s">
        <v>703</v>
      </c>
      <c r="K371" s="254">
        <v>0</v>
      </c>
      <c r="L371" s="254"/>
      <c r="M371" s="381">
        <v>0</v>
      </c>
      <c r="O371" s="420">
        <f t="shared" si="11"/>
        <v>0</v>
      </c>
    </row>
    <row r="372" spans="1:15" s="255" customFormat="1" ht="12" hidden="1" customHeight="1">
      <c r="A372" s="250" t="s">
        <v>347</v>
      </c>
      <c r="B372" s="250" t="s">
        <v>659</v>
      </c>
      <c r="C372" s="251">
        <v>4305</v>
      </c>
      <c r="D372" s="252" t="s">
        <v>362</v>
      </c>
      <c r="E372" s="253" t="s">
        <v>6</v>
      </c>
      <c r="F372" s="253" t="s">
        <v>713</v>
      </c>
      <c r="G372" s="424">
        <v>-1052012</v>
      </c>
      <c r="H372" s="424">
        <v>0</v>
      </c>
      <c r="I372" s="424">
        <f t="shared" si="10"/>
        <v>-1052012</v>
      </c>
      <c r="J372" s="377" t="s">
        <v>703</v>
      </c>
      <c r="K372" s="254">
        <v>-168.61</v>
      </c>
      <c r="L372" s="254"/>
      <c r="M372" s="381">
        <v>0</v>
      </c>
      <c r="O372" s="420">
        <f t="shared" si="11"/>
        <v>0</v>
      </c>
    </row>
    <row r="373" spans="1:15" s="255" customFormat="1" ht="12" hidden="1" customHeight="1">
      <c r="A373" s="250" t="s">
        <v>428</v>
      </c>
      <c r="B373" s="250"/>
      <c r="C373" s="251">
        <v>5</v>
      </c>
      <c r="D373" s="252" t="s">
        <v>363</v>
      </c>
      <c r="E373" s="253" t="s">
        <v>6</v>
      </c>
      <c r="F373" s="253" t="s">
        <v>712</v>
      </c>
      <c r="G373" s="424">
        <f>IF(F373="I",IFERROR(VLOOKUP(C373,BG!B:D,3,FALSE),0),0)</f>
        <v>0</v>
      </c>
      <c r="H373" s="424">
        <v>0</v>
      </c>
      <c r="I373" s="424">
        <f t="shared" si="10"/>
        <v>0</v>
      </c>
      <c r="J373" s="254"/>
      <c r="K373" s="254">
        <f>IF(F373="I",IFERROR(VLOOKUP(C373,BG!B:E,4,FALSE),0),0)</f>
        <v>0</v>
      </c>
      <c r="L373" s="254"/>
      <c r="M373" s="381">
        <v>0</v>
      </c>
      <c r="O373" s="420">
        <f t="shared" si="11"/>
        <v>0</v>
      </c>
    </row>
    <row r="374" spans="1:15" s="255" customFormat="1" ht="12" hidden="1" customHeight="1">
      <c r="A374" s="250" t="s">
        <v>428</v>
      </c>
      <c r="B374" s="250"/>
      <c r="C374" s="251">
        <v>51</v>
      </c>
      <c r="D374" s="252" t="s">
        <v>364</v>
      </c>
      <c r="E374" s="253" t="s">
        <v>6</v>
      </c>
      <c r="F374" s="253" t="s">
        <v>712</v>
      </c>
      <c r="G374" s="424">
        <f>IF(F374="I",IFERROR(VLOOKUP(C374,BG!B:D,3,FALSE),0),0)</f>
        <v>0</v>
      </c>
      <c r="H374" s="424">
        <v>0</v>
      </c>
      <c r="I374" s="424">
        <f t="shared" si="10"/>
        <v>0</v>
      </c>
      <c r="J374" s="254"/>
      <c r="K374" s="254">
        <f>IF(F374="I",IFERROR(VLOOKUP(C374,BG!B:E,4,FALSE),0),0)</f>
        <v>0</v>
      </c>
      <c r="L374" s="254"/>
      <c r="M374" s="381">
        <v>0</v>
      </c>
      <c r="O374" s="420">
        <f t="shared" si="11"/>
        <v>0</v>
      </c>
    </row>
    <row r="375" spans="1:15" s="255" customFormat="1" ht="12" hidden="1" customHeight="1">
      <c r="A375" s="250" t="s">
        <v>428</v>
      </c>
      <c r="B375" s="250"/>
      <c r="C375" s="251">
        <v>5101</v>
      </c>
      <c r="D375" s="252" t="s">
        <v>532</v>
      </c>
      <c r="E375" s="253" t="s">
        <v>417</v>
      </c>
      <c r="F375" s="253" t="s">
        <v>712</v>
      </c>
      <c r="G375" s="424">
        <f>IF(F375="I",IFERROR(VLOOKUP(C375,BG!B:D,3,FALSE),0),0)</f>
        <v>0</v>
      </c>
      <c r="H375" s="424">
        <v>0</v>
      </c>
      <c r="I375" s="424">
        <f t="shared" si="10"/>
        <v>0</v>
      </c>
      <c r="J375" s="254"/>
      <c r="K375" s="254">
        <f>IF(F375="I",IFERROR(VLOOKUP(C375,BG!B:E,4,FALSE),0),0)</f>
        <v>0</v>
      </c>
      <c r="L375" s="254"/>
      <c r="M375" s="381">
        <v>0</v>
      </c>
      <c r="O375" s="420">
        <f t="shared" si="11"/>
        <v>0</v>
      </c>
    </row>
    <row r="376" spans="1:15" s="255" customFormat="1" ht="12" hidden="1" customHeight="1">
      <c r="A376" s="250" t="s">
        <v>428</v>
      </c>
      <c r="B376" s="250" t="s">
        <v>533</v>
      </c>
      <c r="C376" s="251">
        <v>510101</v>
      </c>
      <c r="D376" s="252" t="s">
        <v>533</v>
      </c>
      <c r="E376" s="253" t="s">
        <v>417</v>
      </c>
      <c r="F376" s="253" t="s">
        <v>713</v>
      </c>
      <c r="G376" s="424">
        <f>IF(F376="I",IFERROR(VLOOKUP(C376,BG!B:D,3,FALSE),0),0)</f>
        <v>391097390</v>
      </c>
      <c r="H376" s="424">
        <v>0</v>
      </c>
      <c r="I376" s="424">
        <f t="shared" si="10"/>
        <v>391097390</v>
      </c>
      <c r="J376" s="254"/>
      <c r="K376" s="254">
        <f>IF(F376="I",IFERROR(VLOOKUP(C376,BG!B:E,4,FALSE),0),0)</f>
        <v>62555</v>
      </c>
      <c r="L376" s="254"/>
      <c r="M376" s="381">
        <v>0</v>
      </c>
      <c r="O376" s="420">
        <f t="shared" si="11"/>
        <v>0</v>
      </c>
    </row>
    <row r="377" spans="1:15" s="255" customFormat="1" ht="12" hidden="1" customHeight="1">
      <c r="A377" s="250" t="s">
        <v>428</v>
      </c>
      <c r="B377" s="250" t="s">
        <v>42</v>
      </c>
      <c r="C377" s="251">
        <v>510102</v>
      </c>
      <c r="D377" s="252" t="s">
        <v>392</v>
      </c>
      <c r="E377" s="253" t="s">
        <v>417</v>
      </c>
      <c r="F377" s="253" t="s">
        <v>713</v>
      </c>
      <c r="G377" s="424">
        <f>IF(F377="I",IFERROR(VLOOKUP(C377,BG!B:D,3,FALSE),0),0)</f>
        <v>185063845</v>
      </c>
      <c r="H377" s="424">
        <v>0</v>
      </c>
      <c r="I377" s="424">
        <f t="shared" si="10"/>
        <v>185063845</v>
      </c>
      <c r="J377" s="254"/>
      <c r="K377" s="254">
        <f>IF(F377="I",IFERROR(VLOOKUP(C377,BG!B:E,4,FALSE),0),0)</f>
        <v>29254.139999999992</v>
      </c>
      <c r="L377" s="254"/>
      <c r="M377" s="381">
        <v>0</v>
      </c>
      <c r="O377" s="420">
        <f t="shared" si="11"/>
        <v>0</v>
      </c>
    </row>
    <row r="378" spans="1:15" s="255" customFormat="1" ht="12" hidden="1" customHeight="1">
      <c r="A378" s="250" t="s">
        <v>428</v>
      </c>
      <c r="B378" s="250" t="s">
        <v>500</v>
      </c>
      <c r="C378" s="251">
        <v>510103</v>
      </c>
      <c r="D378" s="252" t="s">
        <v>534</v>
      </c>
      <c r="E378" s="253" t="s">
        <v>417</v>
      </c>
      <c r="F378" s="253" t="s">
        <v>713</v>
      </c>
      <c r="G378" s="424">
        <f>IF(F378="I",IFERROR(VLOOKUP(C378,BG!B:D,3,FALSE),0),0)</f>
        <v>32959171</v>
      </c>
      <c r="H378" s="424">
        <v>12930688</v>
      </c>
      <c r="I378" s="424">
        <f t="shared" si="10"/>
        <v>45889859</v>
      </c>
      <c r="J378" s="254"/>
      <c r="K378" s="254">
        <f>IF(F378="I",IFERROR(VLOOKUP(C378,BG!B:E,4,FALSE),0),0)</f>
        <v>5247.12</v>
      </c>
      <c r="L378" s="254"/>
      <c r="M378" s="381">
        <v>0</v>
      </c>
      <c r="O378" s="420">
        <f t="shared" si="11"/>
        <v>0</v>
      </c>
    </row>
    <row r="379" spans="1:15" s="255" customFormat="1" ht="12" hidden="1" customHeight="1">
      <c r="A379" s="250" t="s">
        <v>428</v>
      </c>
      <c r="B379" s="250" t="s">
        <v>500</v>
      </c>
      <c r="C379" s="251">
        <v>510104</v>
      </c>
      <c r="D379" s="252" t="s">
        <v>535</v>
      </c>
      <c r="E379" s="253" t="s">
        <v>6</v>
      </c>
      <c r="F379" s="253" t="s">
        <v>713</v>
      </c>
      <c r="G379" s="424">
        <f>IF(F379="I",IFERROR(VLOOKUP(C379,BG!B:D,3,FALSE),0),0)</f>
        <v>129597133</v>
      </c>
      <c r="H379" s="424">
        <v>0</v>
      </c>
      <c r="I379" s="424">
        <f t="shared" si="10"/>
        <v>129597133</v>
      </c>
      <c r="J379" s="254"/>
      <c r="K379" s="254">
        <f>IF(F379="I",IFERROR(VLOOKUP(C379,BG!B:E,4,FALSE),0),0)</f>
        <v>20403.45</v>
      </c>
      <c r="L379" s="254"/>
      <c r="M379" s="381">
        <v>0</v>
      </c>
      <c r="O379" s="420">
        <f t="shared" si="11"/>
        <v>0</v>
      </c>
    </row>
    <row r="380" spans="1:15" s="255" customFormat="1" ht="12" hidden="1" customHeight="1">
      <c r="A380" s="250" t="s">
        <v>428</v>
      </c>
      <c r="B380" s="250" t="s">
        <v>500</v>
      </c>
      <c r="C380" s="251">
        <v>510105</v>
      </c>
      <c r="D380" s="252" t="s">
        <v>393</v>
      </c>
      <c r="E380" s="253" t="s">
        <v>417</v>
      </c>
      <c r="F380" s="253" t="s">
        <v>713</v>
      </c>
      <c r="G380" s="424">
        <f>IF(F380="I",IFERROR(VLOOKUP(C380,BG!B:D,3,FALSE),0),0)</f>
        <v>12744444</v>
      </c>
      <c r="H380" s="424">
        <v>0</v>
      </c>
      <c r="I380" s="424">
        <f t="shared" si="10"/>
        <v>12744444</v>
      </c>
      <c r="J380" s="254"/>
      <c r="K380" s="254">
        <f>IF(F380="I",IFERROR(VLOOKUP(C380,BG!B:E,4,FALSE),0),0)</f>
        <v>2040</v>
      </c>
      <c r="L380" s="254"/>
      <c r="M380" s="381">
        <v>0</v>
      </c>
      <c r="O380" s="420">
        <f t="shared" si="11"/>
        <v>0</v>
      </c>
    </row>
    <row r="381" spans="1:15" s="255" customFormat="1" ht="12" hidden="1" customHeight="1">
      <c r="A381" s="250" t="s">
        <v>428</v>
      </c>
      <c r="B381" s="250" t="s">
        <v>500</v>
      </c>
      <c r="C381" s="251">
        <v>510106</v>
      </c>
      <c r="D381" s="252" t="s">
        <v>536</v>
      </c>
      <c r="E381" s="253" t="s">
        <v>417</v>
      </c>
      <c r="F381" s="253" t="s">
        <v>713</v>
      </c>
      <c r="G381" s="424">
        <f>IF(F381="I",IFERROR(VLOOKUP(C381,BG!B:D,3,FALSE),0),0)</f>
        <v>2437560</v>
      </c>
      <c r="H381" s="424">
        <v>0</v>
      </c>
      <c r="I381" s="424">
        <f t="shared" si="10"/>
        <v>2437560</v>
      </c>
      <c r="J381" s="254"/>
      <c r="K381" s="254">
        <f>IF(F381="I",IFERROR(VLOOKUP(C381,BG!B:E,4,FALSE),0),0)</f>
        <v>398.39</v>
      </c>
      <c r="L381" s="254"/>
      <c r="M381" s="381">
        <v>0</v>
      </c>
      <c r="O381" s="420">
        <f t="shared" si="11"/>
        <v>0</v>
      </c>
    </row>
    <row r="382" spans="1:15" s="255" customFormat="1" ht="12" hidden="1" customHeight="1">
      <c r="A382" s="250" t="s">
        <v>428</v>
      </c>
      <c r="B382" s="250" t="s">
        <v>500</v>
      </c>
      <c r="C382" s="251">
        <v>510107</v>
      </c>
      <c r="D382" s="252" t="s">
        <v>394</v>
      </c>
      <c r="E382" s="253" t="s">
        <v>417</v>
      </c>
      <c r="F382" s="253" t="s">
        <v>713</v>
      </c>
      <c r="G382" s="424">
        <f>IF(F382="I",IFERROR(VLOOKUP(C382,BG!B:D,3,FALSE),0),0)</f>
        <v>0</v>
      </c>
      <c r="H382" s="424">
        <v>0</v>
      </c>
      <c r="I382" s="424">
        <f t="shared" si="10"/>
        <v>0</v>
      </c>
      <c r="J382" s="254"/>
      <c r="K382" s="254">
        <f>IF(F382="I",IFERROR(VLOOKUP(C382,BG!B:E,4,FALSE),0),0)</f>
        <v>0</v>
      </c>
      <c r="L382" s="254"/>
      <c r="M382" s="381">
        <v>0</v>
      </c>
      <c r="O382" s="420">
        <f t="shared" si="11"/>
        <v>0</v>
      </c>
    </row>
    <row r="383" spans="1:15" s="255" customFormat="1" ht="12" hidden="1" customHeight="1">
      <c r="A383" s="250" t="s">
        <v>428</v>
      </c>
      <c r="B383" s="250" t="s">
        <v>500</v>
      </c>
      <c r="C383" s="251">
        <v>510108</v>
      </c>
      <c r="D383" s="252" t="s">
        <v>583</v>
      </c>
      <c r="E383" s="253" t="s">
        <v>6</v>
      </c>
      <c r="F383" s="253" t="s">
        <v>713</v>
      </c>
      <c r="G383" s="424">
        <f>IF(F383="I",IFERROR(VLOOKUP(C383,BG!B:D,3,FALSE),0),0)</f>
        <v>0</v>
      </c>
      <c r="H383" s="424">
        <v>0</v>
      </c>
      <c r="I383" s="424">
        <f t="shared" si="10"/>
        <v>0</v>
      </c>
      <c r="J383" s="254"/>
      <c r="K383" s="254">
        <f>IF(F383="I",IFERROR(VLOOKUP(C383,BG!B:E,4,FALSE),0),0)</f>
        <v>0</v>
      </c>
      <c r="L383" s="254"/>
      <c r="M383" s="381">
        <v>2075969</v>
      </c>
      <c r="O383" s="420">
        <f t="shared" si="11"/>
        <v>2075969</v>
      </c>
    </row>
    <row r="384" spans="1:15" s="255" customFormat="1" hidden="1">
      <c r="A384" s="250" t="s">
        <v>428</v>
      </c>
      <c r="B384" s="250" t="s">
        <v>500</v>
      </c>
      <c r="C384" s="251">
        <v>510109</v>
      </c>
      <c r="D384" s="252" t="s">
        <v>485</v>
      </c>
      <c r="E384" s="253" t="s">
        <v>417</v>
      </c>
      <c r="F384" s="253" t="s">
        <v>713</v>
      </c>
      <c r="G384" s="424">
        <f>IF(F384="I",IFERROR(VLOOKUP(C384,BG!B:D,3,FALSE),0),0)</f>
        <v>0</v>
      </c>
      <c r="H384" s="424">
        <v>0</v>
      </c>
      <c r="I384" s="424">
        <f t="shared" si="10"/>
        <v>0</v>
      </c>
      <c r="J384" s="254"/>
      <c r="K384" s="254">
        <f>IF(F384="I",IFERROR(VLOOKUP(C384,BG!B:E,4,FALSE),0),0)</f>
        <v>0</v>
      </c>
      <c r="L384" s="254"/>
      <c r="M384" s="381">
        <v>0</v>
      </c>
      <c r="O384" s="420">
        <f t="shared" si="11"/>
        <v>0</v>
      </c>
    </row>
    <row r="385" spans="1:15" s="255" customFormat="1" hidden="1">
      <c r="A385" s="250" t="s">
        <v>428</v>
      </c>
      <c r="B385" s="250" t="s">
        <v>500</v>
      </c>
      <c r="C385" s="251">
        <v>510110</v>
      </c>
      <c r="D385" s="252" t="s">
        <v>928</v>
      </c>
      <c r="E385" s="253"/>
      <c r="F385" s="253"/>
      <c r="G385" s="424">
        <f>IF(F385="I",IFERROR(VLOOKUP(C385,BG!B:D,3,FALSE),0),0)</f>
        <v>0</v>
      </c>
      <c r="H385" s="424">
        <v>3197944</v>
      </c>
      <c r="I385" s="424">
        <f>SUM(G385:H385)</f>
        <v>3197944</v>
      </c>
      <c r="J385" s="254"/>
      <c r="K385" s="254"/>
      <c r="L385" s="254"/>
      <c r="M385" s="381"/>
      <c r="O385" s="420"/>
    </row>
    <row r="386" spans="1:15" s="255" customFormat="1" ht="12" hidden="1" customHeight="1">
      <c r="A386" s="250" t="s">
        <v>428</v>
      </c>
      <c r="B386" s="250"/>
      <c r="C386" s="251">
        <v>5102</v>
      </c>
      <c r="D386" s="252" t="s">
        <v>537</v>
      </c>
      <c r="E386" s="253" t="s">
        <v>417</v>
      </c>
      <c r="F386" s="253" t="s">
        <v>712</v>
      </c>
      <c r="G386" s="424">
        <f>IF(F386="I",IFERROR(VLOOKUP(C386,BG!B:D,3,FALSE),0),0)</f>
        <v>0</v>
      </c>
      <c r="H386" s="424">
        <v>0</v>
      </c>
      <c r="I386" s="424">
        <f t="shared" si="10"/>
        <v>0</v>
      </c>
      <c r="J386" s="254"/>
      <c r="K386" s="254">
        <f>IF(F386="I",IFERROR(VLOOKUP(C386,BG!B:E,4,FALSE),0),0)</f>
        <v>0</v>
      </c>
      <c r="L386" s="254"/>
      <c r="M386" s="381">
        <v>0</v>
      </c>
      <c r="O386" s="420">
        <f t="shared" si="11"/>
        <v>0</v>
      </c>
    </row>
    <row r="387" spans="1:15" s="255" customFormat="1" ht="12" hidden="1" customHeight="1">
      <c r="A387" s="250" t="s">
        <v>428</v>
      </c>
      <c r="B387" s="250" t="s">
        <v>591</v>
      </c>
      <c r="C387" s="251">
        <v>510201</v>
      </c>
      <c r="D387" s="252" t="s">
        <v>373</v>
      </c>
      <c r="E387" s="253" t="s">
        <v>417</v>
      </c>
      <c r="F387" s="253" t="s">
        <v>713</v>
      </c>
      <c r="G387" s="424">
        <f>IF(F387="I",IFERROR(VLOOKUP(C387,BG!B:D,3,FALSE),0),0)</f>
        <v>51697314</v>
      </c>
      <c r="H387" s="424">
        <v>0</v>
      </c>
      <c r="I387" s="424">
        <f t="shared" si="10"/>
        <v>51697314</v>
      </c>
      <c r="J387" s="254"/>
      <c r="K387" s="254">
        <f>IF(F387="I",IFERROR(VLOOKUP(C387,BG!B:E,4,FALSE),0),0)</f>
        <v>8654.6</v>
      </c>
      <c r="L387" s="254"/>
      <c r="M387" s="381">
        <v>0</v>
      </c>
      <c r="O387" s="420">
        <f t="shared" si="11"/>
        <v>0</v>
      </c>
    </row>
    <row r="388" spans="1:15" s="255" customFormat="1" ht="12" hidden="1" customHeight="1">
      <c r="A388" s="250" t="s">
        <v>428</v>
      </c>
      <c r="B388" s="250" t="s">
        <v>53</v>
      </c>
      <c r="C388" s="251">
        <v>510202</v>
      </c>
      <c r="D388" s="252" t="s">
        <v>386</v>
      </c>
      <c r="E388" s="253" t="s">
        <v>417</v>
      </c>
      <c r="F388" s="253" t="s">
        <v>713</v>
      </c>
      <c r="G388" s="424">
        <f>IF(F388="I",IFERROR(VLOOKUP(C388,BG!B:D,3,FALSE),0),0)</f>
        <v>0</v>
      </c>
      <c r="H388" s="424">
        <v>0</v>
      </c>
      <c r="I388" s="424">
        <f t="shared" si="10"/>
        <v>0</v>
      </c>
      <c r="J388" s="254"/>
      <c r="K388" s="254">
        <f>IF(F388="I",IFERROR(VLOOKUP(C388,BG!B:E,4,FALSE),0),0)</f>
        <v>0</v>
      </c>
      <c r="L388" s="254"/>
      <c r="M388" s="381">
        <v>0</v>
      </c>
      <c r="O388" s="420">
        <f t="shared" si="11"/>
        <v>0</v>
      </c>
    </row>
    <row r="389" spans="1:15" s="255" customFormat="1" ht="12" hidden="1" customHeight="1">
      <c r="A389" s="250" t="s">
        <v>428</v>
      </c>
      <c r="B389" s="250" t="s">
        <v>501</v>
      </c>
      <c r="C389" s="251">
        <v>510203</v>
      </c>
      <c r="D389" s="252" t="s">
        <v>538</v>
      </c>
      <c r="E389" s="253" t="s">
        <v>6</v>
      </c>
      <c r="F389" s="253" t="s">
        <v>713</v>
      </c>
      <c r="G389" s="424">
        <f>IF(F389="I",IFERROR(VLOOKUP(C389,BG!B:D,3,FALSE),0),0)</f>
        <v>13833789</v>
      </c>
      <c r="H389" s="424">
        <v>0</v>
      </c>
      <c r="I389" s="424">
        <f t="shared" si="10"/>
        <v>13833789</v>
      </c>
      <c r="J389" s="254"/>
      <c r="K389" s="254">
        <f>IF(F389="I",IFERROR(VLOOKUP(C389,BG!B:E,4,FALSE),0),0)</f>
        <v>2192.96</v>
      </c>
      <c r="L389" s="254"/>
      <c r="M389" s="381">
        <v>0</v>
      </c>
      <c r="O389" s="420">
        <f t="shared" si="11"/>
        <v>0</v>
      </c>
    </row>
    <row r="390" spans="1:15" s="255" customFormat="1" ht="12" hidden="1" customHeight="1">
      <c r="A390" s="250" t="s">
        <v>428</v>
      </c>
      <c r="B390" s="250" t="s">
        <v>46</v>
      </c>
      <c r="C390" s="251">
        <v>510204</v>
      </c>
      <c r="D390" s="252" t="s">
        <v>539</v>
      </c>
      <c r="E390" s="253" t="s">
        <v>6</v>
      </c>
      <c r="F390" s="253" t="s">
        <v>713</v>
      </c>
      <c r="G390" s="424">
        <f>IF(F390="I",IFERROR(VLOOKUP(C390,BG!B:D,3,FALSE),0),0)</f>
        <v>17445164</v>
      </c>
      <c r="H390" s="424">
        <v>0</v>
      </c>
      <c r="I390" s="424">
        <f t="shared" si="10"/>
        <v>17445164</v>
      </c>
      <c r="J390" s="254"/>
      <c r="K390" s="254">
        <f>IF(F390="I",IFERROR(VLOOKUP(C390,BG!B:E,4,FALSE),0),0)</f>
        <v>2717.59</v>
      </c>
      <c r="L390" s="254"/>
      <c r="M390" s="381">
        <v>0</v>
      </c>
      <c r="O390" s="420">
        <f t="shared" si="11"/>
        <v>0</v>
      </c>
    </row>
    <row r="391" spans="1:15" s="255" customFormat="1" ht="12" hidden="1" customHeight="1">
      <c r="A391" s="250" t="s">
        <v>428</v>
      </c>
      <c r="B391" s="250" t="s">
        <v>501</v>
      </c>
      <c r="C391" s="251">
        <v>510205</v>
      </c>
      <c r="D391" s="252" t="s">
        <v>375</v>
      </c>
      <c r="E391" s="253" t="s">
        <v>6</v>
      </c>
      <c r="F391" s="253" t="s">
        <v>713</v>
      </c>
      <c r="G391" s="424">
        <f>IF(F391="I",IFERROR(VLOOKUP(C391,BG!B:D,3,FALSE),0),0)</f>
        <v>0</v>
      </c>
      <c r="H391" s="424">
        <v>0</v>
      </c>
      <c r="I391" s="424">
        <f t="shared" si="10"/>
        <v>0</v>
      </c>
      <c r="J391" s="254"/>
      <c r="K391" s="254">
        <f>IF(F391="I",IFERROR(VLOOKUP(C391,BG!B:E,4,FALSE),0),0)</f>
        <v>0</v>
      </c>
      <c r="L391" s="254"/>
      <c r="M391" s="381">
        <v>0</v>
      </c>
      <c r="O391" s="420">
        <f t="shared" si="11"/>
        <v>0</v>
      </c>
    </row>
    <row r="392" spans="1:15" s="255" customFormat="1" ht="12" hidden="1" customHeight="1">
      <c r="A392" s="250" t="s">
        <v>428</v>
      </c>
      <c r="B392" s="250" t="s">
        <v>501</v>
      </c>
      <c r="C392" s="251">
        <v>510206</v>
      </c>
      <c r="D392" s="252" t="s">
        <v>540</v>
      </c>
      <c r="E392" s="253" t="s">
        <v>6</v>
      </c>
      <c r="F392" s="253" t="s">
        <v>713</v>
      </c>
      <c r="G392" s="424">
        <f>IF(F392="I",IFERROR(VLOOKUP(C392,BG!B:D,3,FALSE),0),0)</f>
        <v>113738541</v>
      </c>
      <c r="H392" s="424">
        <v>0</v>
      </c>
      <c r="I392" s="424">
        <f t="shared" si="10"/>
        <v>113738541</v>
      </c>
      <c r="J392" s="254"/>
      <c r="K392" s="254">
        <f>IF(F392="I",IFERROR(VLOOKUP(C392,BG!B:E,4,FALSE),0),0)</f>
        <v>17998.87</v>
      </c>
      <c r="L392" s="254"/>
      <c r="M392" s="381">
        <v>0</v>
      </c>
      <c r="O392" s="420">
        <f t="shared" si="11"/>
        <v>0</v>
      </c>
    </row>
    <row r="393" spans="1:15" s="255" customFormat="1" ht="12" hidden="1" customHeight="1">
      <c r="A393" s="250" t="s">
        <v>428</v>
      </c>
      <c r="B393" s="250"/>
      <c r="C393" s="251">
        <v>5103</v>
      </c>
      <c r="D393" s="252" t="s">
        <v>15</v>
      </c>
      <c r="E393" s="253" t="s">
        <v>6</v>
      </c>
      <c r="F393" s="253" t="s">
        <v>712</v>
      </c>
      <c r="G393" s="424">
        <f>IF(F393="I",IFERROR(VLOOKUP(C393,BG!B:D,3,FALSE),0),0)</f>
        <v>0</v>
      </c>
      <c r="H393" s="424">
        <v>0</v>
      </c>
      <c r="I393" s="424">
        <f t="shared" si="10"/>
        <v>0</v>
      </c>
      <c r="J393" s="254"/>
      <c r="K393" s="254">
        <f>IF(F393="I",IFERROR(VLOOKUP(C393,BG!B:E,4,FALSE),0),0)</f>
        <v>0</v>
      </c>
      <c r="L393" s="254"/>
      <c r="M393" s="381">
        <v>0</v>
      </c>
      <c r="O393" s="420">
        <f t="shared" si="11"/>
        <v>0</v>
      </c>
    </row>
    <row r="394" spans="1:15" s="255" customFormat="1" ht="12" hidden="1" customHeight="1">
      <c r="A394" s="250" t="s">
        <v>428</v>
      </c>
      <c r="B394" s="250"/>
      <c r="C394" s="251">
        <v>510301</v>
      </c>
      <c r="D394" s="252" t="s">
        <v>541</v>
      </c>
      <c r="E394" s="253" t="s">
        <v>6</v>
      </c>
      <c r="F394" s="253" t="s">
        <v>712</v>
      </c>
      <c r="G394" s="424">
        <f>IF(F394="I",IFERROR(VLOOKUP(C394,BG!B:D,3,FALSE),0),0)</f>
        <v>0</v>
      </c>
      <c r="H394" s="424">
        <v>0</v>
      </c>
      <c r="I394" s="424">
        <f t="shared" ref="I394:I457" si="12">SUM(G394:H394)</f>
        <v>0</v>
      </c>
      <c r="J394" s="254"/>
      <c r="K394" s="254">
        <f>IF(F394="I",IFERROR(VLOOKUP(C394,BG!B:E,4,FALSE),0),0)</f>
        <v>0</v>
      </c>
      <c r="L394" s="254"/>
      <c r="M394" s="381">
        <v>0</v>
      </c>
      <c r="O394" s="420">
        <f t="shared" si="11"/>
        <v>0</v>
      </c>
    </row>
    <row r="395" spans="1:15" s="255" customFormat="1" ht="12" hidden="1" customHeight="1">
      <c r="A395" s="250" t="s">
        <v>428</v>
      </c>
      <c r="B395" s="250" t="s">
        <v>502</v>
      </c>
      <c r="C395" s="251">
        <v>51030101</v>
      </c>
      <c r="D395" s="252" t="s">
        <v>365</v>
      </c>
      <c r="E395" s="253" t="s">
        <v>6</v>
      </c>
      <c r="F395" s="253" t="s">
        <v>713</v>
      </c>
      <c r="G395" s="424">
        <f>IF(F395="I",IFERROR(VLOOKUP(C395,BG!B:D,3,FALSE),0),0)</f>
        <v>794726666</v>
      </c>
      <c r="H395" s="424">
        <v>0</v>
      </c>
      <c r="I395" s="424">
        <f t="shared" si="12"/>
        <v>794726666</v>
      </c>
      <c r="J395" s="254"/>
      <c r="K395" s="254">
        <f>IF(F395="I",IFERROR(VLOOKUP(C395,BG!B:E,4,FALSE),0),0)</f>
        <v>126440.31</v>
      </c>
      <c r="L395" s="254"/>
      <c r="M395" s="381">
        <v>0</v>
      </c>
      <c r="O395" s="420">
        <f t="shared" si="11"/>
        <v>0</v>
      </c>
    </row>
    <row r="396" spans="1:15" s="255" customFormat="1" ht="12" hidden="1" customHeight="1">
      <c r="A396" s="250" t="s">
        <v>428</v>
      </c>
      <c r="B396" s="250" t="s">
        <v>365</v>
      </c>
      <c r="C396" s="251">
        <v>51030102</v>
      </c>
      <c r="D396" s="252" t="s">
        <v>310</v>
      </c>
      <c r="E396" s="253" t="s">
        <v>6</v>
      </c>
      <c r="F396" s="253" t="s">
        <v>713</v>
      </c>
      <c r="G396" s="424">
        <f>IF(F396="I",IFERROR(VLOOKUP(C396,BG!B:D,3,FALSE),0),0)</f>
        <v>0</v>
      </c>
      <c r="H396" s="424">
        <v>0</v>
      </c>
      <c r="I396" s="424">
        <f t="shared" si="12"/>
        <v>0</v>
      </c>
      <c r="J396" s="254"/>
      <c r="K396" s="254">
        <f>IF(F396="I",IFERROR(VLOOKUP(C396,BG!B:E,4,FALSE),0),0)</f>
        <v>0</v>
      </c>
      <c r="L396" s="254"/>
      <c r="M396" s="381">
        <v>0</v>
      </c>
      <c r="O396" s="420">
        <f t="shared" si="11"/>
        <v>0</v>
      </c>
    </row>
    <row r="397" spans="1:15" s="255" customFormat="1" ht="12" hidden="1" customHeight="1">
      <c r="A397" s="250" t="s">
        <v>428</v>
      </c>
      <c r="B397" s="250" t="s">
        <v>502</v>
      </c>
      <c r="C397" s="251">
        <v>51030103</v>
      </c>
      <c r="D397" s="252" t="s">
        <v>366</v>
      </c>
      <c r="E397" s="253" t="s">
        <v>6</v>
      </c>
      <c r="F397" s="253" t="s">
        <v>713</v>
      </c>
      <c r="G397" s="424">
        <f>IF(F397="I",IFERROR(VLOOKUP(C397,BG!B:D,3,FALSE),0),0)</f>
        <v>149386987</v>
      </c>
      <c r="H397" s="424">
        <v>0</v>
      </c>
      <c r="I397" s="424">
        <f t="shared" si="12"/>
        <v>149386987</v>
      </c>
      <c r="J397" s="254"/>
      <c r="K397" s="254">
        <f>IF(F397="I",IFERROR(VLOOKUP(C397,BG!B:E,4,FALSE),0),0)</f>
        <v>23860.81</v>
      </c>
      <c r="L397" s="254"/>
      <c r="M397" s="381">
        <v>0</v>
      </c>
      <c r="O397" s="420">
        <f t="shared" si="11"/>
        <v>0</v>
      </c>
    </row>
    <row r="398" spans="1:15" s="255" customFormat="1" ht="12" hidden="1" customHeight="1">
      <c r="A398" s="250" t="s">
        <v>428</v>
      </c>
      <c r="B398" s="250" t="s">
        <v>502</v>
      </c>
      <c r="C398" s="251">
        <v>51030104</v>
      </c>
      <c r="D398" s="252" t="s">
        <v>367</v>
      </c>
      <c r="E398" s="253" t="s">
        <v>6</v>
      </c>
      <c r="F398" s="253" t="s">
        <v>713</v>
      </c>
      <c r="G398" s="424">
        <f>IF(F398="I",IFERROR(VLOOKUP(C398,BG!B:D,3,FALSE),0),0)</f>
        <v>78676137</v>
      </c>
      <c r="H398" s="424">
        <v>0</v>
      </c>
      <c r="I398" s="424">
        <f t="shared" si="12"/>
        <v>78676137</v>
      </c>
      <c r="J398" s="254"/>
      <c r="K398" s="254">
        <f>IF(F398="I",IFERROR(VLOOKUP(C398,BG!B:E,4,FALSE),0),0)</f>
        <v>11476.24</v>
      </c>
      <c r="L398" s="254"/>
      <c r="M398" s="381">
        <v>0</v>
      </c>
      <c r="O398" s="420">
        <f t="shared" si="11"/>
        <v>0</v>
      </c>
    </row>
    <row r="399" spans="1:15" s="255" customFormat="1" ht="12" hidden="1" customHeight="1">
      <c r="A399" s="250" t="s">
        <v>428</v>
      </c>
      <c r="B399" s="250" t="s">
        <v>368</v>
      </c>
      <c r="C399" s="251">
        <v>51030105</v>
      </c>
      <c r="D399" s="252" t="s">
        <v>368</v>
      </c>
      <c r="E399" s="253" t="s">
        <v>6</v>
      </c>
      <c r="F399" s="253" t="s">
        <v>713</v>
      </c>
      <c r="G399" s="424">
        <f>IF(F399="I",IFERROR(VLOOKUP(C399,BG!B:D,3,FALSE),0),0)</f>
        <v>0</v>
      </c>
      <c r="H399" s="424">
        <v>0</v>
      </c>
      <c r="I399" s="424">
        <f t="shared" si="12"/>
        <v>0</v>
      </c>
      <c r="J399" s="254"/>
      <c r="K399" s="254">
        <f>IF(F399="I",IFERROR(VLOOKUP(C399,BG!B:E,4,FALSE),0),0)</f>
        <v>0</v>
      </c>
      <c r="L399" s="254"/>
      <c r="M399" s="381">
        <v>0</v>
      </c>
      <c r="O399" s="420">
        <f t="shared" si="11"/>
        <v>0</v>
      </c>
    </row>
    <row r="400" spans="1:15" s="255" customFormat="1" ht="12" hidden="1" customHeight="1">
      <c r="A400" s="250" t="s">
        <v>428</v>
      </c>
      <c r="B400" s="250" t="s">
        <v>369</v>
      </c>
      <c r="C400" s="251">
        <v>51030106</v>
      </c>
      <c r="D400" s="252" t="s">
        <v>369</v>
      </c>
      <c r="E400" s="253" t="s">
        <v>6</v>
      </c>
      <c r="F400" s="253" t="s">
        <v>713</v>
      </c>
      <c r="G400" s="424">
        <f>IF(F400="I",IFERROR(VLOOKUP(C400,BG!B:D,3,FALSE),0),0)</f>
        <v>0</v>
      </c>
      <c r="H400" s="424">
        <v>0</v>
      </c>
      <c r="I400" s="424">
        <f t="shared" si="12"/>
        <v>0</v>
      </c>
      <c r="J400" s="254"/>
      <c r="K400" s="254">
        <f>IF(F400="I",IFERROR(VLOOKUP(C400,BG!B:E,4,FALSE),0),0)</f>
        <v>0</v>
      </c>
      <c r="L400" s="254"/>
      <c r="M400" s="381">
        <v>0</v>
      </c>
      <c r="O400" s="420">
        <f t="shared" si="11"/>
        <v>0</v>
      </c>
    </row>
    <row r="401" spans="1:15" s="255" customFormat="1" ht="12" hidden="1" customHeight="1">
      <c r="A401" s="250" t="s">
        <v>428</v>
      </c>
      <c r="B401" s="250" t="s">
        <v>502</v>
      </c>
      <c r="C401" s="251">
        <v>510302</v>
      </c>
      <c r="D401" s="252" t="s">
        <v>542</v>
      </c>
      <c r="E401" s="253" t="s">
        <v>6</v>
      </c>
      <c r="F401" s="253" t="s">
        <v>713</v>
      </c>
      <c r="G401" s="424">
        <f>IF(F401="I",IFERROR(VLOOKUP(C401,BG!B:D,3,FALSE),0),0)</f>
        <v>309689477</v>
      </c>
      <c r="H401" s="424">
        <v>0</v>
      </c>
      <c r="I401" s="424">
        <f t="shared" si="12"/>
        <v>309689477</v>
      </c>
      <c r="J401" s="254"/>
      <c r="K401" s="254">
        <f>IF(F401="I",IFERROR(VLOOKUP(C401,BG!B:E,4,FALSE),0),0)</f>
        <v>49182.71</v>
      </c>
      <c r="L401" s="254"/>
      <c r="M401" s="381">
        <v>0</v>
      </c>
      <c r="O401" s="420">
        <f t="shared" si="11"/>
        <v>0</v>
      </c>
    </row>
    <row r="402" spans="1:15" s="255" customFormat="1" ht="12" hidden="1" customHeight="1">
      <c r="A402" s="250" t="s">
        <v>428</v>
      </c>
      <c r="B402" s="250" t="s">
        <v>502</v>
      </c>
      <c r="C402" s="251">
        <v>510303</v>
      </c>
      <c r="D402" s="252" t="s">
        <v>370</v>
      </c>
      <c r="E402" s="253" t="s">
        <v>6</v>
      </c>
      <c r="F402" s="253" t="s">
        <v>713</v>
      </c>
      <c r="G402" s="424">
        <f>IF(F402="I",IFERROR(VLOOKUP(C402,BG!B:D,3,FALSE),0),0)</f>
        <v>155778752</v>
      </c>
      <c r="H402" s="424">
        <v>0</v>
      </c>
      <c r="I402" s="424">
        <f t="shared" si="12"/>
        <v>155778752</v>
      </c>
      <c r="J402" s="254"/>
      <c r="K402" s="254">
        <f>IF(F402="I",IFERROR(VLOOKUP(C402,BG!B:E,4,FALSE),0),0)</f>
        <v>24806.44</v>
      </c>
      <c r="L402" s="254"/>
      <c r="M402" s="381">
        <v>345579</v>
      </c>
      <c r="O402" s="420">
        <f t="shared" ref="O402:O465" si="13">+M402+N402</f>
        <v>345579</v>
      </c>
    </row>
    <row r="403" spans="1:15" s="255" customFormat="1" ht="12" hidden="1" customHeight="1">
      <c r="A403" s="250" t="s">
        <v>428</v>
      </c>
      <c r="B403" s="250" t="s">
        <v>502</v>
      </c>
      <c r="C403" s="251">
        <v>510304</v>
      </c>
      <c r="D403" s="252" t="s">
        <v>371</v>
      </c>
      <c r="E403" s="253" t="s">
        <v>6</v>
      </c>
      <c r="F403" s="253" t="s">
        <v>713</v>
      </c>
      <c r="G403" s="424">
        <f>IF(F403="I",IFERROR(VLOOKUP(C403,BG!B:D,3,FALSE),0),0)</f>
        <v>2274162</v>
      </c>
      <c r="H403" s="424">
        <v>0</v>
      </c>
      <c r="I403" s="424">
        <f t="shared" si="12"/>
        <v>2274162</v>
      </c>
      <c r="J403" s="254"/>
      <c r="K403" s="254">
        <f>IF(F403="I",IFERROR(VLOOKUP(C403,BG!B:E,4,FALSE),0),0)</f>
        <v>361.39</v>
      </c>
      <c r="L403" s="254"/>
      <c r="M403" s="381">
        <v>0</v>
      </c>
      <c r="O403" s="420">
        <f t="shared" si="13"/>
        <v>0</v>
      </c>
    </row>
    <row r="404" spans="1:15" s="255" customFormat="1" ht="12" hidden="1" customHeight="1">
      <c r="A404" s="250" t="s">
        <v>428</v>
      </c>
      <c r="B404" s="250" t="s">
        <v>502</v>
      </c>
      <c r="C404" s="251">
        <v>510305</v>
      </c>
      <c r="D404" s="252" t="s">
        <v>372</v>
      </c>
      <c r="E404" s="253" t="s">
        <v>6</v>
      </c>
      <c r="F404" s="253" t="s">
        <v>713</v>
      </c>
      <c r="G404" s="424">
        <f>IF(F404="I",IFERROR(VLOOKUP(C404,BG!B:D,3,FALSE),0),0)</f>
        <v>2073233</v>
      </c>
      <c r="H404" s="424">
        <v>0</v>
      </c>
      <c r="I404" s="424">
        <f t="shared" si="12"/>
        <v>2073233</v>
      </c>
      <c r="J404" s="254"/>
      <c r="K404" s="254">
        <f>IF(F404="I",IFERROR(VLOOKUP(C404,BG!B:E,4,FALSE),0),0)</f>
        <v>405.99000000000024</v>
      </c>
      <c r="L404" s="254"/>
      <c r="M404" s="381">
        <v>0</v>
      </c>
      <c r="O404" s="420">
        <f t="shared" si="13"/>
        <v>0</v>
      </c>
    </row>
    <row r="405" spans="1:15" s="255" customFormat="1" ht="12" hidden="1" customHeight="1">
      <c r="A405" s="250" t="s">
        <v>428</v>
      </c>
      <c r="B405" s="250" t="s">
        <v>502</v>
      </c>
      <c r="C405" s="251">
        <v>510306</v>
      </c>
      <c r="D405" s="252" t="s">
        <v>374</v>
      </c>
      <c r="E405" s="253" t="s">
        <v>6</v>
      </c>
      <c r="F405" s="253" t="s">
        <v>713</v>
      </c>
      <c r="G405" s="424">
        <f>IF(F405="I",IFERROR(VLOOKUP(C405,BG!B:D,3,FALSE),0),0)</f>
        <v>9166365</v>
      </c>
      <c r="H405" s="424">
        <v>0</v>
      </c>
      <c r="I405" s="424">
        <f t="shared" si="12"/>
        <v>9166365</v>
      </c>
      <c r="J405" s="254"/>
      <c r="K405" s="254">
        <f>IF(F405="I",IFERROR(VLOOKUP(C405,BG!B:E,4,FALSE),0),0)</f>
        <v>1484.86</v>
      </c>
      <c r="L405" s="254"/>
      <c r="M405" s="381">
        <v>0</v>
      </c>
      <c r="O405" s="420">
        <f t="shared" si="13"/>
        <v>0</v>
      </c>
    </row>
    <row r="406" spans="1:15" s="255" customFormat="1" ht="12" hidden="1" customHeight="1">
      <c r="A406" s="250" t="s">
        <v>428</v>
      </c>
      <c r="B406" s="250" t="s">
        <v>501</v>
      </c>
      <c r="C406" s="251">
        <v>510307</v>
      </c>
      <c r="D406" s="252" t="s">
        <v>376</v>
      </c>
      <c r="E406" s="253" t="s">
        <v>6</v>
      </c>
      <c r="F406" s="253" t="s">
        <v>713</v>
      </c>
      <c r="G406" s="424">
        <f>IF(F406="I",IFERROR(VLOOKUP(C406,BG!B:D,3,FALSE),0),0)</f>
        <v>59909170</v>
      </c>
      <c r="H406" s="424">
        <v>0</v>
      </c>
      <c r="I406" s="424">
        <f t="shared" si="12"/>
        <v>59909170</v>
      </c>
      <c r="J406" s="254"/>
      <c r="K406" s="254">
        <f>IF(F406="I",IFERROR(VLOOKUP(C406,BG!B:E,4,FALSE),0),0)</f>
        <v>9602.48</v>
      </c>
      <c r="L406" s="254"/>
      <c r="M406" s="381">
        <v>0</v>
      </c>
      <c r="O406" s="420">
        <f t="shared" si="13"/>
        <v>0</v>
      </c>
    </row>
    <row r="407" spans="1:15" s="255" customFormat="1" ht="12" hidden="1" customHeight="1">
      <c r="A407" s="250" t="s">
        <v>428</v>
      </c>
      <c r="B407" s="250" t="s">
        <v>501</v>
      </c>
      <c r="C407" s="251">
        <v>510308</v>
      </c>
      <c r="D407" s="252" t="s">
        <v>377</v>
      </c>
      <c r="E407" s="253" t="s">
        <v>6</v>
      </c>
      <c r="F407" s="253" t="s">
        <v>713</v>
      </c>
      <c r="G407" s="424">
        <f>IF(F407="I",IFERROR(VLOOKUP(C407,BG!B:D,3,FALSE),0),0)</f>
        <v>0</v>
      </c>
      <c r="H407" s="424">
        <v>0</v>
      </c>
      <c r="I407" s="424">
        <f t="shared" si="12"/>
        <v>0</v>
      </c>
      <c r="J407" s="254"/>
      <c r="K407" s="254">
        <f>IF(F407="I",IFERROR(VLOOKUP(C407,BG!B:E,4,FALSE),0),0)</f>
        <v>0</v>
      </c>
      <c r="L407" s="254"/>
      <c r="M407" s="381">
        <v>0</v>
      </c>
      <c r="O407" s="420">
        <f t="shared" si="13"/>
        <v>0</v>
      </c>
    </row>
    <row r="408" spans="1:15" s="255" customFormat="1" ht="12" hidden="1" customHeight="1">
      <c r="A408" s="250" t="s">
        <v>428</v>
      </c>
      <c r="B408" s="250" t="s">
        <v>52</v>
      </c>
      <c r="C408" s="251">
        <v>510309</v>
      </c>
      <c r="D408" s="252" t="s">
        <v>378</v>
      </c>
      <c r="E408" s="253" t="s">
        <v>6</v>
      </c>
      <c r="F408" s="253" t="s">
        <v>713</v>
      </c>
      <c r="G408" s="424">
        <f>IF(F408="I",IFERROR(VLOOKUP(C408,BG!B:D,3,FALSE),0),0)</f>
        <v>0</v>
      </c>
      <c r="H408" s="424">
        <v>0</v>
      </c>
      <c r="I408" s="424">
        <f t="shared" si="12"/>
        <v>0</v>
      </c>
      <c r="J408" s="254"/>
      <c r="K408" s="254">
        <f>IF(F408="I",IFERROR(VLOOKUP(C408,BG!B:E,4,FALSE),0),0)</f>
        <v>0</v>
      </c>
      <c r="L408" s="254"/>
      <c r="M408" s="381">
        <v>0</v>
      </c>
      <c r="O408" s="420">
        <f t="shared" si="13"/>
        <v>0</v>
      </c>
    </row>
    <row r="409" spans="1:15" s="255" customFormat="1" ht="12" hidden="1" customHeight="1">
      <c r="A409" s="250" t="s">
        <v>428</v>
      </c>
      <c r="B409" s="250" t="s">
        <v>590</v>
      </c>
      <c r="C409" s="251">
        <v>510310</v>
      </c>
      <c r="D409" s="252" t="s">
        <v>379</v>
      </c>
      <c r="E409" s="253" t="s">
        <v>6</v>
      </c>
      <c r="F409" s="253" t="s">
        <v>713</v>
      </c>
      <c r="G409" s="424">
        <f>IF(F409="I",IFERROR(VLOOKUP(C409,BG!B:D,3,FALSE),0),0)</f>
        <v>40277037</v>
      </c>
      <c r="H409" s="424">
        <v>0</v>
      </c>
      <c r="I409" s="424">
        <f t="shared" si="12"/>
        <v>40277037</v>
      </c>
      <c r="J409" s="254"/>
      <c r="K409" s="254">
        <f>IF(F409="I",IFERROR(VLOOKUP(C409,BG!B:E,4,FALSE),0),0)</f>
        <v>6341.37</v>
      </c>
      <c r="L409" s="254"/>
      <c r="M409" s="381">
        <v>0</v>
      </c>
      <c r="O409" s="420">
        <f t="shared" si="13"/>
        <v>0</v>
      </c>
    </row>
    <row r="410" spans="1:15" s="255" customFormat="1" ht="12" hidden="1" customHeight="1">
      <c r="A410" s="250" t="s">
        <v>428</v>
      </c>
      <c r="B410" s="250" t="s">
        <v>502</v>
      </c>
      <c r="C410" s="251">
        <v>510311</v>
      </c>
      <c r="D410" s="252" t="s">
        <v>380</v>
      </c>
      <c r="E410" s="253" t="s">
        <v>6</v>
      </c>
      <c r="F410" s="253" t="s">
        <v>713</v>
      </c>
      <c r="G410" s="424">
        <f>IF(F410="I",IFERROR(VLOOKUP(C410,BG!B:D,3,FALSE),0),0)</f>
        <v>13569193</v>
      </c>
      <c r="H410" s="424">
        <v>0</v>
      </c>
      <c r="I410" s="424">
        <f t="shared" si="12"/>
        <v>13569193</v>
      </c>
      <c r="J410" s="254"/>
      <c r="K410" s="254">
        <f>IF(F410="I",IFERROR(VLOOKUP(C410,BG!B:E,4,FALSE),0),0)</f>
        <v>2141.67</v>
      </c>
      <c r="L410" s="254"/>
      <c r="M410" s="381">
        <v>0</v>
      </c>
      <c r="O410" s="420">
        <f t="shared" si="13"/>
        <v>0</v>
      </c>
    </row>
    <row r="411" spans="1:15" s="255" customFormat="1" ht="12" hidden="1" customHeight="1">
      <c r="A411" s="250" t="s">
        <v>428</v>
      </c>
      <c r="B411" s="250" t="s">
        <v>502</v>
      </c>
      <c r="C411" s="251">
        <v>510312</v>
      </c>
      <c r="D411" s="252" t="s">
        <v>384</v>
      </c>
      <c r="E411" s="253" t="s">
        <v>6</v>
      </c>
      <c r="F411" s="253" t="s">
        <v>713</v>
      </c>
      <c r="G411" s="424">
        <f>IF(F411="I",IFERROR(VLOOKUP(C411,BG!B:D,3,FALSE),0),0)</f>
        <v>82500000</v>
      </c>
      <c r="H411" s="424">
        <v>0</v>
      </c>
      <c r="I411" s="424">
        <f t="shared" si="12"/>
        <v>82500000</v>
      </c>
      <c r="J411" s="254"/>
      <c r="K411" s="254">
        <f>IF(F411="I",IFERROR(VLOOKUP(C411,BG!B:E,4,FALSE),0),0)</f>
        <v>13226.8</v>
      </c>
      <c r="L411" s="254"/>
      <c r="M411" s="381">
        <v>0</v>
      </c>
      <c r="O411" s="420">
        <f t="shared" si="13"/>
        <v>0</v>
      </c>
    </row>
    <row r="412" spans="1:15" s="255" customFormat="1" ht="12" hidden="1" customHeight="1">
      <c r="A412" s="250" t="s">
        <v>428</v>
      </c>
      <c r="B412" s="250" t="s">
        <v>502</v>
      </c>
      <c r="C412" s="251">
        <v>510313</v>
      </c>
      <c r="D412" s="252" t="s">
        <v>543</v>
      </c>
      <c r="E412" s="253" t="s">
        <v>6</v>
      </c>
      <c r="F412" s="253" t="s">
        <v>713</v>
      </c>
      <c r="G412" s="424">
        <f>IF(F412="I",IFERROR(VLOOKUP(C412,BG!B:D,3,FALSE),0),0)</f>
        <v>71183057</v>
      </c>
      <c r="H412" s="424">
        <v>0</v>
      </c>
      <c r="I412" s="424">
        <f t="shared" si="12"/>
        <v>71183057</v>
      </c>
      <c r="J412" s="254"/>
      <c r="K412" s="254">
        <f>IF(F412="I",IFERROR(VLOOKUP(C412,BG!B:E,4,FALSE),0),0)</f>
        <v>11400</v>
      </c>
      <c r="L412" s="254"/>
      <c r="M412" s="381">
        <v>0</v>
      </c>
      <c r="O412" s="420">
        <f t="shared" si="13"/>
        <v>0</v>
      </c>
    </row>
    <row r="413" spans="1:15" s="255" customFormat="1" ht="12" hidden="1" customHeight="1">
      <c r="A413" s="250" t="s">
        <v>428</v>
      </c>
      <c r="B413" s="250" t="s">
        <v>502</v>
      </c>
      <c r="C413" s="251">
        <v>510314</v>
      </c>
      <c r="D413" s="252" t="s">
        <v>385</v>
      </c>
      <c r="E413" s="253" t="s">
        <v>6</v>
      </c>
      <c r="F413" s="253" t="s">
        <v>713</v>
      </c>
      <c r="G413" s="424">
        <f>IF(F413="I",IFERROR(VLOOKUP(C413,BG!B:D,3,FALSE),0),0)</f>
        <v>18675000</v>
      </c>
      <c r="H413" s="424">
        <v>0</v>
      </c>
      <c r="I413" s="424">
        <f t="shared" si="12"/>
        <v>18675000</v>
      </c>
      <c r="J413" s="254"/>
      <c r="K413" s="254">
        <f>IF(F413="I",IFERROR(VLOOKUP(C413,BG!B:E,4,FALSE),0),0)</f>
        <v>2999.39</v>
      </c>
      <c r="L413" s="254"/>
      <c r="M413" s="381">
        <v>0</v>
      </c>
      <c r="O413" s="420">
        <f t="shared" si="13"/>
        <v>0</v>
      </c>
    </row>
    <row r="414" spans="1:15" s="255" customFormat="1" ht="12" hidden="1" customHeight="1">
      <c r="A414" s="250" t="s">
        <v>428</v>
      </c>
      <c r="B414" s="250" t="s">
        <v>502</v>
      </c>
      <c r="C414" s="251">
        <v>510315</v>
      </c>
      <c r="D414" s="252" t="s">
        <v>544</v>
      </c>
      <c r="E414" s="253" t="s">
        <v>6</v>
      </c>
      <c r="F414" s="253" t="s">
        <v>713</v>
      </c>
      <c r="G414" s="424">
        <f>IF(F414="I",IFERROR(VLOOKUP(C414,BG!B:D,3,FALSE),0),0)</f>
        <v>9388602</v>
      </c>
      <c r="H414" s="424">
        <v>0</v>
      </c>
      <c r="I414" s="424">
        <f t="shared" si="12"/>
        <v>9388602</v>
      </c>
      <c r="J414" s="254"/>
      <c r="K414" s="254">
        <f>IF(F414="I",IFERROR(VLOOKUP(C414,BG!B:E,4,FALSE),0),0)</f>
        <v>1484.89</v>
      </c>
      <c r="L414" s="254"/>
      <c r="M414" s="381">
        <v>0</v>
      </c>
      <c r="O414" s="420">
        <f t="shared" si="13"/>
        <v>0</v>
      </c>
    </row>
    <row r="415" spans="1:15" s="255" customFormat="1" ht="12" hidden="1" customHeight="1">
      <c r="A415" s="250" t="s">
        <v>428</v>
      </c>
      <c r="B415" s="250" t="s">
        <v>51</v>
      </c>
      <c r="C415" s="251">
        <v>510316</v>
      </c>
      <c r="D415" s="252" t="s">
        <v>51</v>
      </c>
      <c r="E415" s="253" t="s">
        <v>6</v>
      </c>
      <c r="F415" s="253" t="s">
        <v>713</v>
      </c>
      <c r="G415" s="424">
        <f>IF(F415="I",IFERROR(VLOOKUP(C415,BG!B:D,3,FALSE),0),0)</f>
        <v>0</v>
      </c>
      <c r="H415" s="424">
        <v>0</v>
      </c>
      <c r="I415" s="424">
        <f t="shared" si="12"/>
        <v>0</v>
      </c>
      <c r="J415" s="254"/>
      <c r="K415" s="254">
        <f>IF(F415="I",IFERROR(VLOOKUP(C415,BG!B:E,4,FALSE),0),0)</f>
        <v>0</v>
      </c>
      <c r="L415" s="254"/>
      <c r="M415" s="381">
        <v>0</v>
      </c>
      <c r="O415" s="420">
        <f t="shared" si="13"/>
        <v>0</v>
      </c>
    </row>
    <row r="416" spans="1:15" s="255" customFormat="1" ht="12" hidden="1" customHeight="1">
      <c r="A416" s="250" t="s">
        <v>428</v>
      </c>
      <c r="B416" s="250" t="s">
        <v>502</v>
      </c>
      <c r="C416" s="251">
        <v>510317</v>
      </c>
      <c r="D416" s="252" t="s">
        <v>584</v>
      </c>
      <c r="E416" s="253" t="s">
        <v>6</v>
      </c>
      <c r="F416" s="253" t="s">
        <v>713</v>
      </c>
      <c r="G416" s="424">
        <f>IF(F416="I",IFERROR(VLOOKUP(C416,BG!B:D,3,FALSE),0),0)</f>
        <v>0</v>
      </c>
      <c r="H416" s="424">
        <v>0</v>
      </c>
      <c r="I416" s="424">
        <f t="shared" si="12"/>
        <v>0</v>
      </c>
      <c r="J416" s="254"/>
      <c r="K416" s="254">
        <f>IF(F416="I",IFERROR(VLOOKUP(C416,BG!B:E,4,FALSE),0),0)</f>
        <v>0</v>
      </c>
      <c r="L416" s="254"/>
      <c r="M416" s="381">
        <v>0</v>
      </c>
      <c r="O416" s="420">
        <f t="shared" si="13"/>
        <v>0</v>
      </c>
    </row>
    <row r="417" spans="1:15" s="255" customFormat="1" ht="12" hidden="1" customHeight="1">
      <c r="A417" s="250" t="s">
        <v>428</v>
      </c>
      <c r="B417" s="250" t="s">
        <v>51</v>
      </c>
      <c r="C417" s="251">
        <v>510318</v>
      </c>
      <c r="D417" s="252" t="s">
        <v>545</v>
      </c>
      <c r="E417" s="253" t="s">
        <v>6</v>
      </c>
      <c r="F417" s="253" t="s">
        <v>713</v>
      </c>
      <c r="G417" s="424">
        <f>IF(F417="I",IFERROR(VLOOKUP(C417,BG!B:D,3,FALSE),0),0)</f>
        <v>83398788</v>
      </c>
      <c r="H417" s="424">
        <v>0</v>
      </c>
      <c r="I417" s="424">
        <f t="shared" si="12"/>
        <v>83398788</v>
      </c>
      <c r="J417" s="254"/>
      <c r="K417" s="254">
        <f>IF(F417="I",IFERROR(VLOOKUP(C417,BG!B:E,4,FALSE),0),0)</f>
        <v>13323.530000000002</v>
      </c>
      <c r="L417" s="254"/>
      <c r="M417" s="381">
        <v>0</v>
      </c>
      <c r="O417" s="420">
        <f t="shared" si="13"/>
        <v>0</v>
      </c>
    </row>
    <row r="418" spans="1:15" s="255" customFormat="1" ht="12" hidden="1" customHeight="1">
      <c r="A418" s="250" t="s">
        <v>428</v>
      </c>
      <c r="B418" s="250" t="s">
        <v>502</v>
      </c>
      <c r="C418" s="251">
        <v>510319</v>
      </c>
      <c r="D418" s="252" t="s">
        <v>387</v>
      </c>
      <c r="E418" s="253" t="s">
        <v>6</v>
      </c>
      <c r="F418" s="253" t="s">
        <v>713</v>
      </c>
      <c r="G418" s="424">
        <f>IF(F418="I",IFERROR(VLOOKUP(C418,BG!B:D,3,FALSE),0),0)</f>
        <v>3245563</v>
      </c>
      <c r="H418" s="424">
        <v>0</v>
      </c>
      <c r="I418" s="424">
        <f t="shared" si="12"/>
        <v>3245563</v>
      </c>
      <c r="J418" s="254"/>
      <c r="K418" s="254">
        <f>IF(F418="I",IFERROR(VLOOKUP(C418,BG!B:E,4,FALSE),0),0)</f>
        <v>537.20000000000005</v>
      </c>
      <c r="L418" s="254"/>
      <c r="M418" s="381">
        <v>0</v>
      </c>
      <c r="O418" s="420">
        <f t="shared" si="13"/>
        <v>0</v>
      </c>
    </row>
    <row r="419" spans="1:15" s="255" customFormat="1" ht="12" hidden="1" customHeight="1">
      <c r="A419" s="250" t="s">
        <v>428</v>
      </c>
      <c r="B419" s="250" t="s">
        <v>54</v>
      </c>
      <c r="C419" s="251">
        <v>510320</v>
      </c>
      <c r="D419" s="252" t="s">
        <v>388</v>
      </c>
      <c r="E419" s="253" t="s">
        <v>6</v>
      </c>
      <c r="F419" s="253" t="s">
        <v>713</v>
      </c>
      <c r="G419" s="424">
        <f>IF(F419="I",IFERROR(VLOOKUP(C419,BG!B:D,3,FALSE),0),0)</f>
        <v>17847740</v>
      </c>
      <c r="H419" s="424">
        <v>0</v>
      </c>
      <c r="I419" s="424">
        <f t="shared" si="12"/>
        <v>17847740</v>
      </c>
      <c r="J419" s="254"/>
      <c r="K419" s="254">
        <f>IF(F419="I",IFERROR(VLOOKUP(C419,BG!B:E,4,FALSE),0),0)</f>
        <v>2828.61</v>
      </c>
      <c r="L419" s="254"/>
      <c r="M419" s="381">
        <v>0</v>
      </c>
      <c r="O419" s="420">
        <f t="shared" si="13"/>
        <v>0</v>
      </c>
    </row>
    <row r="420" spans="1:15" s="255" customFormat="1" ht="12" hidden="1" customHeight="1">
      <c r="A420" s="250" t="s">
        <v>428</v>
      </c>
      <c r="B420" s="250" t="s">
        <v>501</v>
      </c>
      <c r="C420" s="251">
        <v>510321</v>
      </c>
      <c r="D420" s="252" t="s">
        <v>389</v>
      </c>
      <c r="E420" s="253" t="s">
        <v>6</v>
      </c>
      <c r="F420" s="253" t="s">
        <v>713</v>
      </c>
      <c r="G420" s="424">
        <f>IF(F420="I",IFERROR(VLOOKUP(C420,BG!B:D,3,FALSE),0),0)</f>
        <v>552764347</v>
      </c>
      <c r="H420" s="424">
        <v>0</v>
      </c>
      <c r="I420" s="424">
        <f t="shared" si="12"/>
        <v>552764347</v>
      </c>
      <c r="J420" s="254"/>
      <c r="K420" s="254">
        <f>IF(F420="I",IFERROR(VLOOKUP(C420,BG!B:E,4,FALSE),0),0)</f>
        <v>87986.29</v>
      </c>
      <c r="L420" s="254"/>
      <c r="M420" s="381">
        <v>0</v>
      </c>
      <c r="O420" s="420">
        <f t="shared" si="13"/>
        <v>0</v>
      </c>
    </row>
    <row r="421" spans="1:15" s="255" customFormat="1" ht="12" hidden="1" customHeight="1">
      <c r="A421" s="250" t="s">
        <v>428</v>
      </c>
      <c r="B421" s="250" t="s">
        <v>502</v>
      </c>
      <c r="C421" s="251">
        <v>510322</v>
      </c>
      <c r="D421" s="252" t="s">
        <v>436</v>
      </c>
      <c r="E421" s="253" t="s">
        <v>6</v>
      </c>
      <c r="F421" s="253" t="s">
        <v>713</v>
      </c>
      <c r="G421" s="424">
        <f>IF(F421="I",IFERROR(VLOOKUP(C421,BG!B:D,3,FALSE),0),0)</f>
        <v>170488274</v>
      </c>
      <c r="H421" s="424">
        <v>0</v>
      </c>
      <c r="I421" s="424">
        <f t="shared" si="12"/>
        <v>170488274</v>
      </c>
      <c r="J421" s="254"/>
      <c r="K421" s="254">
        <f>IF(F421="I",IFERROR(VLOOKUP(C421,BG!B:E,4,FALSE),0),0)</f>
        <v>27058.46</v>
      </c>
      <c r="L421" s="254"/>
      <c r="M421" s="381">
        <v>0</v>
      </c>
      <c r="O421" s="420">
        <f t="shared" si="13"/>
        <v>0</v>
      </c>
    </row>
    <row r="422" spans="1:15" s="255" customFormat="1" ht="12" hidden="1" customHeight="1">
      <c r="A422" s="250" t="s">
        <v>428</v>
      </c>
      <c r="B422" s="250" t="s">
        <v>55</v>
      </c>
      <c r="C422" s="251">
        <v>510323</v>
      </c>
      <c r="D422" s="252" t="s">
        <v>382</v>
      </c>
      <c r="E422" s="253" t="s">
        <v>6</v>
      </c>
      <c r="F422" s="253" t="s">
        <v>713</v>
      </c>
      <c r="G422" s="424">
        <f>IF(F422="I",IFERROR(VLOOKUP(C422,BG!B:D,3,FALSE),0),0)</f>
        <v>11411902</v>
      </c>
      <c r="H422" s="424">
        <v>0</v>
      </c>
      <c r="I422" s="424">
        <f t="shared" si="12"/>
        <v>11411902</v>
      </c>
      <c r="J422" s="254"/>
      <c r="K422" s="254">
        <f>IF(F422="I",IFERROR(VLOOKUP(C422,BG!B:E,4,FALSE),0),0)</f>
        <v>1809.49</v>
      </c>
      <c r="L422" s="254"/>
      <c r="M422" s="381">
        <v>0</v>
      </c>
      <c r="O422" s="420">
        <f t="shared" si="13"/>
        <v>0</v>
      </c>
    </row>
    <row r="423" spans="1:15" s="255" customFormat="1" ht="12" hidden="1" customHeight="1">
      <c r="A423" s="250" t="s">
        <v>428</v>
      </c>
      <c r="B423" s="250" t="s">
        <v>502</v>
      </c>
      <c r="C423" s="251">
        <v>510324</v>
      </c>
      <c r="D423" s="252" t="s">
        <v>391</v>
      </c>
      <c r="E423" s="253" t="s">
        <v>6</v>
      </c>
      <c r="F423" s="253" t="s">
        <v>713</v>
      </c>
      <c r="G423" s="424">
        <f>IF(F423="I",IFERROR(VLOOKUP(C423,BG!B:D,3,FALSE),0),0)</f>
        <v>0</v>
      </c>
      <c r="H423" s="424">
        <v>0</v>
      </c>
      <c r="I423" s="424">
        <f t="shared" si="12"/>
        <v>0</v>
      </c>
      <c r="J423" s="254"/>
      <c r="K423" s="254">
        <f>IF(F423="I",IFERROR(VLOOKUP(C423,BG!B:E,4,FALSE),0),0)</f>
        <v>0</v>
      </c>
      <c r="L423" s="254"/>
      <c r="M423" s="381">
        <v>0</v>
      </c>
      <c r="O423" s="420">
        <f t="shared" si="13"/>
        <v>0</v>
      </c>
    </row>
    <row r="424" spans="1:15" s="255" customFormat="1" ht="12" hidden="1" customHeight="1">
      <c r="A424" s="250" t="s">
        <v>428</v>
      </c>
      <c r="B424" s="250" t="s">
        <v>132</v>
      </c>
      <c r="C424" s="251">
        <v>510325</v>
      </c>
      <c r="D424" s="252" t="s">
        <v>486</v>
      </c>
      <c r="E424" s="253" t="s">
        <v>6</v>
      </c>
      <c r="F424" s="253" t="s">
        <v>713</v>
      </c>
      <c r="G424" s="424">
        <f>IF(F424="I",IFERROR(VLOOKUP(C424,BG!B:D,3,FALSE),0),0)</f>
        <v>7235870</v>
      </c>
      <c r="H424" s="424">
        <v>0</v>
      </c>
      <c r="I424" s="424">
        <f t="shared" si="12"/>
        <v>7235870</v>
      </c>
      <c r="J424" s="254"/>
      <c r="K424" s="254">
        <f>IF(F424="I",IFERROR(VLOOKUP(C424,BG!B:E,4,FALSE),0),0)</f>
        <v>1199.9999999999982</v>
      </c>
      <c r="L424" s="254"/>
      <c r="M424" s="381">
        <v>21585137.550000001</v>
      </c>
      <c r="N424" s="420"/>
      <c r="O424" s="420">
        <f t="shared" si="13"/>
        <v>21585137.550000001</v>
      </c>
    </row>
    <row r="425" spans="1:15" s="255" customFormat="1" ht="12" hidden="1" customHeight="1">
      <c r="A425" s="250" t="s">
        <v>428</v>
      </c>
      <c r="B425" s="250" t="s">
        <v>502</v>
      </c>
      <c r="C425" s="251">
        <v>510326</v>
      </c>
      <c r="D425" s="252" t="s">
        <v>546</v>
      </c>
      <c r="E425" s="253" t="s">
        <v>6</v>
      </c>
      <c r="F425" s="253" t="s">
        <v>713</v>
      </c>
      <c r="G425" s="424">
        <f>IF(F425="I",IFERROR(VLOOKUP(C425,BG!B:D,3,FALSE),0),0)</f>
        <v>1127976</v>
      </c>
      <c r="H425" s="424">
        <v>0</v>
      </c>
      <c r="I425" s="424">
        <f t="shared" si="12"/>
        <v>1127976</v>
      </c>
      <c r="J425" s="254"/>
      <c r="K425" s="254">
        <f>IF(F425="I",IFERROR(VLOOKUP(C425,BG!B:E,4,FALSE),0),0)</f>
        <v>181.82</v>
      </c>
      <c r="L425" s="254"/>
      <c r="M425" s="381">
        <v>0</v>
      </c>
      <c r="O425" s="420">
        <f t="shared" si="13"/>
        <v>0</v>
      </c>
    </row>
    <row r="426" spans="1:15" s="255" customFormat="1" ht="12" hidden="1" customHeight="1">
      <c r="A426" s="250" t="s">
        <v>428</v>
      </c>
      <c r="B426" s="250" t="s">
        <v>502</v>
      </c>
      <c r="C426" s="251">
        <v>510327</v>
      </c>
      <c r="D426" s="252" t="s">
        <v>375</v>
      </c>
      <c r="E426" s="253" t="s">
        <v>6</v>
      </c>
      <c r="F426" s="253" t="s">
        <v>713</v>
      </c>
      <c r="G426" s="424">
        <f>IF(F426="I",IFERROR(VLOOKUP(C426,BG!B:D,3,FALSE),0),0)</f>
        <v>9286120</v>
      </c>
      <c r="H426" s="424">
        <v>0</v>
      </c>
      <c r="I426" s="424">
        <f t="shared" si="12"/>
        <v>9286120</v>
      </c>
      <c r="J426" s="254"/>
      <c r="K426" s="254">
        <f>IF(F426="I",IFERROR(VLOOKUP(C426,BG!B:E,4,FALSE),0),0)</f>
        <v>1494.89</v>
      </c>
      <c r="L426" s="254"/>
      <c r="M426" s="381">
        <v>0</v>
      </c>
      <c r="O426" s="420">
        <f t="shared" si="13"/>
        <v>0</v>
      </c>
    </row>
    <row r="427" spans="1:15" s="255" customFormat="1" ht="12" hidden="1" customHeight="1">
      <c r="A427" s="250" t="s">
        <v>428</v>
      </c>
      <c r="B427" s="250" t="s">
        <v>502</v>
      </c>
      <c r="C427" s="251">
        <v>510328</v>
      </c>
      <c r="D427" s="252" t="s">
        <v>381</v>
      </c>
      <c r="E427" s="253" t="s">
        <v>6</v>
      </c>
      <c r="F427" s="253" t="s">
        <v>713</v>
      </c>
      <c r="G427" s="424">
        <f>IF(F427="I",IFERROR(VLOOKUP(C427,BG!B:D,3,FALSE),0),0)</f>
        <v>8118873</v>
      </c>
      <c r="H427" s="424">
        <v>0</v>
      </c>
      <c r="I427" s="424">
        <f t="shared" si="12"/>
        <v>8118873</v>
      </c>
      <c r="J427" s="254"/>
      <c r="K427" s="254">
        <f>IF(F427="I",IFERROR(VLOOKUP(C427,BG!B:E,4,FALSE),0),0)</f>
        <v>1293.45</v>
      </c>
      <c r="L427" s="254"/>
      <c r="M427" s="381">
        <v>0</v>
      </c>
      <c r="O427" s="420">
        <f t="shared" si="13"/>
        <v>0</v>
      </c>
    </row>
    <row r="428" spans="1:15" s="255" customFormat="1" ht="12" hidden="1" customHeight="1">
      <c r="A428" s="250" t="s">
        <v>428</v>
      </c>
      <c r="B428" s="250" t="s">
        <v>502</v>
      </c>
      <c r="C428" s="251">
        <v>510329</v>
      </c>
      <c r="D428" s="252" t="s">
        <v>383</v>
      </c>
      <c r="E428" s="253" t="s">
        <v>6</v>
      </c>
      <c r="F428" s="253" t="s">
        <v>713</v>
      </c>
      <c r="G428" s="424">
        <f>IF(F428="I",IFERROR(VLOOKUP(C428,BG!B:D,3,FALSE),0),0)</f>
        <v>376225</v>
      </c>
      <c r="H428" s="424">
        <v>0</v>
      </c>
      <c r="I428" s="424">
        <f t="shared" si="12"/>
        <v>376225</v>
      </c>
      <c r="J428" s="254"/>
      <c r="K428" s="254">
        <f>IF(F428="I",IFERROR(VLOOKUP(C428,BG!B:E,4,FALSE),0),0)</f>
        <v>62.31</v>
      </c>
      <c r="L428" s="254"/>
      <c r="M428" s="381">
        <v>0</v>
      </c>
      <c r="O428" s="420">
        <f t="shared" si="13"/>
        <v>0</v>
      </c>
    </row>
    <row r="429" spans="1:15" s="255" customFormat="1" ht="12" hidden="1" customHeight="1">
      <c r="A429" s="250" t="s">
        <v>428</v>
      </c>
      <c r="B429" s="250" t="s">
        <v>502</v>
      </c>
      <c r="C429" s="251">
        <v>510330</v>
      </c>
      <c r="D429" s="252" t="s">
        <v>547</v>
      </c>
      <c r="E429" s="253" t="s">
        <v>6</v>
      </c>
      <c r="F429" s="253" t="s">
        <v>713</v>
      </c>
      <c r="G429" s="424">
        <f>IF(F429="I",IFERROR(VLOOKUP(C429,BG!B:D,3,FALSE),0),0)</f>
        <v>4845044</v>
      </c>
      <c r="H429" s="424">
        <v>0</v>
      </c>
      <c r="I429" s="424">
        <f t="shared" si="12"/>
        <v>4845044</v>
      </c>
      <c r="J429" s="254"/>
      <c r="K429" s="254">
        <f>IF(F429="I",IFERROR(VLOOKUP(C429,BG!B:E,4,FALSE),0),0)</f>
        <v>759.93</v>
      </c>
      <c r="L429" s="254"/>
      <c r="M429" s="381">
        <v>0</v>
      </c>
      <c r="O429" s="420">
        <f t="shared" si="13"/>
        <v>0</v>
      </c>
    </row>
    <row r="430" spans="1:15" s="255" customFormat="1" ht="12" hidden="1" customHeight="1">
      <c r="A430" s="250" t="s">
        <v>428</v>
      </c>
      <c r="B430" s="250" t="s">
        <v>131</v>
      </c>
      <c r="C430" s="251">
        <v>510331</v>
      </c>
      <c r="D430" s="252" t="s">
        <v>548</v>
      </c>
      <c r="E430" s="253" t="s">
        <v>6</v>
      </c>
      <c r="F430" s="253" t="s">
        <v>713</v>
      </c>
      <c r="G430" s="424">
        <f>IF(F430="I",IFERROR(VLOOKUP(C430,BG!B:D,3,FALSE),0),0)</f>
        <v>2400000</v>
      </c>
      <c r="H430" s="424">
        <v>0</v>
      </c>
      <c r="I430" s="424">
        <f t="shared" si="12"/>
        <v>2400000</v>
      </c>
      <c r="J430" s="254"/>
      <c r="K430" s="254">
        <f>IF(F430="I",IFERROR(VLOOKUP(C430,BG!B:E,4,FALSE),0),0)</f>
        <v>374.99</v>
      </c>
      <c r="L430" s="254"/>
      <c r="M430" s="381">
        <v>0</v>
      </c>
      <c r="O430" s="420">
        <f t="shared" si="13"/>
        <v>0</v>
      </c>
    </row>
    <row r="431" spans="1:15" s="255" customFormat="1" ht="12" hidden="1" customHeight="1">
      <c r="A431" s="250" t="s">
        <v>428</v>
      </c>
      <c r="B431" s="250" t="s">
        <v>502</v>
      </c>
      <c r="C431" s="251">
        <v>510332</v>
      </c>
      <c r="D431" s="252" t="s">
        <v>337</v>
      </c>
      <c r="E431" s="253" t="s">
        <v>6</v>
      </c>
      <c r="F431" s="253" t="s">
        <v>713</v>
      </c>
      <c r="G431" s="424">
        <f>IF(F431="I",IFERROR(VLOOKUP(C431,BG!B:D,3,FALSE),0),0)</f>
        <v>1463810</v>
      </c>
      <c r="H431" s="424">
        <v>0</v>
      </c>
      <c r="I431" s="424">
        <f t="shared" si="12"/>
        <v>1463810</v>
      </c>
      <c r="J431" s="254"/>
      <c r="K431" s="254">
        <f>IF(F431="I",IFERROR(VLOOKUP(C431,BG!B:E,4,FALSE),0),0)</f>
        <v>236.46</v>
      </c>
      <c r="L431" s="254"/>
      <c r="M431" s="381">
        <v>0</v>
      </c>
      <c r="O431" s="420">
        <f t="shared" si="13"/>
        <v>0</v>
      </c>
    </row>
    <row r="432" spans="1:15" s="255" customFormat="1" ht="12" hidden="1" customHeight="1">
      <c r="A432" s="250" t="s">
        <v>428</v>
      </c>
      <c r="B432" s="250" t="s">
        <v>54</v>
      </c>
      <c r="C432" s="251">
        <v>510333</v>
      </c>
      <c r="D432" s="252" t="s">
        <v>549</v>
      </c>
      <c r="E432" s="253" t="s">
        <v>6</v>
      </c>
      <c r="F432" s="253" t="s">
        <v>713</v>
      </c>
      <c r="G432" s="424">
        <f>IF(F432="I",IFERROR(VLOOKUP(C432,BG!B:D,3,FALSE),0),0)</f>
        <v>4445063</v>
      </c>
      <c r="H432" s="424">
        <v>0</v>
      </c>
      <c r="I432" s="424">
        <f t="shared" si="12"/>
        <v>4445063</v>
      </c>
      <c r="J432" s="254"/>
      <c r="K432" s="254">
        <f>IF(F432="I",IFERROR(VLOOKUP(C432,BG!B:E,4,FALSE),0),0)</f>
        <v>716.38</v>
      </c>
      <c r="L432" s="254"/>
      <c r="M432" s="381">
        <v>0</v>
      </c>
      <c r="O432" s="420">
        <f t="shared" si="13"/>
        <v>0</v>
      </c>
    </row>
    <row r="433" spans="1:15" s="255" customFormat="1" ht="12" hidden="1" customHeight="1">
      <c r="A433" s="250" t="s">
        <v>428</v>
      </c>
      <c r="B433" s="250" t="s">
        <v>54</v>
      </c>
      <c r="C433" s="251">
        <v>510334</v>
      </c>
      <c r="D433" s="252" t="s">
        <v>585</v>
      </c>
      <c r="E433" s="253" t="s">
        <v>6</v>
      </c>
      <c r="F433" s="253" t="s">
        <v>713</v>
      </c>
      <c r="G433" s="424">
        <f>IF(F433="I",IFERROR(VLOOKUP(C433,BG!B:D,3,FALSE),0),0)</f>
        <v>42655</v>
      </c>
      <c r="H433" s="424">
        <v>0</v>
      </c>
      <c r="I433" s="424">
        <f t="shared" si="12"/>
        <v>42655</v>
      </c>
      <c r="J433" s="254"/>
      <c r="K433" s="254">
        <f>IF(F433="I",IFERROR(VLOOKUP(C433,BG!B:E,4,FALSE),0),0)</f>
        <v>6.88</v>
      </c>
      <c r="L433" s="254"/>
      <c r="M433" s="381">
        <v>0</v>
      </c>
      <c r="O433" s="420">
        <f t="shared" si="13"/>
        <v>0</v>
      </c>
    </row>
    <row r="434" spans="1:15" s="255" customFormat="1" ht="12" hidden="1" customHeight="1">
      <c r="A434" s="250" t="s">
        <v>428</v>
      </c>
      <c r="B434" s="250" t="s">
        <v>52</v>
      </c>
      <c r="C434" s="251">
        <v>510335</v>
      </c>
      <c r="D434" s="252" t="s">
        <v>378</v>
      </c>
      <c r="E434" s="253" t="s">
        <v>6</v>
      </c>
      <c r="F434" s="253" t="s">
        <v>713</v>
      </c>
      <c r="G434" s="424">
        <f>IF(F434="I",IFERROR(VLOOKUP(C434,BG!B:D,3,FALSE),0),0)</f>
        <v>7381819</v>
      </c>
      <c r="H434" s="424">
        <v>0</v>
      </c>
      <c r="I434" s="424">
        <f t="shared" si="12"/>
        <v>7381819</v>
      </c>
      <c r="J434" s="254"/>
      <c r="K434" s="254">
        <f>IF(F434="I",IFERROR(VLOOKUP(C434,BG!B:E,4,FALSE),0),0)</f>
        <v>1146.8499999999999</v>
      </c>
      <c r="L434" s="254"/>
      <c r="M434" s="381">
        <v>0</v>
      </c>
      <c r="O434" s="420">
        <f t="shared" si="13"/>
        <v>0</v>
      </c>
    </row>
    <row r="435" spans="1:15" s="255" customFormat="1" ht="12" hidden="1" customHeight="1">
      <c r="A435" s="250" t="s">
        <v>428</v>
      </c>
      <c r="B435" s="250" t="s">
        <v>502</v>
      </c>
      <c r="C435" s="251">
        <v>510336</v>
      </c>
      <c r="D435" s="252" t="s">
        <v>666</v>
      </c>
      <c r="E435" s="253" t="s">
        <v>6</v>
      </c>
      <c r="F435" s="253" t="s">
        <v>713</v>
      </c>
      <c r="G435" s="424">
        <f>IF(F435="I",IFERROR(VLOOKUP(C435,BG!B:D,3,FALSE),0),0)</f>
        <v>17842500</v>
      </c>
      <c r="H435" s="424">
        <v>0</v>
      </c>
      <c r="I435" s="424">
        <f t="shared" si="12"/>
        <v>17842500</v>
      </c>
      <c r="J435" s="254"/>
      <c r="K435" s="254">
        <f>IF(F435="I",IFERROR(VLOOKUP(C435,BG!B:E,4,FALSE),0),0)</f>
        <v>2911.38</v>
      </c>
      <c r="L435" s="254"/>
      <c r="M435" s="381">
        <v>0</v>
      </c>
      <c r="O435" s="420">
        <f t="shared" si="13"/>
        <v>0</v>
      </c>
    </row>
    <row r="436" spans="1:15" s="255" customFormat="1" ht="12" hidden="1" customHeight="1">
      <c r="A436" s="250" t="s">
        <v>428</v>
      </c>
      <c r="B436" s="250"/>
      <c r="C436" s="251">
        <v>5104</v>
      </c>
      <c r="D436" s="252" t="s">
        <v>398</v>
      </c>
      <c r="E436" s="253" t="s">
        <v>6</v>
      </c>
      <c r="F436" s="253" t="s">
        <v>712</v>
      </c>
      <c r="G436" s="424">
        <f>IF(F436="I",IFERROR(VLOOKUP(C436,BG!B:D,3,FALSE),0),0)</f>
        <v>0</v>
      </c>
      <c r="H436" s="424">
        <v>0</v>
      </c>
      <c r="I436" s="424">
        <f t="shared" si="12"/>
        <v>0</v>
      </c>
      <c r="J436" s="254"/>
      <c r="K436" s="254">
        <f>IF(F436="I",IFERROR(VLOOKUP(C436,BG!B:E,4,FALSE),0),0)</f>
        <v>0</v>
      </c>
      <c r="L436" s="254"/>
      <c r="M436" s="381">
        <v>0</v>
      </c>
      <c r="O436" s="420">
        <f t="shared" si="13"/>
        <v>0</v>
      </c>
    </row>
    <row r="437" spans="1:15" s="255" customFormat="1" ht="12" hidden="1" customHeight="1">
      <c r="A437" s="250" t="s">
        <v>428</v>
      </c>
      <c r="B437" s="250" t="s">
        <v>395</v>
      </c>
      <c r="C437" s="251">
        <v>510401</v>
      </c>
      <c r="D437" s="252" t="s">
        <v>395</v>
      </c>
      <c r="E437" s="253" t="s">
        <v>6</v>
      </c>
      <c r="F437" s="253" t="s">
        <v>713</v>
      </c>
      <c r="G437" s="424">
        <f>IF(F437="I",IFERROR(VLOOKUP(C437,BG!B:D,3,FALSE),0),0)</f>
        <v>0</v>
      </c>
      <c r="H437" s="424">
        <v>0</v>
      </c>
      <c r="I437" s="424">
        <f t="shared" si="12"/>
        <v>0</v>
      </c>
      <c r="J437" s="254"/>
      <c r="K437" s="254">
        <f>IF(F437="I",IFERROR(VLOOKUP(C437,BG!B:E,4,FALSE),0),0)</f>
        <v>0</v>
      </c>
      <c r="L437" s="254"/>
      <c r="M437" s="381">
        <v>0</v>
      </c>
      <c r="O437" s="420">
        <f t="shared" si="13"/>
        <v>0</v>
      </c>
    </row>
    <row r="438" spans="1:15" s="255" customFormat="1" ht="12" hidden="1" customHeight="1">
      <c r="A438" s="250" t="s">
        <v>428</v>
      </c>
      <c r="B438" s="250" t="s">
        <v>442</v>
      </c>
      <c r="C438" s="251">
        <v>510402</v>
      </c>
      <c r="D438" s="252" t="s">
        <v>396</v>
      </c>
      <c r="E438" s="253" t="s">
        <v>6</v>
      </c>
      <c r="F438" s="253" t="s">
        <v>713</v>
      </c>
      <c r="G438" s="424">
        <f>IF(F438="I",IFERROR(VLOOKUP(C438,BG!B:D,3,FALSE),0),0)</f>
        <v>86281096</v>
      </c>
      <c r="H438" s="424">
        <v>0</v>
      </c>
      <c r="I438" s="424">
        <f t="shared" si="12"/>
        <v>86281096</v>
      </c>
      <c r="J438" s="254"/>
      <c r="K438" s="254">
        <f>IF(F438="I",IFERROR(VLOOKUP(C438,BG!B:E,4,FALSE),0),0)</f>
        <v>13619.5669</v>
      </c>
      <c r="L438" s="254"/>
      <c r="M438" s="381">
        <v>0</v>
      </c>
      <c r="O438" s="420">
        <f t="shared" si="13"/>
        <v>0</v>
      </c>
    </row>
    <row r="439" spans="1:15" s="255" customFormat="1" ht="12" hidden="1" customHeight="1">
      <c r="A439" s="250" t="s">
        <v>428</v>
      </c>
      <c r="B439" s="250" t="s">
        <v>441</v>
      </c>
      <c r="C439" s="251">
        <v>510403</v>
      </c>
      <c r="D439" s="252" t="s">
        <v>89</v>
      </c>
      <c r="E439" s="253" t="s">
        <v>6</v>
      </c>
      <c r="F439" s="253" t="s">
        <v>713</v>
      </c>
      <c r="G439" s="424">
        <f>IF(F439="I",IFERROR(VLOOKUP(C439,BG!B:D,3,FALSE),0),0)</f>
        <v>5719315</v>
      </c>
      <c r="H439" s="424">
        <v>0</v>
      </c>
      <c r="I439" s="424">
        <f t="shared" si="12"/>
        <v>5719315</v>
      </c>
      <c r="J439" s="254"/>
      <c r="K439" s="254">
        <f>IF(F439="I",IFERROR(VLOOKUP(C439,BG!B:E,4,FALSE),0),0)</f>
        <v>900.06020000000001</v>
      </c>
      <c r="L439" s="254"/>
      <c r="M439" s="381">
        <v>250000</v>
      </c>
      <c r="O439" s="420">
        <f t="shared" si="13"/>
        <v>250000</v>
      </c>
    </row>
    <row r="440" spans="1:15" s="255" customFormat="1" ht="12" hidden="1" customHeight="1">
      <c r="A440" s="250" t="s">
        <v>428</v>
      </c>
      <c r="B440" s="250" t="s">
        <v>135</v>
      </c>
      <c r="C440" s="251">
        <v>510405</v>
      </c>
      <c r="D440" s="252" t="s">
        <v>397</v>
      </c>
      <c r="E440" s="253" t="s">
        <v>6</v>
      </c>
      <c r="F440" s="253" t="s">
        <v>713</v>
      </c>
      <c r="G440" s="424">
        <f>IF(F440="I",IFERROR(VLOOKUP(C440,BG!B:D,3,FALSE),0),0)</f>
        <v>1304271716</v>
      </c>
      <c r="H440" s="424">
        <v>6969463</v>
      </c>
      <c r="I440" s="424">
        <f t="shared" si="12"/>
        <v>1311241179</v>
      </c>
      <c r="J440" s="254"/>
      <c r="K440" s="254">
        <f>IF(F440="I",IFERROR(VLOOKUP(C440,BG!B:E,4,FALSE),0),0)</f>
        <v>106922.02860000001</v>
      </c>
      <c r="L440" s="254"/>
      <c r="M440" s="381">
        <v>7184.1000000000904</v>
      </c>
      <c r="O440" s="420">
        <f t="shared" si="13"/>
        <v>7184.1000000000904</v>
      </c>
    </row>
    <row r="441" spans="1:15" s="255" customFormat="1" ht="12" hidden="1" customHeight="1">
      <c r="A441" s="250" t="s">
        <v>428</v>
      </c>
      <c r="B441" s="250"/>
      <c r="C441" s="251">
        <v>52</v>
      </c>
      <c r="D441" s="252" t="s">
        <v>550</v>
      </c>
      <c r="E441" s="253" t="s">
        <v>6</v>
      </c>
      <c r="F441" s="253" t="s">
        <v>712</v>
      </c>
      <c r="G441" s="424">
        <f>IF(F441="I",IFERROR(VLOOKUP(C441,BG!B:D,3,FALSE),0),0)</f>
        <v>0</v>
      </c>
      <c r="H441" s="424">
        <v>0</v>
      </c>
      <c r="I441" s="424">
        <f t="shared" si="12"/>
        <v>0</v>
      </c>
      <c r="J441" s="254"/>
      <c r="K441" s="254">
        <f>IF(F441="I",IFERROR(VLOOKUP(C441,BG!B:E,4,FALSE),0),0)</f>
        <v>0</v>
      </c>
      <c r="L441" s="254"/>
      <c r="M441" s="381">
        <v>0</v>
      </c>
      <c r="O441" s="420">
        <f t="shared" si="13"/>
        <v>0</v>
      </c>
    </row>
    <row r="442" spans="1:15" s="255" customFormat="1" ht="12" hidden="1" customHeight="1">
      <c r="A442" s="250" t="s">
        <v>428</v>
      </c>
      <c r="B442" s="250"/>
      <c r="C442" s="251">
        <v>5201</v>
      </c>
      <c r="D442" s="252" t="s">
        <v>551</v>
      </c>
      <c r="E442" s="253" t="s">
        <v>6</v>
      </c>
      <c r="F442" s="253" t="s">
        <v>712</v>
      </c>
      <c r="G442" s="424">
        <f>IF(F442="I",IFERROR(VLOOKUP(C442,BG!B:D,3,FALSE),0),0)</f>
        <v>0</v>
      </c>
      <c r="H442" s="424">
        <v>0</v>
      </c>
      <c r="I442" s="424">
        <f t="shared" si="12"/>
        <v>0</v>
      </c>
      <c r="J442" s="254"/>
      <c r="K442" s="254">
        <f>IF(F442="I",IFERROR(VLOOKUP(C442,BG!B:E,4,FALSE),0),0)</f>
        <v>0</v>
      </c>
      <c r="L442" s="254"/>
      <c r="M442" s="381">
        <v>0</v>
      </c>
      <c r="O442" s="420">
        <f t="shared" si="13"/>
        <v>0</v>
      </c>
    </row>
    <row r="443" spans="1:15" s="255" customFormat="1" ht="12" hidden="1" customHeight="1">
      <c r="A443" s="250" t="s">
        <v>428</v>
      </c>
      <c r="B443" s="250" t="s">
        <v>16</v>
      </c>
      <c r="C443" s="251">
        <v>520101</v>
      </c>
      <c r="D443" s="252" t="s">
        <v>88</v>
      </c>
      <c r="E443" s="253" t="s">
        <v>6</v>
      </c>
      <c r="F443" s="253" t="s">
        <v>713</v>
      </c>
      <c r="G443" s="424">
        <f>IF(F443="I",IFERROR(VLOOKUP(C443,BG!B:D,3,FALSE),0),0)</f>
        <v>98754847</v>
      </c>
      <c r="H443" s="424">
        <v>-1952289</v>
      </c>
      <c r="I443" s="424">
        <f t="shared" si="12"/>
        <v>96802558</v>
      </c>
      <c r="J443" s="254"/>
      <c r="K443" s="254">
        <f>IF(F443="I",IFERROR(VLOOKUP(C443,BG!B:E,4,FALSE),0),0)</f>
        <v>15408.89</v>
      </c>
      <c r="L443" s="254"/>
      <c r="M443" s="381">
        <v>0</v>
      </c>
      <c r="O443" s="420">
        <f t="shared" si="13"/>
        <v>0</v>
      </c>
    </row>
    <row r="444" spans="1:15" s="255" customFormat="1" ht="12" hidden="1" customHeight="1">
      <c r="A444" s="250" t="s">
        <v>428</v>
      </c>
      <c r="B444" s="250" t="s">
        <v>133</v>
      </c>
      <c r="C444" s="251">
        <v>520102</v>
      </c>
      <c r="D444" s="252" t="s">
        <v>225</v>
      </c>
      <c r="E444" s="253" t="s">
        <v>6</v>
      </c>
      <c r="F444" s="253" t="s">
        <v>713</v>
      </c>
      <c r="G444" s="424">
        <f>IF(F444="I",IFERROR(VLOOKUP(C444,BG!B:D,3,FALSE),0),0)</f>
        <v>212435</v>
      </c>
      <c r="H444" s="424">
        <v>0</v>
      </c>
      <c r="I444" s="424">
        <f t="shared" si="12"/>
        <v>212435</v>
      </c>
      <c r="J444" s="254"/>
      <c r="K444" s="254">
        <f>IF(F444="I",IFERROR(VLOOKUP(C444,BG!B:E,4,FALSE),0),0)</f>
        <v>33.99</v>
      </c>
      <c r="L444" s="254"/>
      <c r="M444" s="381">
        <v>0</v>
      </c>
      <c r="O444" s="420">
        <f t="shared" si="13"/>
        <v>0</v>
      </c>
    </row>
    <row r="445" spans="1:15" s="255" customFormat="1" ht="12" hidden="1" customHeight="1">
      <c r="A445" s="250" t="s">
        <v>428</v>
      </c>
      <c r="B445" s="250" t="s">
        <v>55</v>
      </c>
      <c r="C445" s="251">
        <v>520103</v>
      </c>
      <c r="D445" s="252" t="s">
        <v>552</v>
      </c>
      <c r="E445" s="253" t="s">
        <v>6</v>
      </c>
      <c r="F445" s="253" t="s">
        <v>713</v>
      </c>
      <c r="G445" s="424">
        <f>IF(F445="I",IFERROR(VLOOKUP(C445,BG!B:D,3,FALSE),0),0)</f>
        <v>177453124</v>
      </c>
      <c r="H445" s="424">
        <v>0</v>
      </c>
      <c r="I445" s="424">
        <f t="shared" si="12"/>
        <v>177453124</v>
      </c>
      <c r="J445" s="254"/>
      <c r="K445" s="254">
        <f>IF(F445="I",IFERROR(VLOOKUP(C445,BG!B:E,4,FALSE),0),0)</f>
        <v>28344.69</v>
      </c>
      <c r="L445" s="254"/>
      <c r="M445" s="381">
        <v>0</v>
      </c>
      <c r="O445" s="420">
        <f t="shared" si="13"/>
        <v>0</v>
      </c>
    </row>
    <row r="446" spans="1:15" s="255" customFormat="1" ht="12" hidden="1" customHeight="1">
      <c r="A446" s="250" t="s">
        <v>428</v>
      </c>
      <c r="B446" s="250" t="s">
        <v>502</v>
      </c>
      <c r="C446" s="251">
        <v>520136</v>
      </c>
      <c r="D446" s="252" t="s">
        <v>403</v>
      </c>
      <c r="E446" s="253" t="s">
        <v>6</v>
      </c>
      <c r="F446" s="253" t="s">
        <v>713</v>
      </c>
      <c r="G446" s="424">
        <f>IF(F446="I",IFERROR(VLOOKUP(C446,BG!B:D,3,FALSE),0),0)</f>
        <v>41695204</v>
      </c>
      <c r="H446" s="424">
        <v>0</v>
      </c>
      <c r="I446" s="424">
        <f t="shared" si="12"/>
        <v>41695204</v>
      </c>
      <c r="J446" s="254"/>
      <c r="K446" s="254">
        <f>IF(F446="I",IFERROR(VLOOKUP(C446,BG!B:E,4,FALSE),0),0)</f>
        <v>6649.2100000000009</v>
      </c>
      <c r="L446" s="254"/>
      <c r="M446" s="381">
        <v>25000</v>
      </c>
      <c r="O446" s="420">
        <f t="shared" si="13"/>
        <v>25000</v>
      </c>
    </row>
    <row r="447" spans="1:15" s="255" customFormat="1" ht="12" hidden="1" customHeight="1">
      <c r="A447" s="250" t="s">
        <v>428</v>
      </c>
      <c r="B447" s="250" t="s">
        <v>502</v>
      </c>
      <c r="C447" s="251">
        <v>520137</v>
      </c>
      <c r="D447" s="252" t="s">
        <v>339</v>
      </c>
      <c r="E447" s="253" t="s">
        <v>6</v>
      </c>
      <c r="F447" s="253" t="s">
        <v>713</v>
      </c>
      <c r="G447" s="424">
        <f>IF(F447="I",IFERROR(VLOOKUP(C447,BG!B:D,3,FALSE),0),0)</f>
        <v>0</v>
      </c>
      <c r="H447" s="424">
        <v>0</v>
      </c>
      <c r="I447" s="424">
        <f t="shared" si="12"/>
        <v>0</v>
      </c>
      <c r="J447" s="254"/>
      <c r="K447" s="254">
        <f>IF(F447="I",IFERROR(VLOOKUP(C447,BG!B:E,4,FALSE),0),0)</f>
        <v>0</v>
      </c>
      <c r="L447" s="254"/>
      <c r="M447" s="381">
        <v>0</v>
      </c>
      <c r="O447" s="420">
        <f t="shared" si="13"/>
        <v>0</v>
      </c>
    </row>
    <row r="448" spans="1:15" s="255" customFormat="1" ht="12" hidden="1" customHeight="1">
      <c r="A448" s="250" t="s">
        <v>428</v>
      </c>
      <c r="B448" s="250"/>
      <c r="C448" s="251">
        <v>5202</v>
      </c>
      <c r="D448" s="252" t="s">
        <v>586</v>
      </c>
      <c r="E448" s="253" t="s">
        <v>6</v>
      </c>
      <c r="F448" s="253" t="s">
        <v>712</v>
      </c>
      <c r="G448" s="424">
        <f>IF(F448="I",IFERROR(VLOOKUP(C448,BG!B:D,3,FALSE),0),0)</f>
        <v>0</v>
      </c>
      <c r="H448" s="424">
        <v>0</v>
      </c>
      <c r="I448" s="424">
        <f t="shared" si="12"/>
        <v>0</v>
      </c>
      <c r="J448" s="254"/>
      <c r="K448" s="254">
        <f>IF(F448="I",IFERROR(VLOOKUP(C448,BG!B:E,4,FALSE),0),0)</f>
        <v>0</v>
      </c>
      <c r="L448" s="254"/>
      <c r="M448" s="381">
        <v>0</v>
      </c>
      <c r="O448" s="420">
        <f t="shared" si="13"/>
        <v>0</v>
      </c>
    </row>
    <row r="449" spans="1:15" s="255" customFormat="1" ht="12" hidden="1" customHeight="1">
      <c r="A449" s="250" t="s">
        <v>428</v>
      </c>
      <c r="B449" s="250" t="s">
        <v>445</v>
      </c>
      <c r="C449" s="251">
        <v>520201</v>
      </c>
      <c r="D449" s="252" t="s">
        <v>399</v>
      </c>
      <c r="E449" s="253" t="s">
        <v>6</v>
      </c>
      <c r="F449" s="253" t="s">
        <v>713</v>
      </c>
      <c r="G449" s="424">
        <f>IF(F449="I",IFERROR(VLOOKUP(C449,BG!B:D,3,FALSE),0),0)</f>
        <v>0</v>
      </c>
      <c r="H449" s="424">
        <v>0</v>
      </c>
      <c r="I449" s="424">
        <f t="shared" si="12"/>
        <v>0</v>
      </c>
      <c r="J449" s="254"/>
      <c r="K449" s="254">
        <f>IF(F449="I",IFERROR(VLOOKUP(C449,BG!B:E,4,FALSE),0),0)</f>
        <v>0</v>
      </c>
      <c r="L449" s="254"/>
      <c r="M449" s="381">
        <v>0</v>
      </c>
      <c r="O449" s="420">
        <f t="shared" si="13"/>
        <v>0</v>
      </c>
    </row>
    <row r="450" spans="1:15" s="255" customFormat="1" ht="12" hidden="1" customHeight="1">
      <c r="A450" s="250" t="s">
        <v>428</v>
      </c>
      <c r="B450" s="250" t="s">
        <v>445</v>
      </c>
      <c r="C450" s="251">
        <v>520202</v>
      </c>
      <c r="D450" s="252" t="s">
        <v>400</v>
      </c>
      <c r="E450" s="253" t="s">
        <v>6</v>
      </c>
      <c r="F450" s="253" t="s">
        <v>713</v>
      </c>
      <c r="G450" s="424">
        <f>IF(F450="I",IFERROR(VLOOKUP(C450,BG!B:D,3,FALSE),0),0)</f>
        <v>0</v>
      </c>
      <c r="H450" s="424">
        <v>0</v>
      </c>
      <c r="I450" s="424">
        <f t="shared" si="12"/>
        <v>0</v>
      </c>
      <c r="J450" s="254"/>
      <c r="K450" s="254">
        <f>IF(F450="I",IFERROR(VLOOKUP(C450,BG!B:E,4,FALSE),0),0)</f>
        <v>0</v>
      </c>
      <c r="L450" s="254"/>
      <c r="M450" s="381">
        <v>0</v>
      </c>
      <c r="O450" s="420">
        <f t="shared" si="13"/>
        <v>0</v>
      </c>
    </row>
    <row r="451" spans="1:15" s="255" customFormat="1" ht="12" hidden="1" customHeight="1">
      <c r="A451" s="250" t="s">
        <v>428</v>
      </c>
      <c r="B451" s="250" t="s">
        <v>445</v>
      </c>
      <c r="C451" s="251">
        <v>520203</v>
      </c>
      <c r="D451" s="252" t="s">
        <v>401</v>
      </c>
      <c r="E451" s="253" t="s">
        <v>6</v>
      </c>
      <c r="F451" s="253" t="s">
        <v>713</v>
      </c>
      <c r="G451" s="424">
        <f>IF(F451="I",IFERROR(VLOOKUP(C451,BG!B:D,3,FALSE),0),0)</f>
        <v>0</v>
      </c>
      <c r="H451" s="424">
        <v>0</v>
      </c>
      <c r="I451" s="424">
        <f t="shared" si="12"/>
        <v>0</v>
      </c>
      <c r="J451" s="254"/>
      <c r="K451" s="254">
        <f>IF(F451="I",IFERROR(VLOOKUP(C451,BG!B:E,4,FALSE),0),0)</f>
        <v>0</v>
      </c>
      <c r="L451" s="254"/>
      <c r="M451" s="381">
        <v>0</v>
      </c>
      <c r="O451" s="420">
        <f t="shared" si="13"/>
        <v>0</v>
      </c>
    </row>
    <row r="452" spans="1:15" s="255" customFormat="1" ht="12" hidden="1" customHeight="1">
      <c r="A452" s="250" t="s">
        <v>428</v>
      </c>
      <c r="B452" s="250" t="s">
        <v>445</v>
      </c>
      <c r="C452" s="251">
        <v>520204</v>
      </c>
      <c r="D452" s="252" t="s">
        <v>402</v>
      </c>
      <c r="E452" s="253" t="s">
        <v>6</v>
      </c>
      <c r="F452" s="253" t="s">
        <v>713</v>
      </c>
      <c r="G452" s="424">
        <f>IF(F452="I",IFERROR(VLOOKUP(C452,BG!B:D,3,FALSE),0),0)</f>
        <v>0</v>
      </c>
      <c r="H452" s="424">
        <v>0</v>
      </c>
      <c r="I452" s="424">
        <f t="shared" si="12"/>
        <v>0</v>
      </c>
      <c r="J452" s="254"/>
      <c r="K452" s="254">
        <f>IF(F452="I",IFERROR(VLOOKUP(C452,BG!B:E,4,FALSE),0),0)</f>
        <v>0</v>
      </c>
      <c r="L452" s="254"/>
      <c r="M452" s="381">
        <v>0</v>
      </c>
      <c r="O452" s="420">
        <f t="shared" si="13"/>
        <v>0</v>
      </c>
    </row>
    <row r="453" spans="1:15" s="255" customFormat="1" ht="12" hidden="1" customHeight="1">
      <c r="A453" s="250" t="s">
        <v>428</v>
      </c>
      <c r="B453" s="250" t="s">
        <v>445</v>
      </c>
      <c r="C453" s="251">
        <v>520205</v>
      </c>
      <c r="D453" s="252" t="s">
        <v>404</v>
      </c>
      <c r="E453" s="253" t="s">
        <v>6</v>
      </c>
      <c r="F453" s="253" t="s">
        <v>713</v>
      </c>
      <c r="G453" s="424">
        <f>IF(F453="I",IFERROR(VLOOKUP(C453,BG!B:D,3,FALSE),0),0)</f>
        <v>0</v>
      </c>
      <c r="H453" s="424">
        <v>0</v>
      </c>
      <c r="I453" s="424">
        <f t="shared" si="12"/>
        <v>0</v>
      </c>
      <c r="J453" s="254"/>
      <c r="K453" s="254">
        <f>IF(F453="I",IFERROR(VLOOKUP(C453,BG!B:E,4,FALSE),0),0)</f>
        <v>0</v>
      </c>
      <c r="L453" s="254"/>
      <c r="M453" s="381">
        <v>0</v>
      </c>
      <c r="O453" s="420">
        <f t="shared" si="13"/>
        <v>0</v>
      </c>
    </row>
    <row r="454" spans="1:15" s="255" customFormat="1" ht="12" hidden="1" customHeight="1">
      <c r="A454" s="250" t="s">
        <v>428</v>
      </c>
      <c r="B454" s="250" t="s">
        <v>445</v>
      </c>
      <c r="C454" s="251">
        <v>520206</v>
      </c>
      <c r="D454" s="252" t="s">
        <v>209</v>
      </c>
      <c r="E454" s="253" t="s">
        <v>6</v>
      </c>
      <c r="F454" s="253" t="s">
        <v>713</v>
      </c>
      <c r="G454" s="424">
        <f>IF(F454="I",IFERROR(VLOOKUP(C454,BG!B:D,3,FALSE),0),0)</f>
        <v>0</v>
      </c>
      <c r="H454" s="424">
        <v>0</v>
      </c>
      <c r="I454" s="424">
        <f t="shared" si="12"/>
        <v>0</v>
      </c>
      <c r="J454" s="254"/>
      <c r="K454" s="254">
        <f>IF(F454="I",IFERROR(VLOOKUP(C454,BG!B:E,4,FALSE),0),0)</f>
        <v>0</v>
      </c>
      <c r="L454" s="254"/>
      <c r="M454" s="381">
        <v>0</v>
      </c>
      <c r="O454" s="420">
        <f t="shared" si="13"/>
        <v>0</v>
      </c>
    </row>
    <row r="455" spans="1:15" s="255" customFormat="1" ht="12" hidden="1" customHeight="1">
      <c r="A455" s="250" t="s">
        <v>428</v>
      </c>
      <c r="B455" s="250" t="s">
        <v>445</v>
      </c>
      <c r="C455" s="251">
        <v>520207</v>
      </c>
      <c r="D455" s="252" t="s">
        <v>390</v>
      </c>
      <c r="E455" s="253" t="s">
        <v>6</v>
      </c>
      <c r="F455" s="253" t="s">
        <v>713</v>
      </c>
      <c r="G455" s="424">
        <f>IF(F455="I",IFERROR(VLOOKUP(C455,BG!B:D,3,FALSE),0),0)</f>
        <v>0</v>
      </c>
      <c r="H455" s="424">
        <v>0</v>
      </c>
      <c r="I455" s="424">
        <f t="shared" si="12"/>
        <v>0</v>
      </c>
      <c r="J455" s="254"/>
      <c r="K455" s="254">
        <f>IF(F455="I",IFERROR(VLOOKUP(C455,BG!B:E,4,FALSE),0),0)</f>
        <v>0</v>
      </c>
      <c r="L455" s="254"/>
      <c r="M455" s="381">
        <v>0</v>
      </c>
      <c r="O455" s="420">
        <f t="shared" si="13"/>
        <v>0</v>
      </c>
    </row>
    <row r="456" spans="1:15" s="261" customFormat="1" ht="12" hidden="1" customHeight="1">
      <c r="A456" s="256" t="s">
        <v>428</v>
      </c>
      <c r="B456" s="256" t="s">
        <v>445</v>
      </c>
      <c r="C456" s="257">
        <v>520208</v>
      </c>
      <c r="D456" s="258" t="s">
        <v>323</v>
      </c>
      <c r="E456" s="259" t="s">
        <v>6</v>
      </c>
      <c r="F456" s="259" t="s">
        <v>713</v>
      </c>
      <c r="G456" s="425">
        <f>IF(F456="I",IFERROR(VLOOKUP(C456,BG!B:D,3,FALSE),0),0)</f>
        <v>0</v>
      </c>
      <c r="H456" s="424">
        <v>0</v>
      </c>
      <c r="I456" s="424">
        <f t="shared" si="12"/>
        <v>0</v>
      </c>
      <c r="J456" s="260"/>
      <c r="K456" s="260">
        <f>IF(F456="I",IFERROR(VLOOKUP(C456,BG!B:E,4,FALSE),0),0)</f>
        <v>0</v>
      </c>
      <c r="L456" s="260"/>
      <c r="M456" s="381">
        <v>0</v>
      </c>
      <c r="O456" s="420">
        <f t="shared" si="13"/>
        <v>0</v>
      </c>
    </row>
    <row r="457" spans="1:15" s="255" customFormat="1" ht="12" hidden="1" customHeight="1">
      <c r="A457" s="250" t="s">
        <v>24</v>
      </c>
      <c r="B457" s="250"/>
      <c r="C457" s="251">
        <v>6</v>
      </c>
      <c r="D457" s="252" t="s">
        <v>587</v>
      </c>
      <c r="E457" s="253" t="s">
        <v>6</v>
      </c>
      <c r="F457" s="253" t="s">
        <v>712</v>
      </c>
      <c r="G457" s="424">
        <f>IF(F457="I",IFERROR(VLOOKUP(C457,BG!B:D,3,FALSE),0),0)</f>
        <v>0</v>
      </c>
      <c r="H457" s="424">
        <v>0</v>
      </c>
      <c r="I457" s="424">
        <f t="shared" si="12"/>
        <v>0</v>
      </c>
      <c r="J457" s="254"/>
      <c r="K457" s="254">
        <f>IF(F457="I",IFERROR(VLOOKUP(C457,BG!B:E,4,FALSE),0),0)</f>
        <v>0</v>
      </c>
      <c r="L457" s="254"/>
      <c r="M457" s="381">
        <v>0</v>
      </c>
      <c r="O457" s="420">
        <f t="shared" si="13"/>
        <v>0</v>
      </c>
    </row>
    <row r="458" spans="1:15" s="255" customFormat="1" ht="12" hidden="1" customHeight="1">
      <c r="A458" s="250" t="s">
        <v>24</v>
      </c>
      <c r="B458" s="250" t="s">
        <v>116</v>
      </c>
      <c r="C458" s="251">
        <v>611</v>
      </c>
      <c r="D458" s="252" t="s">
        <v>405</v>
      </c>
      <c r="E458" s="253" t="s">
        <v>6</v>
      </c>
      <c r="F458" s="253" t="s">
        <v>713</v>
      </c>
      <c r="G458" s="424">
        <f>IF(F458="I",IFERROR(VLOOKUP(C458,BG!B:D,3,FALSE),0),0)</f>
        <v>0</v>
      </c>
      <c r="H458" s="424">
        <v>0</v>
      </c>
      <c r="I458" s="424">
        <f t="shared" ref="I458:I471" si="14">SUM(G458:H458)</f>
        <v>0</v>
      </c>
      <c r="J458" s="254"/>
      <c r="K458" s="254">
        <f>IF(F458="I",IFERROR(VLOOKUP(C458,BG!B:E,4,FALSE),0),0)</f>
        <v>0</v>
      </c>
      <c r="L458" s="254"/>
      <c r="M458" s="381">
        <v>0</v>
      </c>
      <c r="O458" s="420">
        <f t="shared" si="13"/>
        <v>0</v>
      </c>
    </row>
    <row r="459" spans="1:15" s="255" customFormat="1" ht="12" hidden="1" customHeight="1">
      <c r="A459" s="250" t="s">
        <v>24</v>
      </c>
      <c r="B459" s="250" t="s">
        <v>116</v>
      </c>
      <c r="C459" s="251">
        <v>621</v>
      </c>
      <c r="D459" s="252" t="s">
        <v>406</v>
      </c>
      <c r="E459" s="253" t="s">
        <v>6</v>
      </c>
      <c r="F459" s="253" t="s">
        <v>713</v>
      </c>
      <c r="G459" s="424">
        <f>IF(F459="I",IFERROR(VLOOKUP(C459,BG!B:D,3,FALSE),0),0)</f>
        <v>788252516</v>
      </c>
      <c r="H459" s="424">
        <v>0</v>
      </c>
      <c r="I459" s="424">
        <f t="shared" si="14"/>
        <v>788252516</v>
      </c>
      <c r="J459" s="254"/>
      <c r="K459" s="254">
        <f>IF(F459="I",IFERROR(VLOOKUP(C459,BG!B:E,4,FALSE),0),0)</f>
        <v>122355.42</v>
      </c>
      <c r="L459" s="254"/>
      <c r="M459" s="381">
        <v>0</v>
      </c>
      <c r="O459" s="420">
        <f t="shared" si="13"/>
        <v>0</v>
      </c>
    </row>
    <row r="460" spans="1:15" s="255" customFormat="1" ht="12" hidden="1" customHeight="1">
      <c r="A460" s="250" t="s">
        <v>24</v>
      </c>
      <c r="B460" s="250" t="s">
        <v>116</v>
      </c>
      <c r="C460" s="251">
        <v>622</v>
      </c>
      <c r="D460" s="252" t="s">
        <v>700</v>
      </c>
      <c r="E460" s="253" t="s">
        <v>6</v>
      </c>
      <c r="F460" s="253" t="s">
        <v>713</v>
      </c>
      <c r="G460" s="424">
        <f>IF(F460="I",IFERROR(VLOOKUP(C460,BG!B:D,3,FALSE),0),0)</f>
        <v>18136461199</v>
      </c>
      <c r="H460" s="424">
        <v>0</v>
      </c>
      <c r="I460" s="424">
        <f t="shared" si="14"/>
        <v>18136461199</v>
      </c>
      <c r="J460" s="254"/>
      <c r="K460" s="254">
        <f>IF(F460="I",IFERROR(VLOOKUP(C460,BG!B:E,4,FALSE),0),0)</f>
        <v>2815202.14</v>
      </c>
      <c r="L460" s="254"/>
      <c r="M460" s="381">
        <v>0</v>
      </c>
      <c r="O460" s="420">
        <f t="shared" si="13"/>
        <v>0</v>
      </c>
    </row>
    <row r="461" spans="1:15" s="255" customFormat="1" ht="12" hidden="1" customHeight="1">
      <c r="A461" s="250" t="s">
        <v>24</v>
      </c>
      <c r="B461" s="250" t="s">
        <v>116</v>
      </c>
      <c r="C461" s="251">
        <v>631</v>
      </c>
      <c r="D461" s="252" t="s">
        <v>407</v>
      </c>
      <c r="E461" s="253" t="s">
        <v>6</v>
      </c>
      <c r="F461" s="253" t="s">
        <v>713</v>
      </c>
      <c r="G461" s="424">
        <f>IF(F461="I",IFERROR(VLOOKUP(C461,BG!B:D,3,FALSE),0),0)</f>
        <v>0</v>
      </c>
      <c r="H461" s="424">
        <v>0</v>
      </c>
      <c r="I461" s="424">
        <f t="shared" si="14"/>
        <v>0</v>
      </c>
      <c r="J461" s="254"/>
      <c r="K461" s="254">
        <f>IF(F461="I",IFERROR(VLOOKUP(C461,BG!B:E,4,FALSE),0),0)</f>
        <v>0</v>
      </c>
      <c r="L461" s="254"/>
      <c r="M461" s="381">
        <v>0</v>
      </c>
      <c r="O461" s="420">
        <f t="shared" si="13"/>
        <v>0</v>
      </c>
    </row>
    <row r="462" spans="1:15" s="255" customFormat="1" ht="12" hidden="1" customHeight="1">
      <c r="A462" s="250" t="s">
        <v>24</v>
      </c>
      <c r="B462" s="250" t="s">
        <v>116</v>
      </c>
      <c r="C462" s="251">
        <v>641</v>
      </c>
      <c r="D462" s="252" t="s">
        <v>408</v>
      </c>
      <c r="E462" s="253" t="s">
        <v>6</v>
      </c>
      <c r="F462" s="253" t="s">
        <v>713</v>
      </c>
      <c r="G462" s="424">
        <f>IF(F462="I",IFERROR(VLOOKUP(C462,BG!B:D,3,FALSE),0),0)</f>
        <v>0</v>
      </c>
      <c r="H462" s="424">
        <v>0</v>
      </c>
      <c r="I462" s="424">
        <f t="shared" si="14"/>
        <v>0</v>
      </c>
      <c r="J462" s="254"/>
      <c r="K462" s="254">
        <f>IF(F462="I",IFERROR(VLOOKUP(C462,BG!B:E,4,FALSE),0),0)</f>
        <v>0</v>
      </c>
      <c r="L462" s="254"/>
      <c r="M462" s="381">
        <v>0</v>
      </c>
      <c r="O462" s="420">
        <f t="shared" si="13"/>
        <v>0</v>
      </c>
    </row>
    <row r="463" spans="1:15" s="255" customFormat="1" ht="12" hidden="1" customHeight="1">
      <c r="A463" s="250" t="s">
        <v>24</v>
      </c>
      <c r="B463" s="250" t="s">
        <v>116</v>
      </c>
      <c r="C463" s="251">
        <v>651</v>
      </c>
      <c r="D463" s="252" t="s">
        <v>409</v>
      </c>
      <c r="E463" s="253" t="s">
        <v>6</v>
      </c>
      <c r="F463" s="253" t="s">
        <v>713</v>
      </c>
      <c r="G463" s="424">
        <f>IF(F463="I",IFERROR(VLOOKUP(C463,BG!B:D,3,FALSE),0),0)</f>
        <v>442916854245</v>
      </c>
      <c r="H463" s="424">
        <v>0</v>
      </c>
      <c r="I463" s="424">
        <f t="shared" si="14"/>
        <v>442916854245</v>
      </c>
      <c r="J463" s="254"/>
      <c r="K463" s="254">
        <f>IF(F463="I",IFERROR(VLOOKUP(C463,BG!B:E,4,FALSE),0),0)</f>
        <v>69723542.859999999</v>
      </c>
      <c r="L463" s="254"/>
      <c r="M463" s="381">
        <v>0</v>
      </c>
      <c r="O463" s="420">
        <f t="shared" si="13"/>
        <v>0</v>
      </c>
    </row>
    <row r="464" spans="1:15" s="255" customFormat="1" ht="12" hidden="1" customHeight="1">
      <c r="A464" s="250" t="s">
        <v>24</v>
      </c>
      <c r="B464" s="250" t="s">
        <v>116</v>
      </c>
      <c r="C464" s="251">
        <v>661</v>
      </c>
      <c r="D464" s="252" t="s">
        <v>410</v>
      </c>
      <c r="E464" s="253" t="s">
        <v>6</v>
      </c>
      <c r="F464" s="253" t="s">
        <v>713</v>
      </c>
      <c r="G464" s="424">
        <f>IF(F464="I",IFERROR(VLOOKUP(C464,BG!B:D,3,FALSE),0),0)</f>
        <v>0</v>
      </c>
      <c r="H464" s="424">
        <v>4232306000</v>
      </c>
      <c r="I464" s="424">
        <f t="shared" si="14"/>
        <v>4232306000</v>
      </c>
      <c r="J464" s="254"/>
      <c r="K464" s="254">
        <f>IF(F464="I",IFERROR(VLOOKUP(C464,BG!B:E,4,FALSE),0),0)</f>
        <v>0</v>
      </c>
      <c r="L464" s="254"/>
      <c r="M464" s="381">
        <v>0</v>
      </c>
      <c r="O464" s="420">
        <f t="shared" si="13"/>
        <v>0</v>
      </c>
    </row>
    <row r="465" spans="1:15" s="255" customFormat="1" ht="12" hidden="1" customHeight="1">
      <c r="A465" s="250" t="s">
        <v>24</v>
      </c>
      <c r="B465" s="250"/>
      <c r="C465" s="251">
        <v>7</v>
      </c>
      <c r="D465" s="252" t="s">
        <v>588</v>
      </c>
      <c r="E465" s="253" t="s">
        <v>6</v>
      </c>
      <c r="F465" s="253" t="s">
        <v>712</v>
      </c>
      <c r="G465" s="424">
        <f>IF(F465="I",IFERROR(VLOOKUP(C465,BG!B:D,3,FALSE),0),0)</f>
        <v>0</v>
      </c>
      <c r="H465" s="424">
        <v>0</v>
      </c>
      <c r="I465" s="424">
        <f t="shared" si="14"/>
        <v>0</v>
      </c>
      <c r="J465" s="254"/>
      <c r="K465" s="254">
        <f>IF(F465="I",IFERROR(VLOOKUP(C465,BG!B:E,4,FALSE),0),0)</f>
        <v>0</v>
      </c>
      <c r="L465" s="254"/>
      <c r="M465" s="381">
        <v>0</v>
      </c>
      <c r="O465" s="420">
        <f t="shared" si="13"/>
        <v>0</v>
      </c>
    </row>
    <row r="466" spans="1:15" s="255" customFormat="1" ht="12" hidden="1" customHeight="1">
      <c r="A466" s="250" t="s">
        <v>24</v>
      </c>
      <c r="B466" s="250" t="s">
        <v>118</v>
      </c>
      <c r="C466" s="251">
        <v>711</v>
      </c>
      <c r="D466" s="252" t="s">
        <v>411</v>
      </c>
      <c r="E466" s="253" t="s">
        <v>6</v>
      </c>
      <c r="F466" s="253" t="s">
        <v>713</v>
      </c>
      <c r="G466" s="424">
        <f>IF(F466="I",IFERROR(VLOOKUP(C466,BG!B:D,3,FALSE),0),0)</f>
        <v>0</v>
      </c>
      <c r="H466" s="424">
        <v>0</v>
      </c>
      <c r="I466" s="424">
        <f t="shared" si="14"/>
        <v>0</v>
      </c>
      <c r="J466" s="254"/>
      <c r="K466" s="254">
        <f>IF(F466="I",IFERROR(VLOOKUP(C466,BG!B:E,4,FALSE),0),0)</f>
        <v>0</v>
      </c>
      <c r="L466" s="254"/>
      <c r="M466" s="381">
        <v>0</v>
      </c>
      <c r="O466" s="420">
        <f t="shared" ref="O466:O472" si="15">+M466+N466</f>
        <v>0</v>
      </c>
    </row>
    <row r="467" spans="1:15" s="255" customFormat="1" ht="12" hidden="1" customHeight="1">
      <c r="A467" s="250" t="s">
        <v>24</v>
      </c>
      <c r="B467" s="250" t="s">
        <v>118</v>
      </c>
      <c r="C467" s="251">
        <v>721</v>
      </c>
      <c r="D467" s="252" t="s">
        <v>412</v>
      </c>
      <c r="E467" s="253" t="s">
        <v>6</v>
      </c>
      <c r="F467" s="253" t="s">
        <v>713</v>
      </c>
      <c r="G467" s="424">
        <f>IF(F467="I",IFERROR(VLOOKUP(C467,BG!B:D,3,FALSE),0),0)</f>
        <v>18136461199</v>
      </c>
      <c r="H467" s="424">
        <v>0</v>
      </c>
      <c r="I467" s="424">
        <f t="shared" si="14"/>
        <v>18136461199</v>
      </c>
      <c r="J467" s="254"/>
      <c r="K467" s="254">
        <f>IF(F467="I",IFERROR(VLOOKUP(C467,BG!B:E,4,FALSE),0),0)</f>
        <v>2815202.14</v>
      </c>
      <c r="L467" s="254"/>
      <c r="M467" s="381">
        <v>0</v>
      </c>
      <c r="O467" s="420">
        <f t="shared" si="15"/>
        <v>0</v>
      </c>
    </row>
    <row r="468" spans="1:15" s="255" customFormat="1" ht="12" hidden="1" customHeight="1">
      <c r="A468" s="250" t="s">
        <v>24</v>
      </c>
      <c r="B468" s="250" t="s">
        <v>118</v>
      </c>
      <c r="C468" s="251">
        <v>722</v>
      </c>
      <c r="D468" s="252" t="s">
        <v>702</v>
      </c>
      <c r="E468" s="253" t="s">
        <v>6</v>
      </c>
      <c r="F468" s="253" t="s">
        <v>713</v>
      </c>
      <c r="G468" s="424">
        <f>IF(F468="I",IFERROR(VLOOKUP(C468,BG!B:D,3,FALSE),0),0)</f>
        <v>788252516</v>
      </c>
      <c r="H468" s="424">
        <v>0</v>
      </c>
      <c r="I468" s="424">
        <f t="shared" si="14"/>
        <v>788252516</v>
      </c>
      <c r="J468" s="254"/>
      <c r="K468" s="254">
        <f>IF(F468="I",IFERROR(VLOOKUP(C468,BG!B:E,4,FALSE),0),0)</f>
        <v>122355.42</v>
      </c>
      <c r="L468" s="254"/>
      <c r="M468" s="381">
        <v>0</v>
      </c>
      <c r="O468" s="420">
        <f t="shared" si="15"/>
        <v>0</v>
      </c>
    </row>
    <row r="469" spans="1:15" s="255" customFormat="1" ht="12" hidden="1" customHeight="1">
      <c r="A469" s="250" t="s">
        <v>24</v>
      </c>
      <c r="B469" s="250" t="s">
        <v>118</v>
      </c>
      <c r="C469" s="251">
        <v>731</v>
      </c>
      <c r="D469" s="252" t="s">
        <v>413</v>
      </c>
      <c r="E469" s="253" t="s">
        <v>6</v>
      </c>
      <c r="F469" s="253" t="s">
        <v>713</v>
      </c>
      <c r="G469" s="424">
        <f>IF(F469="I",IFERROR(VLOOKUP(C469,BG!B:D,3,FALSE),0),0)</f>
        <v>0</v>
      </c>
      <c r="H469" s="424">
        <v>0</v>
      </c>
      <c r="I469" s="424">
        <f t="shared" si="14"/>
        <v>0</v>
      </c>
      <c r="J469" s="254"/>
      <c r="K469" s="254">
        <f>IF(F469="I",IFERROR(VLOOKUP(C469,BG!B:E,4,FALSE),0),0)</f>
        <v>0</v>
      </c>
      <c r="L469" s="254"/>
      <c r="M469" s="381">
        <v>0</v>
      </c>
      <c r="O469" s="420">
        <f t="shared" si="15"/>
        <v>0</v>
      </c>
    </row>
    <row r="470" spans="1:15" s="255" customFormat="1" ht="12" hidden="1" customHeight="1">
      <c r="A470" s="250" t="s">
        <v>24</v>
      </c>
      <c r="B470" s="250" t="s">
        <v>118</v>
      </c>
      <c r="C470" s="251">
        <v>741</v>
      </c>
      <c r="D470" s="252" t="s">
        <v>414</v>
      </c>
      <c r="E470" s="253" t="s">
        <v>6</v>
      </c>
      <c r="F470" s="253" t="s">
        <v>713</v>
      </c>
      <c r="G470" s="424">
        <f>IF(F470="I",IFERROR(VLOOKUP(C470,BG!B:D,3,FALSE),0),0)</f>
        <v>0</v>
      </c>
      <c r="H470" s="424">
        <v>0</v>
      </c>
      <c r="I470" s="424">
        <f t="shared" si="14"/>
        <v>0</v>
      </c>
      <c r="J470" s="254"/>
      <c r="K470" s="254">
        <f>IF(F470="I",IFERROR(VLOOKUP(C470,BG!B:E,4,FALSE),0),0)</f>
        <v>0</v>
      </c>
      <c r="L470" s="254"/>
      <c r="M470" s="381">
        <v>0</v>
      </c>
      <c r="O470" s="420">
        <f t="shared" si="15"/>
        <v>0</v>
      </c>
    </row>
    <row r="471" spans="1:15" s="255" customFormat="1" ht="12" hidden="1" customHeight="1">
      <c r="A471" s="250" t="s">
        <v>24</v>
      </c>
      <c r="B471" s="250" t="s">
        <v>118</v>
      </c>
      <c r="C471" s="251">
        <v>751</v>
      </c>
      <c r="D471" s="252" t="s">
        <v>415</v>
      </c>
      <c r="E471" s="253" t="s">
        <v>6</v>
      </c>
      <c r="F471" s="253" t="s">
        <v>713</v>
      </c>
      <c r="G471" s="424">
        <f>IF(F471="I",IFERROR(VLOOKUP(C471,BG!B:D,3,FALSE),0),0)</f>
        <v>442916854245</v>
      </c>
      <c r="H471" s="424">
        <v>0</v>
      </c>
      <c r="I471" s="424">
        <f t="shared" si="14"/>
        <v>442916854245</v>
      </c>
      <c r="J471" s="254"/>
      <c r="K471" s="254">
        <f>IF(F471="I",IFERROR(VLOOKUP(C471,BG!B:E,4,FALSE),0),0)</f>
        <v>69723542.859999999</v>
      </c>
      <c r="L471" s="254"/>
      <c r="M471" s="381">
        <v>0</v>
      </c>
      <c r="O471" s="420">
        <f t="shared" si="15"/>
        <v>0</v>
      </c>
    </row>
    <row r="472" spans="1:15" s="255" customFormat="1" ht="12" hidden="1" customHeight="1">
      <c r="A472" s="250" t="s">
        <v>24</v>
      </c>
      <c r="B472" s="250" t="s">
        <v>118</v>
      </c>
      <c r="C472" s="251">
        <v>761</v>
      </c>
      <c r="D472" s="252" t="s">
        <v>416</v>
      </c>
      <c r="E472" s="253" t="s">
        <v>6</v>
      </c>
      <c r="F472" s="253" t="s">
        <v>713</v>
      </c>
      <c r="G472" s="424">
        <f>IF(F472="I",IFERROR(VLOOKUP(C472,BG!B:D,3,FALSE),0),0)</f>
        <v>0</v>
      </c>
      <c r="H472" s="424">
        <v>-4232306000</v>
      </c>
      <c r="I472" s="424">
        <f>-SUM(G472:H472)</f>
        <v>4232306000</v>
      </c>
      <c r="J472" s="254"/>
      <c r="K472" s="254">
        <f>IF(F472="I",IFERROR(VLOOKUP(C472,BG!B:E,4,FALSE),0),0)</f>
        <v>0</v>
      </c>
      <c r="L472" s="254"/>
      <c r="M472" s="381">
        <v>0</v>
      </c>
      <c r="O472" s="420">
        <f t="shared" si="15"/>
        <v>0</v>
      </c>
    </row>
    <row r="473" spans="1:15" hidden="1">
      <c r="H473" s="380">
        <f>SUM(H5:H472)</f>
        <v>0</v>
      </c>
      <c r="N473" s="380">
        <f>+SUM(N5:N472)</f>
        <v>0</v>
      </c>
    </row>
    <row r="474" spans="1:15" hidden="1">
      <c r="E474" s="246" t="s">
        <v>3</v>
      </c>
      <c r="F474" s="246"/>
      <c r="G474" s="426">
        <f>+SUMIF(A:A,E474,G:G)</f>
        <v>13378857347</v>
      </c>
      <c r="H474" s="437"/>
      <c r="I474" s="426">
        <f>+SUMIF(A:A,E474,I:I)</f>
        <v>17637133926</v>
      </c>
      <c r="M474" s="247">
        <f>+SUM(M7:M220)</f>
        <v>5189136709.4499998</v>
      </c>
      <c r="O474" s="247">
        <f>+SUM(O7:O220)</f>
        <v>5189136709.4499998</v>
      </c>
    </row>
    <row r="475" spans="1:15" hidden="1">
      <c r="E475" s="246" t="s">
        <v>8</v>
      </c>
      <c r="F475" s="246"/>
      <c r="G475" s="426">
        <f>+SUMIF(A:A,E475,G:G)</f>
        <v>-7727058264</v>
      </c>
      <c r="H475" s="437"/>
      <c r="I475" s="426">
        <f>+SUMIF(A:A,E475,I:I)</f>
        <v>-12002905447</v>
      </c>
      <c r="M475" s="247">
        <f>+SUM(M221:M319)</f>
        <v>-205306675</v>
      </c>
      <c r="O475" s="247">
        <f>+SUM(O221:O319)</f>
        <v>-205306675</v>
      </c>
    </row>
    <row r="476" spans="1:15" hidden="1">
      <c r="E476" s="246" t="s">
        <v>23</v>
      </c>
      <c r="F476" s="246"/>
      <c r="G476" s="426">
        <f>+SUMIF(A:A,E476,G:G)</f>
        <v>-4983830034</v>
      </c>
      <c r="H476" s="437"/>
      <c r="I476" s="426">
        <f>+SUMIF(A:A,E476,I:I)</f>
        <v>-4983830034</v>
      </c>
      <c r="M476" s="247">
        <f>+SUM(M320:M338)</f>
        <v>-5000000000</v>
      </c>
      <c r="O476" s="247">
        <f>+SUM(O320:O338)</f>
        <v>-5000000000</v>
      </c>
    </row>
    <row r="477" spans="1:15" hidden="1">
      <c r="E477" s="248" t="s">
        <v>593</v>
      </c>
      <c r="F477" s="248"/>
      <c r="G477" s="380">
        <f>SUBTOTAL(9,G474:G476)</f>
        <v>0</v>
      </c>
      <c r="I477" s="380">
        <f>SUBTOTAL(9,I474:I476)</f>
        <v>0</v>
      </c>
      <c r="J477" s="241" t="s">
        <v>589</v>
      </c>
      <c r="M477" s="249">
        <f>SUBTOTAL(9,M474:M476)</f>
        <v>0</v>
      </c>
      <c r="O477" s="249">
        <f>SUBTOTAL(9,O474:O476)</f>
        <v>0</v>
      </c>
    </row>
    <row r="478" spans="1:15" hidden="1">
      <c r="E478" s="246" t="s">
        <v>929</v>
      </c>
      <c r="F478" s="246"/>
      <c r="G478" s="426">
        <f>+SUMIF(A:A,E478,G:G)</f>
        <v>-6033967544</v>
      </c>
      <c r="H478" s="437"/>
      <c r="I478" s="426">
        <f>+SUMIF(A:A,E478,I:I)</f>
        <v>-6037542746</v>
      </c>
      <c r="M478" s="247">
        <f>+SUM(M339:M372)</f>
        <v>-8118904.1095890403</v>
      </c>
      <c r="O478" s="247">
        <f>+SUM(O339:O372)</f>
        <v>-8118904.1095890403</v>
      </c>
    </row>
    <row r="479" spans="1:15" hidden="1">
      <c r="E479" s="246" t="s">
        <v>930</v>
      </c>
      <c r="F479" s="246"/>
      <c r="G479" s="426">
        <f>+SUMIF(A:A,E479,G:G)</f>
        <v>5365998495</v>
      </c>
      <c r="H479" s="437"/>
      <c r="I479" s="426">
        <f>+SUMIF(A:A,E479,I:I)</f>
        <v>5387144301</v>
      </c>
      <c r="M479" s="247">
        <f>+SUM(M373:M456)</f>
        <v>24288869.650000002</v>
      </c>
      <c r="O479" s="247">
        <f>+SUM(O373:O456)</f>
        <v>24288869.650000002</v>
      </c>
    </row>
    <row r="480" spans="1:15">
      <c r="E480" s="248" t="s">
        <v>593</v>
      </c>
      <c r="F480" s="248"/>
      <c r="G480" s="380">
        <f>SUBTOTAL(9,G478:G479)</f>
        <v>0</v>
      </c>
      <c r="I480" s="380">
        <f>SUBTOTAL(9,I478:I479)</f>
        <v>0</v>
      </c>
      <c r="J480" s="241" t="s">
        <v>589</v>
      </c>
      <c r="M480" s="249">
        <f>SUBTOTAL(9,M478:M479)</f>
        <v>0</v>
      </c>
      <c r="O480" s="249">
        <f>SUBTOTAL(9,O478:O479)</f>
        <v>0</v>
      </c>
    </row>
    <row r="482" spans="7:15">
      <c r="G482" s="380">
        <f>+G477+G480</f>
        <v>0</v>
      </c>
      <c r="I482" s="380">
        <f>+I477+I480</f>
        <v>0</v>
      </c>
      <c r="M482" s="249">
        <f>+M477+M480</f>
        <v>0</v>
      </c>
      <c r="O482" s="249">
        <f>+O477+O480</f>
        <v>0</v>
      </c>
    </row>
  </sheetData>
  <autoFilter ref="A4:O479">
    <filterColumn colId="1">
      <filters>
        <filter val="Otros Pasivos Corrientes (Nota 5.q)"/>
      </filters>
    </filterColumn>
  </autoFilter>
  <customSheetViews>
    <customSheetView guid="{970CBB53-F4B3-462F-AEFE-2BC403F5F0AD}" filter="1" showAutoFilter="1">
      <pane ySplit="97" topLeftCell="A99" activePane="bottomLeft" state="frozen"/>
      <selection pane="bottomLeft" activeCell="D215" sqref="D215"/>
      <pageMargins left="0.7" right="0.7" top="0.75" bottom="0.75" header="0.3" footer="0.3"/>
      <pageSetup paperSize="9" orientation="portrait" r:id="rId1"/>
      <autoFilter ref="A4:J459">
        <filterColumn colId="1">
          <filters>
            <filter val="Cuentas por cobrar a Personas y Empresas relacionadas"/>
          </filters>
        </filterColumn>
      </autoFilter>
    </customSheetView>
  </customSheetViews>
  <conditionalFormatting sqref="E396:F396">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5" Type="http://schemas.openxmlformats.org/package/2006/relationships/digital-signature/signature" Target="sig5.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CUhwDSJfhMrEsFyNpP4366m5Uc+5A076n8CchWr9rMI=</DigestValue>
    </Reference>
    <Reference Type="http://www.w3.org/2000/09/xmldsig#Object" URI="#idOfficeObject">
      <DigestMethod Algorithm="http://www.w3.org/2001/04/xmlenc#sha256"/>
      <DigestValue>Q0eSKsweZ8HjidSzKvE6GlBzLFdd7mKz/ex1C7YsdPg=</DigestValue>
    </Reference>
    <Reference Type="http://uri.etsi.org/01903#SignedProperties" URI="#idSignedProperties">
      <Transforms>
        <Transform Algorithm="http://www.w3.org/TR/2001/REC-xml-c14n-20010315"/>
      </Transforms>
      <DigestMethod Algorithm="http://www.w3.org/2001/04/xmlenc#sha256"/>
      <DigestValue>RmK3ngDb/YrTxktiNL+O/7XqWvE4vsTP05kkQqL9e4E=</DigestValue>
    </Reference>
    <Reference Type="http://www.w3.org/2000/09/xmldsig#Object" URI="#idValidSigLnImg">
      <DigestMethod Algorithm="http://www.w3.org/2001/04/xmlenc#sha256"/>
      <DigestValue>YtnQL+z5fSPru0oBR+Q2UKAQH1OKFXMBLcwHbveeGBM=</DigestValue>
    </Reference>
    <Reference Type="http://www.w3.org/2000/09/xmldsig#Object" URI="#idInvalidSigLnImg">
      <DigestMethod Algorithm="http://www.w3.org/2001/04/xmlenc#sha256"/>
      <DigestValue>M84zHO2QDTuDi7mTjAd9V6bsd06VdvWr/5v3Oi2VPm0=</DigestValue>
    </Reference>
  </SignedInfo>
  <SignatureValue>L0k0CKwtqKAhpCSHJewkPmgDQ0re0GulQ2H+jx/ZnqY7KCjgQ4yov6TZYdwD1Ydu/XUgdYqt/jva
WZP96b4la2II35CBMEenu1/ViWntxIIZgeGcJJ6us1vTEd3VL2fzjO5LIaRQadAZKkTg5tugS7lz
6DXiA2TVOAEjJBh6GItwg5leNnhBZmyE8MqGFXzxJDJQm2/W/WXmtp+KP3Cy70BEb5FJhEydga43
79wvoB8PVPlgJR5Zt0EdeV+HBm42YxsNWelhFnPR/vF5v3mqsThDdX1v8k19ZgT5GtmDlU9bDgeG
uctysd6Avf4R7GV1DagQSUfzmP2X11VaKRs2/Q==</SignatureValue>
  <KeyInfo>
    <X509Data>
      <X509Certificate>MIIH/jCCBeagAwIBAgITXAAAJ2UOeX3eC6HO2gAAAAAnZTANBgkqhkiG9w0BAQsFADBXMRcwFQYDVQQFEw5SVUMgODAwODA2MTAtNzEVMBMGA1UEChMMQ09ERTEwMCBTLkEuMQswCQYDVQQGEwJQWTEYMBYGA1UEAxMPQ0EtQ09ERTEwMCBTLkEuMB4XDTIwMDIyMDE5MjAxNloXDTIyMDIyMDE5MjAxNlowgZcxHjAcBgNVBAMTFUFOQSBMSUEgU0lNQU5DQVMgTEVPTjEXMBUGA1UEChMOUEVSU09OQSBGSVNJQ0ExCzAJBgNVBAYTAlBZMRAwDgYDVQQqEwdBTkEgTElBMRYwFAYDVQQEEw1TSU1BTkNBUyBMRU9OMRIwEAYDVQQFEwlDSTEwNTMyMzYxETAPBgNVBAsTCEZJUk1BIEYyMIIBIjANBgkqhkiG9w0BAQEFAAOCAQ8AMIIBCgKCAQEAv5bi1EETdza6rVHGNZyokBRUGWmxS1/S0LXi5IxAWigaHP8aC+82IEDy/g7C+JPYbmcMyuY45mE0/5mui/kZWctq68RRRka507c6C0Waljh9s5/4yTLDNEIQavpkOH78VfCECf59Wvv3qkGx8V1zKOER/aTqcSd5nSvU8fkZEieF7PknEkAKWdCPh4PMmdTixuSI6GFoztav21zESvue8Y8hKeO8ltrNEiRHus4nw4OhH9RmLEZocc3xa9D4GhGmhIMHE9oyUu3osNACR6lBgsBCivozrf+JReK0mzkj/Pa91R+czifDBDcXD98bfJsN9irUDfx42xfV4YdEuv2PBwIDAQABo4IDgDCCA3wwDgYDVR0PAQH/BAQDAgXgMAwGA1UdEwEB/wQCMAAwIAYDVR0lAQH/BBYwFAYIKwYBBQUHAwIGCCsGAQUFBwMEMB0GA1UdDgQWBBTaV2QfoRWeR1yn6cMgywvl/yqaazAfBgNVHSMEGDAWgBQn9to7C3+T+FkS0BWqQs+ylpY9RTCBiAYDVR0fBIGAMH4wfKB6oHiGOmh0dHA6Ly9jYTEuY29kZTEwMC5jb20ucHkvZmlybWEtZGlnaXRhbC9jcmwvQ0EtQ09ERTEwMC5jcmyGOmh0dHA6Ly9jYTIuY29kZTEwMC5jb20ucHkvZmlybWEtZGlnaXRhbC9jcmwvQ0EtQ09ERTEwMC5jcmwwgfgGCCsGAQUFBwEBBIHrMIHoMEYGCCsGAQUFBzAChjpodHRwOi8vY2ExLmNvZGUxMDAuY29tLnB5L2Zpcm1hLWRpZ2l0YWwvY2VyL0NBLUNPREUxMDAuY2VyMEYGCCsGAQUFBzAChjpodHRwOi8vY2EyLmNvZGUxMDAuY29tLnB5L2Zpcm1hLWRpZ2l0YWwvY2VyL0NBLUNPREUxMDAuY2VyMCoGCCsGAQUFBzABhh5odHRwOi8vY2ExLmNvZGUxMDAuY29tLnB5L29jc3AwKgYIKwYBBQUHMAGGHmh0dHA6Ly9jYTIuY29kZTEwMC5jb20ucHkvb2NzcDCCAU8GA1UdIASCAUYwggFCMIIBPgYMKwYBBAGC2UoBAQEGMIIBLDBsBggrBgEFBQcCARZgaHR0cDovL3d3dy5jb2RlMTAwLmNvbS5weS9maXJtYS1kaWdpdGFsL0NPREUxMDAlMjBQb2xpdGljYSUyMGRlJTIwQ2VydGlmaWNhY2lvbiUyMEYyJTIwdjIuMC5wZGYAMGYGCCsGAQUFBwICMFoeWABQAG8AbABpAHQAaQBjAGEAIABkAGUAIABjAGUAcgB0AGkAZgBpAGMAYQBjAGkAbwBuACAARgAyACAAZABlACAAQwBvAGQAZQAxADAAMAAgAFMALgBBAC4wVAYIKwYBBQUHAgIwSB5GAEMAbwBkAGUAIAAxADAAMAAgAFMALgBBAC4AIABDAGUAcgB0AGkAZgBpAGMAYQB0AGUAIABQAG8AbABpAGMAeQAgAEYAMjAhBgNVHREEGjAYgRZBU0lNQU5DQVNAREVMT0lUVEUuQ09NMA0GCSqGSIb3DQEBCwUAA4ICAQBCZ84w8OCv3GvvkwpEg6Dg2/Ne2Av3zCPjmNXKZpJmDCTN2f0JV0zvpc2cXpwGXkeVJMDd4MvyeXvSMinUBn4sSIjTwn3T+wSkKH1gqogWIyB/4xrLkgTI84vnvtk1J7SUPTquPSm0nprEmsXDZKI6UgRpeRLQTIGYA/7wXVB9V1Xzu6uGqsXlxFdGR2q9N337SxZO9wrW8uQXdftkUoP7b800+D5MlibjDh9/tD6/Z8QGElj2S+TPv/SQDziNINSRZck5k7Rek4k0ahNumCvgA7XFugedGYMEZ/XQGrvYbvl+6qwO9Ps4gQL8yrh0WBC4lXucxtbCjsL1k0UPCJvR1j/HUr9Ot9Y2nRKTBn2vVLTzpOy+mxdqA1IMKPm3An5eKOfENQGWXZS6o163CTXIdqLS4ypv7Q/thCcaxViImIfSto52dtqcUgCT7FIv+monFk9S5+ktstFPIMe+UU2/ugJiSdT2hFdKD089hqpA4/eKaGG4g7N4dNJfrwu0RWIdQ4l64y40G2tYD3iYRsljHTM9SOM64IoS+RB8v0av2c6hfBqm1UIXGJWQSU5Wpz5i9k7Y3oemZx2mDFIPmrDouWYjkxkToHw6jP9FB5rQD9L4JV2f08osLC1LMhPSHIh0Ph0ufYtCH2Zbd3nRLscpg1kRADqF7BjZ7tdOz04vI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dasyj24FQyf48g6cTuKsz3GSGSjFUpiD2yFd9fdEhNM=</DigestValue>
      </Reference>
      <Reference URI="/xl/calcChain.xml?ContentType=application/vnd.openxmlformats-officedocument.spreadsheetml.calcChain+xml">
        <DigestMethod Algorithm="http://www.w3.org/2001/04/xmlenc#sha256"/>
        <DigestValue>O9EAFD/I0tF7x5r9/NlgGkhMhnfavc/mZPp8NJRAUzw=</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Xa8239MzABwfeSwVessQmgBws7qpEWV+d6lNwhHlGqw=</DigestValue>
      </Reference>
      <Reference URI="/xl/drawings/vmlDrawing1.vml?ContentType=application/vnd.openxmlformats-officedocument.vmlDrawing">
        <DigestMethod Algorithm="http://www.w3.org/2001/04/xmlenc#sha256"/>
        <DigestValue>ZwkH1bt+dopMsqvwVX1jbBtGywgTIU2DKco+r83S7bw=</DigestValue>
      </Reference>
      <Reference URI="/xl/media/image1.emf?ContentType=image/x-emf">
        <DigestMethod Algorithm="http://www.w3.org/2001/04/xmlenc#sha256"/>
        <DigestValue>tTaiM/X9k0W9uyLLOB+CU1Et+Zh4DEx3V0l057nZLqU=</DigestValue>
      </Reference>
      <Reference URI="/xl/media/image2.emf?ContentType=image/x-emf">
        <DigestMethod Algorithm="http://www.w3.org/2001/04/xmlenc#sha256"/>
        <DigestValue>HoEASmSjt6rLPXHjG/GtsDzXdAteXoOwXMHLYKlRQBg=</DigestValue>
      </Reference>
      <Reference URI="/xl/media/image3.emf?ContentType=image/x-emf">
        <DigestMethod Algorithm="http://www.w3.org/2001/04/xmlenc#sha256"/>
        <DigestValue>SixJwdRuWN/6xGv1cijPz5hy0fzkU3kGCukxr+LjCAE=</DigestValue>
      </Reference>
      <Reference URI="/xl/media/image4.emf?ContentType=image/x-emf">
        <DigestMethod Algorithm="http://www.w3.org/2001/04/xmlenc#sha256"/>
        <DigestValue>26+W3G2XcsvJ4yICIJegVVr7fdLgD6nFfYno/63v1tI=</DigestValue>
      </Reference>
      <Reference URI="/xl/media/image5.emf?ContentType=image/x-emf">
        <DigestMethod Algorithm="http://www.w3.org/2001/04/xmlenc#sha256"/>
        <DigestValue>omZKZEeUBoHNO3Cryq/PR6nqcwBUrUljQ21E/L7zkuQ=</DigestValue>
      </Reference>
      <Reference URI="/xl/printerSettings/printerSettings1.bin?ContentType=application/vnd.openxmlformats-officedocument.spreadsheetml.printerSettings">
        <DigestMethod Algorithm="http://www.w3.org/2001/04/xmlenc#sha256"/>
        <DigestValue>aOfsL2PPaCWw8mPgHVb0PBHq2CbQaDzMIqNTt40jBaA=</DigestValue>
      </Reference>
      <Reference URI="/xl/printerSettings/printerSettings10.bin?ContentType=application/vnd.openxmlformats-officedocument.spreadsheetml.printerSettings">
        <DigestMethod Algorithm="http://www.w3.org/2001/04/xmlenc#sha256"/>
        <DigestValue>GyyR84UYFfbFvVrs+ip9vPggIMAXC0nxkmeUVNsGxCc=</DigestValue>
      </Reference>
      <Reference URI="/xl/printerSettings/printerSettings11.bin?ContentType=application/vnd.openxmlformats-officedocument.spreadsheetml.printerSettings">
        <DigestMethod Algorithm="http://www.w3.org/2001/04/xmlenc#sha256"/>
        <DigestValue>GyyR84UYFfbFvVrs+ip9vPggIMAXC0nxkmeUVNsGxCc=</DigestValue>
      </Reference>
      <Reference URI="/xl/printerSettings/printerSettings12.bin?ContentType=application/vnd.openxmlformats-officedocument.spreadsheetml.printerSettings">
        <DigestMethod Algorithm="http://www.w3.org/2001/04/xmlenc#sha256"/>
        <DigestValue>aAVyG3k+zl7YnITtI5+JxTP24xVkaLfE8NDj5dja668=</DigestValue>
      </Reference>
      <Reference URI="/xl/printerSettings/printerSettings13.bin?ContentType=application/vnd.openxmlformats-officedocument.spreadsheetml.printerSettings">
        <DigestMethod Algorithm="http://www.w3.org/2001/04/xmlenc#sha256"/>
        <DigestValue>9BEDvEtLT0sYKxzC33m1GXOVCEz7eNWpAlAQTHxciJc=</DigestValue>
      </Reference>
      <Reference URI="/xl/printerSettings/printerSettings14.bin?ContentType=application/vnd.openxmlformats-officedocument.spreadsheetml.printerSettings">
        <DigestMethod Algorithm="http://www.w3.org/2001/04/xmlenc#sha256"/>
        <DigestValue>yafQoiqsHuJ5rXk4BhhOpeF5HDflrPmt4ejQBVK8Sy4=</DigestValue>
      </Reference>
      <Reference URI="/xl/printerSettings/printerSettings15.bin?ContentType=application/vnd.openxmlformats-officedocument.spreadsheetml.printerSettings">
        <DigestMethod Algorithm="http://www.w3.org/2001/04/xmlenc#sha256"/>
        <DigestValue>fmxrK90eyCz98CWMVqt+ZBlXb0e3oGUg+wkgSSKaCmo=</DigestValue>
      </Reference>
      <Reference URI="/xl/printerSettings/printerSettings16.bin?ContentType=application/vnd.openxmlformats-officedocument.spreadsheetml.printerSettings">
        <DigestMethod Algorithm="http://www.w3.org/2001/04/xmlenc#sha256"/>
        <DigestValue>TaA6KX/SRWPpmiasS8KGCRFI/mFTpQlGqiM07LbibG8=</DigestValue>
      </Reference>
      <Reference URI="/xl/printerSettings/printerSettings17.bin?ContentType=application/vnd.openxmlformats-officedocument.spreadsheetml.printerSettings">
        <DigestMethod Algorithm="http://www.w3.org/2001/04/xmlenc#sha256"/>
        <DigestValue>iiidokQWiIWjJQ/dFelDgZmBOqfmkhoH/3+VbqXuSZI=</DigestValue>
      </Reference>
      <Reference URI="/xl/printerSettings/printerSettings18.bin?ContentType=application/vnd.openxmlformats-officedocument.spreadsheetml.printerSettings">
        <DigestMethod Algorithm="http://www.w3.org/2001/04/xmlenc#sha256"/>
        <DigestValue>jWWxhhVa7vazfmDSyEWBQI1jl9gXdOteC4C/xm0muHY=</DigestValue>
      </Reference>
      <Reference URI="/xl/printerSettings/printerSettings19.bin?ContentType=application/vnd.openxmlformats-officedocument.spreadsheetml.printerSettings">
        <DigestMethod Algorithm="http://www.w3.org/2001/04/xmlenc#sha256"/>
        <DigestValue>jWWxhhVa7vazfmDSyEWBQI1jl9gXdOteC4C/xm0muHY=</DigestValue>
      </Reference>
      <Reference URI="/xl/printerSettings/printerSettings2.bin?ContentType=application/vnd.openxmlformats-officedocument.spreadsheetml.printerSettings">
        <DigestMethod Algorithm="http://www.w3.org/2001/04/xmlenc#sha256"/>
        <DigestValue>yafQoiqsHuJ5rXk4BhhOpeF5HDflrPmt4ejQBVK8Sy4=</DigestValue>
      </Reference>
      <Reference URI="/xl/printerSettings/printerSettings3.bin?ContentType=application/vnd.openxmlformats-officedocument.spreadsheetml.printerSettings">
        <DigestMethod Algorithm="http://www.w3.org/2001/04/xmlenc#sha256"/>
        <DigestValue>x5jmgrrzlpi0htJ7dvFPSfdZMWWRCIJQLyDHoKLBuUA=</DigestValue>
      </Reference>
      <Reference URI="/xl/printerSettings/printerSettings4.bin?ContentType=application/vnd.openxmlformats-officedocument.spreadsheetml.printerSettings">
        <DigestMethod Algorithm="http://www.w3.org/2001/04/xmlenc#sha256"/>
        <DigestValue>yafQoiqsHuJ5rXk4BhhOpeF5HDflrPmt4ejQBVK8Sy4=</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yafQoiqsHuJ5rXk4BhhOpeF5HDflrPmt4ejQBVK8Sy4=</DigestValue>
      </Reference>
      <Reference URI="/xl/printerSettings/printerSettings7.bin?ContentType=application/vnd.openxmlformats-officedocument.spreadsheetml.printerSettings">
        <DigestMethod Algorithm="http://www.w3.org/2001/04/xmlenc#sha256"/>
        <DigestValue>yafQoiqsHuJ5rXk4BhhOpeF5HDflrPmt4ejQBVK8Sy4=</DigestValue>
      </Reference>
      <Reference URI="/xl/printerSettings/printerSettings8.bin?ContentType=application/vnd.openxmlformats-officedocument.spreadsheetml.printerSettings">
        <DigestMethod Algorithm="http://www.w3.org/2001/04/xmlenc#sha256"/>
        <DigestValue>aAVyG3k+zl7YnITtI5+JxTP24xVkaLfE8NDj5dja668=</DigestValue>
      </Reference>
      <Reference URI="/xl/printerSettings/printerSettings9.bin?ContentType=application/vnd.openxmlformats-officedocument.spreadsheetml.printerSettings">
        <DigestMethod Algorithm="http://www.w3.org/2001/04/xmlenc#sha256"/>
        <DigestValue>aAVyG3k+zl7YnITtI5+JxTP24xVkaLfE8NDj5dja668=</DigestValue>
      </Reference>
      <Reference URI="/xl/sharedStrings.xml?ContentType=application/vnd.openxmlformats-officedocument.spreadsheetml.sharedStrings+xml">
        <DigestMethod Algorithm="http://www.w3.org/2001/04/xmlenc#sha256"/>
        <DigestValue>iQ7oGxyEThPyhd+K+GGRWsxCo/6EnfKr/XHKiNY3uTA=</DigestValue>
      </Reference>
      <Reference URI="/xl/styles.xml?ContentType=application/vnd.openxmlformats-officedocument.spreadsheetml.styles+xml">
        <DigestMethod Algorithm="http://www.w3.org/2001/04/xmlenc#sha256"/>
        <DigestValue>8NycNpA4LjlLLomUlMQ0NilsrsucJ3q628xxUW2dl4o=</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OxdMz9SgN+MgDRX+cJRvLKxlf35n5NgvvPBxazx0MwI=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2WR5lZdg5PwD2UOLxq8aowuGR1LArbMqajRFFMzRWpM=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z+B37aADwUps/yZiGxXm7C9GcFB0qdb3MED8vblprXM=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+vsSNhz+0Fda2gKDM73rkKtgcWVbwOCoMWYCG9TSxy0=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neOFezjsAiRku9lZ+xA18DwWj2RraZzGQxj3oJmbshs=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rvfKLXPD3alLwxZs40M7ViR2xV4X7W0qhK9F1sBbLyQ=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bwEHYGWIXwpDLoznZ7wRq/GzZziwz9b3+JF/LhTLlGk=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JhJYlN3BWr23RUZjuYbwISdUuMpKHv9GjubtvPEsGhU=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MrYtB7N8yMeD0i5Rvw5XjcLjhRldZ+iPpyNiZoCYahQ=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AQNeQLya3rSnCGlun7Y/Ui9j2aBW8ASczFdoRTs1L+M=</DigestValue>
      </Reference>
      <Reference URI="/xl/worksheets/sheet1.xml?ContentType=application/vnd.openxmlformats-officedocument.spreadsheetml.worksheet+xml">
        <DigestMethod Algorithm="http://www.w3.org/2001/04/xmlenc#sha256"/>
        <DigestValue>pnVu+BUcEFzLr9YR3Nh3z62QTiBZGYWf+oi4l8i6iUk=</DigestValue>
      </Reference>
      <Reference URI="/xl/worksheets/sheet10.xml?ContentType=application/vnd.openxmlformats-officedocument.spreadsheetml.worksheet+xml">
        <DigestMethod Algorithm="http://www.w3.org/2001/04/xmlenc#sha256"/>
        <DigestValue>nJzXPYZlFGI3bA1Xzwj2HW3xrVuVgtyHwDVi9wevo9Y=</DigestValue>
      </Reference>
      <Reference URI="/xl/worksheets/sheet11.xml?ContentType=application/vnd.openxmlformats-officedocument.spreadsheetml.worksheet+xml">
        <DigestMethod Algorithm="http://www.w3.org/2001/04/xmlenc#sha256"/>
        <DigestValue>TgtUHfaOStsHhBu3nHdfM7mr7Ydf5Kbh6ggrmmqEk4I=</DigestValue>
      </Reference>
      <Reference URI="/xl/worksheets/sheet2.xml?ContentType=application/vnd.openxmlformats-officedocument.spreadsheetml.worksheet+xml">
        <DigestMethod Algorithm="http://www.w3.org/2001/04/xmlenc#sha256"/>
        <DigestValue>LEzmhGm2qX77k34Rl7ggOkbSB5dT4NEjmWZvtat9ikQ=</DigestValue>
      </Reference>
      <Reference URI="/xl/worksheets/sheet3.xml?ContentType=application/vnd.openxmlformats-officedocument.spreadsheetml.worksheet+xml">
        <DigestMethod Algorithm="http://www.w3.org/2001/04/xmlenc#sha256"/>
        <DigestValue>iSF9fLrmsmtgAaABieZLK86ssspwjS/cIEWFl9V1KP4=</DigestValue>
      </Reference>
      <Reference URI="/xl/worksheets/sheet4.xml?ContentType=application/vnd.openxmlformats-officedocument.spreadsheetml.worksheet+xml">
        <DigestMethod Algorithm="http://www.w3.org/2001/04/xmlenc#sha256"/>
        <DigestValue>tL6JSVfHvdcEHWZj+8vmZ2bBZUwCaoLSGcrfghoqvc8=</DigestValue>
      </Reference>
      <Reference URI="/xl/worksheets/sheet5.xml?ContentType=application/vnd.openxmlformats-officedocument.spreadsheetml.worksheet+xml">
        <DigestMethod Algorithm="http://www.w3.org/2001/04/xmlenc#sha256"/>
        <DigestValue>iJtKU3hYjVSPfo+JsOXDXcVj6Waw8EIB2O8mMyWKb7Q=</DigestValue>
      </Reference>
      <Reference URI="/xl/worksheets/sheet6.xml?ContentType=application/vnd.openxmlformats-officedocument.spreadsheetml.worksheet+xml">
        <DigestMethod Algorithm="http://www.w3.org/2001/04/xmlenc#sha256"/>
        <DigestValue>jL0eFOJU1b+M/H/VsjQm1m9nt7OkizhYSCQA8DmACWE=</DigestValue>
      </Reference>
      <Reference URI="/xl/worksheets/sheet7.xml?ContentType=application/vnd.openxmlformats-officedocument.spreadsheetml.worksheet+xml">
        <DigestMethod Algorithm="http://www.w3.org/2001/04/xmlenc#sha256"/>
        <DigestValue>Sv9wQrz3lL/YiESbXLej1JAx+yivquAx3MElZz6Bxm0=</DigestValue>
      </Reference>
      <Reference URI="/xl/worksheets/sheet8.xml?ContentType=application/vnd.openxmlformats-officedocument.spreadsheetml.worksheet+xml">
        <DigestMethod Algorithm="http://www.w3.org/2001/04/xmlenc#sha256"/>
        <DigestValue>b0ZGxbWkvgdIh673LvOpnROYCM+X95LknrQw1yPGwPI=</DigestValue>
      </Reference>
      <Reference URI="/xl/worksheets/sheet9.xml?ContentType=application/vnd.openxmlformats-officedocument.spreadsheetml.worksheet+xml">
        <DigestMethod Algorithm="http://www.w3.org/2001/04/xmlenc#sha256"/>
        <DigestValue>9HwVn25tDozgNPGWWgZ5HCipwEBw8xYnmpsGlxZXL6I=</DigestValue>
      </Reference>
    </Manifest>
    <SignatureProperties>
      <SignatureProperty Id="idSignatureTime" Target="#idPackageSignature">
        <mdssi:SignatureTime xmlns:mdssi="http://schemas.openxmlformats.org/package/2006/digital-signature">
          <mdssi:Format>YYYY-MM-DDThh:mm:ssTZD</mdssi:Format>
          <mdssi:Value>2020-05-05T04:15:12Z</mdssi:Value>
        </mdssi:SignatureTime>
      </SignatureProperty>
    </SignatureProperties>
  </Object>
  <Object Id="idOfficeObject">
    <SignatureProperties>
      <SignatureProperty Id="idOfficeV1Details" Target="#idPackageSignature">
        <SignatureInfoV1 xmlns="http://schemas.microsoft.com/office/2006/digsig">
          <SetupID>{739AB7B3-056F-4496-9DB8-4C0A59BB7863}</SetupID>
          <SignatureText>Ana Lía Simancas Registro CNV AE021</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2020-05-05T04:15:12Z</xd:SigningTime>
          <xd:SigningCertificate>
            <xd:Cert>
              <xd:CertDigest>
                <DigestMethod Algorithm="http://www.w3.org/2001/04/xmlenc#sha256"/>
                <DigestValue>ACA1Jg7c6RIFeErCYU/tXwHODzVp4dmXoTVmNVr3gP8=</DigestValue>
              </xd:CertDigest>
              <xd:IssuerSerial>
                <X509IssuerName>CN=CA-CODE100 S.A., C=PY, O=CODE100 S.A., SERIALNUMBER=RUC 80080610-7</X509IssuerName>
                <X509SerialNumber>2051668610629424726641200754669403436524513125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CfFgAAVAsAACBFTUYAAAEAVBwAAKoAAAAGAAAAAAAAAAAAAAAAAAAAVgUAAAADAAA1AQAArgAAAAAAAAAAAAAAAAAAAAi3BACwp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kAAAAEAAAA9gAAABAAAADJAAAABAAAAC4AAAANAAAAIQDwAAAAAAAAAAAAAACAPwAAAAAAAAAAAACAPwAAAAAAAAAAAAAAAAAAAAAAAAAAAAAAAAAAAAAAAAAAJQAAAAwAAAAAAACAKAAAAAwAAAABAAAAUgAAAHABAAABAAAA9f///wAAAAAAAAAAAAAAAJABAAAAAAABAAAAAHMAZQBnAG8AZQAgAHUAaQAAAAAAAAAAAAAAAAAAAAAAAAAAAAAAAAAAAAAAAAAAAAAAAAAAAAAAAAAAAAAAAAAAAAAAAAAAAAAAAAAjhG50/H8AABMAFAAAAAAA8GSedPx/AADQRrOp/H8AAEiEbnT8fwAAAAAAAAAAAADQRrOp/H8AAPm5OpO4AAAAAAAAAAAAAAAJAAAAAAAAAAkAAAAAAAAASAAAAPx/AACEUJ50/H8AAIBhp3T8fwAAoFKedAAAAAABAAAA/H8AAPBknnT8fwAAAACzqfx/AAAAAAAAAAAAAAAAAAAAAAAAAAAAAAAAAAAnZlPhqAEAAAAAAAAAAAAAYBFFubQCAABYvDqTuAAAAHALAAAAAAAAAAAAAAAAAAAAAAAAAAAAAAAAAAAAAAAA0Ls6k7gAAABffG50ZHYACAAAAAAlAAAADAAAAAEAAAAYAAAADAAAAAAAAAISAAAADAAAAAEAAAAeAAAAGAAAAMkAAAAEAAAA9wAAABEAAAAlAAAADAAAAAEAAABUAAAAfAAAAMoAAAAEAAAA9QAAABAAAAABAAAAYfe0QQBAtUHKAAAABAAAAAgAAABMAAAAAAAAAAAAAAAAAAAA//////////9cAAAANQAvADUALwAyADAAMgAwAAYAAAAEAAAABgAAAAQAAAAGAAAABgAAAAYAAAAGAAAASwAAAEAAAAAwAAAABQAAACAAAAABAAAAAQAAABAAAAAAAAAAAAAAAAABAACAAAAAAAAAAAAAAAAAAQAAgAAAAFIAAABwAQAAAgAAABAAAAAHAAAAAAAAAAAAAAC8AgAAAAAAAAECAiJTAHkAcwB0AGUAbQAAAAAAAAAAAAAAAAAAAAAAAAAAAAAAAAAAAAAAAAAAAAAAAAAAAAAAAAAAAAAAAAAAAAAAAAAAAIgMOpO4AAAAkA06k7gAAAAAAAAAAAAAAGBWs6n8fwAACQAAAAAAAAAJAAAAAAAAACOEbnT8fwAAHgAAAB4AAADoDzqTuAAAAPgNOpO4AAAA/////wEAAADoDzqTuAAAAAAAAAAAAAAAgBfTp/x/AADoDzqTuAAAAAAAAAAAAAAAyNDep/x/AAAAAAAAAAAAAODIrLq0AgAAHgAAAPx/AAAAAAAAAAAAAAAAAAAAAAAAN9VT4agBAAAeAAAAAAAAAB4AAAAAAAAAAAAAAAAAAABgEUW5tAIAAFAPOpO4AAAAUOFTubQCAAAHAAAAAAAAAAAAAAAAAAAAjA46k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oK9wu7QCAACI4+tf/H8AAKCTRbm0AgAAoJNFubQCAAAAAAAAAAAAAAH3I2D8fwAAAgAAAAAAAAACAAAAAAAAADhjI2D8fwAA2JNFubQCAACgNoa7tAIAALA+Rrm0AgAAoDaGu7QCAACAF9On/H8AAAEAAAAAAAAAvRrzXwAAAADI0N6n/H8AAAAAAAAAAAAAsD5GubQCAAC9GvNf/H8AAAAAAAAAAAAAAAAAAAAAAACXFVPhqAEAAFDTFKcAAAAA8I4Rv7QCAAAAAAAAAAAAAGARRbm0AgAAyM46k7gAAADg////AAAAAAYAAAAAAAAAAAAAAAAAAADszTqTZHYACAAAAAAlAAAADAAAAAMAAAAYAAAADAAAAAAAAAISAAAADAAAAAEAAAAWAAAADAAAAAgAAABUAAAAVAAAAAoAAAAnAAAAHgAAAEoAAAABAAAAYfe0QQBAtUEKAAAASwAAAAEAAABMAAAABAAAAAkAAAAnAAAAIAAAAEsAAABQAAAAWAAy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uAAAARwAAACkAAAAzAAAAxgAAABUAAAAhAPAAAAAAAAAAAAAAAIA/AAAAAAAAAAAAAIA/AAAAAAAAAAAAAAAAAAAAAAAAAAAAAAAAAAAAAAAAAAAlAAAADAAAAAAAAIAoAAAADAAAAAQAAABSAAAAcAEAAAQAAADw////AAAAAAAAAAAAAAAAkAEAAAAAAAEAAAAAcwBlAGcAbwBlACAAdQBpAAAAAAAAAAAAAAAAAAAAAAAAAAAAAAAAAAAAAAAAAAAAAAAAAAAAAAAAAAAAAAAAAAAAAAAgAAAAAAAAAAAAAAAAAAAAIJKgxbQCAAAAAAAAAAAAAEAAAAAAAAAA4XOmXvx/AACEDQEGAAAAACAAAAAAAAAAfgAAAAAAAAAgkqDFtAIAACCSoMW0AgAAAAAAAAAAAAAAAAAAAAAAAIAX06f8fwAAAAAAAAAAAAATAAAAAAAAAMjQ3qf8fwAAAAAAAAAAAABWAAAAAAAAAAAAAAAAAAAAAAAAAAAAAAAAAAAAAAAAAEd9U+GoAQAAUNMUpwAAAAD4jKDFtAIAAAAAAAAAAAAAYBFFubQCAAD4pjqTuAAAAPD///8AAAAACQAAAAAAAAAAAAAAAAAAABymOpNkdgAIAAAAACUAAAAMAAAABAAAABgAAAAMAAAAAAAAAhIAAAAMAAAAAQAAAB4AAAAYAAAAKQAAADMAAADvAAAASAAAACUAAAAMAAAABAAAAFQAAAD8AAAAKgAAADMAAADtAAAARwAAAAEAAABh97RBAEC1QSoAAAAzAAAAHQAAAEwAAAAAAAAAAAAAAAAAAAD//////////4gAAABBAG4AYQAgAEwA7QBhACAAUwBpAG0AYQBuAGMAYQBzACAAUgBlAGcAaQBzAHQAcgBvACAALgAuAC4AAAAKAAAACQAAAAgAAAAEAAAACAAAAAQAAAAIAAAABAAAAAkAAAAEAAAADgAAAAgAAAAJAAAABwAAAAgAAAAHAAAABAAAAAoAAAAIAAAACQAAAAQAAAAHAAAABQAAAAYAAAAJAAAAB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sAAAACgAAAFAAAABgAAAAXAAAAAEAAABh97RBAEC1QQoAAABQAAAAEAAAAEwAAAAAAAAAAAAAAAAAAAD//////////2wAAABBAG4AYQAgAEwA7QBhACAAUwBpAG0AYQBuAGMAYQBzAAcAAAAHAAAABgAAAAMAAAAFAAAAAwAAAAYAAAADAAAABgAAAAMAAAAJAAAABgAAAAcAAAAF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YAQAACgAAAGAAAAC9AAAAbAAAAAEAAABh97RBAEC1QQoAAABgAAAAIgAAAEwAAAAAAAAAAAAAAAAAAAD//////////5AAAABTAG8AYwBpAGEAIAAtACAARABlAGwAbwBpAHQAdABlACAAJgAgAFQAbwB1AGMAaABlACAAUABhAHIAYQBnAHUAYQB5AAYAAAAHAAAABQAAAAMAAAAGAAAAAwAAAAQAAAADAAAACAAAAAYAAAADAAAABwAAAAMAAAAEAAAABAAAAAYAAAADAAAACQAAAAMAAAAFAAAABwAAAAcAAAAFAAAABwAAAAYAAAADAAAABgAAAAYAAAAEAAAABgAAAAcAAAAHAAAABgAAAAUAAABLAAAAQAAAADAAAAAFAAAAIAAAAAEAAAABAAAAEAAAAAAAAAAAAAAAAAEAAIAAAAAAAAAAAAAAAAABAACAAAAAJQAAAAwAAAACAAAAJwAAABgAAAAFAAAAAAAAAP///wAAAAAAJQAAAAwAAAAFAAAATAAAAGQAAAAJAAAAcAAAAMMAAAB8AAAACQAAAHAAAAC7AAAADQAAACEA8AAAAAAAAAAAAAAAgD8AAAAAAAAAAAAAgD8AAAAAAAAAAAAAAAAAAAAAAAAAAAAAAAAAAAAAAAAAACUAAAAMAAAAAAAAgCgAAAAMAAAABQAAACUAAAAMAAAAAQAAABgAAAAMAAAAAAAAAhIAAAAMAAAAAQAAABYAAAAMAAAAAAAAAFQAAAAMAQAACgAAAHAAAADCAAAAfAAAAAEAAABh97RBAEC1QQoAAABwAAAAIAAAAEwAAAAEAAAACQAAAHAAAADEAAAAfQAAAIwAAABTAGkAZwBuAGUAZAAgAGIAeQA6ACAAQQBOAEEAIABMAEkAQQAgAFMASQBNAEEATgBDAEEAUwAgAEwARQBPAE4ABgAAAAMAAAAHAAAABwAAAAYAAAAHAAAAAwAAAAcAAAAFAAAAAwAAAAMAAAAHAAAACAAAAAcAAAADAAAABQAAAAMAAAAHAAAAAwAAAAYAAAADAAAACgAAAAcAAAAIAAAABwAAAAcAAAAGAAAAAwAAAAUAAAAGAAAACQAAAAgAAAAWAAAADAAAAAAAAAAlAAAADAAAAAIAAAAOAAAAFAAAAAAAAAAQAAAAFAAAAA==</Object>
  <Object Id="idInvalidSigLnImg">AQAAAGwAAAAAAAAAAAAAAP8AAAB/AAAAAAAAAAAAAACfFgAAVAsAACBFTUYAAAEACCAAALAAAAAGAAAAAAAAAAAAAAAAAAAAVgUAAAADAAA1AQAArgAAAAAAAAAAAAAAAAAAAAi3BACwp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j4wAAAAcKDQcKDQcJDQ4WMShFrjFU1TJV1gECBAIDBAECBQoRKyZBowsTMQAAAAAAfqbJd6PIeqDCQFZ4JTd0Lk/HMVPSGy5uFiE4GypVJ0KnHjN9AAAB+sUAAACcz+7S6ffb7fnC0t1haH0hMm8aLXIuT8ggOIwoRKslP58cK08AAAEAAAAAAMHg9P///////////+bm5k9SXjw/SzBRzTFU0y1NwSAyVzFGXwEBAiPjCA8mnM/u69/SvI9jt4tgjIR9FBosDBEjMVTUMlXWMVPRKUSeDxk4AAAAAAAAAADT6ff///////+Tk5MjK0krSbkvUcsuT8YVJFoTIFIrSbgtTcEQHEdSxgAAAJzP7vT6/bTa8kRleixHhy1Nwi5PxiQtTnBwcJKSki81SRwtZAgOIwAAAAAAweD02+35gsLqZ5q6Jz1jNEJyOUZ4qamp+/v7////wdPeVnCJAQECI+MAAACv1/Ho8/ubzu6CwuqMudS3u769vb3////////////L5fZymsABAgMAAAAAAK/X8fz9/uLx+snk9uTy+vz9/v///////////////8vl9nKawAECA1PGAAAAotHvtdryxOL1xOL1tdry0+r32+350+r3tdryxOL1pdPvc5rAAQIDAAAAAABpj7ZnjrZqj7Zqj7ZnjrZtkbdukrdtkbdnjrZqj7ZojrZ3rdUCAwQj4wAAAAAAAAAAAAAAAAAAAAAAAAAAAAAAAAAAAAAAAAAAAAAAAAAAAAAAAAAAJwAAABgAAAABAAAAAAAAAP///wAAAAAAJQAAAAwAAAABAAAATAAAAGQAAAAiAAAABAAAAHkAAAAQAAAAIgAAAAQAAABYAAAADQAAACEA8AAAAAAAAAAAAAAAgD8AAAAAAAAAAAAAgD8AAAAAAAAAAAAAAAAAAAAAAAAAAAAAAAAAAAAAAAAAACUAAAAMAAAAAAAAgCgAAAAMAAAAAQAAAFIAAABwAQAAAQAAAPX///8AAAAAAAAAAAAAAACQAQAAAAAAAQAAAABzAGUAZwBvAGUAIAB1AGkAAAAAAAAAAAAAAAAAAAAAAAAAAAAAAAAAAAAAAAAAAAAAAAAAAAAAAAAAAAAAAAAAAAAAAAAAAAAAAAAAI4RudPx/AAATABQAAAAAAPBknnT8fwAA0Eazqfx/AABIhG50/H8AAAAAAAAAAAAA0Eazqfx/AAD5uTqTuAAAAAAAAAAAAAAACQAAAAAAAAAJAAAAAAAAAEgAAAD8fwAAhFCedPx/AACAYad0/H8AAKBSnnQAAAAAAQAAAPx/AADwZJ50/H8AAAAAs6n8fwAAAAAAAAAAAAAAAAAAAAAAAAAAAAAAAAAAJ2ZT4agBAAAAAAAAAAAAAGARRbm0AgAAWLw6k7gAAABwCwAAAAAAAAAAAAAAAAAAAAAAAAAAAAAAAAAAAAAAANC7OpO4AAAAX3xudGR2AAgAAAAAJQAAAAwAAAABAAAAGAAAAAwAAAD/AAACEgAAAAwAAAABAAAAHgAAABgAAAAiAAAABAAAAHoAAAARAAAAJQAAAAwAAAABAAAAVAAAALQAAAAjAAAABAAAAHgAAAAQAAAAAQAAAGH3tEEAQLVBIwAAAAQAAAARAAAATAAAAAAAAAAAAAAAAAAAAP//////////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IgMOpO4AAAAkA06k7gAAAAAAAAAAAAAAGBWs6n8fwAACQAAAAAAAAAJAAAAAAAAACOEbnT8fwAAHgAAAB4AAADoDzqTuAAAAPgNOpO4AAAA/////wEAAADoDzqTuAAAAAAAAAAAAAAAgBfTp/x/AADoDzqTuAAAAAAAAAAAAAAAyNDep/x/AAAAAAAAAAAAAODIrLq0AgAAHgAAAPx/AAAAAAAAAAAAAAAAAAAAAAAAN9VT4agBAAAeAAAAAAAAAB4AAAAAAAAAAAAAAAAAAABgEUW5tAIAAFAPOpO4AAAAUOFTubQCAAAHAAAAAAAAAAAAAAAAAAAAjA46k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oK9wu7QCAACI4+tf/H8AAKCTRbm0AgAAoJNFubQCAAAAAAAAAAAAAAH3I2D8fwAAAgAAAAAAAAACAAAAAAAAADhjI2D8fwAA2JNFubQCAACgNoa7tAIAALA+Rrm0AgAAoDaGu7QCAACAF9On/H8AAAEAAAAAAAAAvRrzXwAAAADI0N6n/H8AAAAAAAAAAAAAsD5GubQCAAC9GvNf/H8AAAAAAAAAAAAAAAAAAAAAAACXFVPhqAEAAFDTFKcAAAAA8I4Rv7QCAAAAAAAAAAAAAGARRbm0AgAAyM46k7gAAADg////AAAAAAYAAAAAAAAAAAAAAAAAAADszTqTZHYACAAAAAAlAAAADAAAAAMAAAAYAAAADAAAAAAAAAISAAAADAAAAAEAAAAWAAAADAAAAAgAAABUAAAAVAAAAAoAAAAnAAAAHgAAAEoAAAABAAAAYfe0QQBAt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uAAAARwAAACkAAAAzAAAAxgAAABUAAAAhAPAAAAAAAAAAAAAAAIA/AAAAAAAAAAAAAIA/AAAAAAAAAAAAAAAAAAAAAAAAAAAAAAAAAAAAAAAAAAAlAAAADAAAAAAAAIAoAAAADAAAAAQAAABSAAAAcAEAAAQAAADw////AAAAAAAAAAAAAAAAkAEAAAAAAAEAAAAAcwBlAGcAbwBlACAAdQBpAAAAAAAAAAAAAAAAAAAAAAAAAAAAAAAAAAAAAAAAAAAAAAAAAAAAAAAAAAAAAAAAAAAAAAAgAAAAAAAAAAAAAAAAAAAAIJKgxbQCAAAAAAAAAAAAAEAAAAAAAAAA4XOmXvx/AACEDQEGAAAAACAAAAAAAAAAfgAAAAAAAAAgkqDFtAIAACCSoMW0AgAAAAAAAAAAAAAAAAAAAAAAAIAX06f8fwAAAAAAAAAAAAATAAAAAAAAAMjQ3qf8fwAAAAAAAAAAAABWAAAAAAAAAAAAAAAAAAAAAAAAAAAAAAAAAAAAAAAAAEd9U+GoAQAAUNMUpwAAAAD4jKDFtAIAAAAAAAAAAAAAYBFFubQCAAD4pjqTuAAAAPD///8AAAAACQAAAAAAAAAAAAAAAAAAABymOpNkdgAIAAAAACUAAAAMAAAABAAAABgAAAAMAAAAAAAAAhIAAAAMAAAAAQAAAB4AAAAYAAAAKQAAADMAAADvAAAASAAAACUAAAAMAAAABAAAAFQAAAD8AAAAKgAAADMAAADtAAAARwAAAAEAAABh97RBAEC1QSoAAAAzAAAAHQAAAEwAAAAAAAAAAAAAAAAAAAD//////////4gAAABBAG4AYQAgAEwA7QBhACAAUwBpAG0AYQBuAGMAYQBzACAAUgBlAGcAaQBzAHQAcgBvACAALgAuAC4AAAAKAAAACQAAAAgAAAAEAAAACAAAAAQAAAAIAAAABAAAAAkAAAAEAAAADgAAAAgAAAAJAAAABwAAAAgAAAAHAAAABAAAAAoAAAAIAAAACQAAAAQAAAAHAAAABQAAAAYAAAAJAAAAB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sAAAACgAAAFAAAABgAAAAXAAAAAEAAABh97RBAEC1QQoAAABQAAAAEAAAAEwAAAAAAAAAAAAAAAAAAAD//////////2wAAABBAG4AYQAgAEwA7QBhACAAUwBpAG0AYQBuAGMAYQBzAAcAAAAHAAAABgAAAAMAAAAFAAAAAwAAAAYAAAADAAAABgAAAAMAAAAJAAAABgAAAAcAAAAF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YAQAACgAAAGAAAAC9AAAAbAAAAAEAAABh97RBAEC1QQoAAABgAAAAIgAAAEwAAAAAAAAAAAAAAAAAAAD//////////5AAAABTAG8AYwBpAGEAIAAtACAARABlAGwAbwBpAHQAdABlACAAJgAgAFQAbwB1AGMAaABlACAAUABhAHIAYQBnAHUAYQB5AAYAAAAHAAAABQAAAAMAAAAGAAAAAwAAAAQAAAADAAAACAAAAAYAAAADAAAABwAAAAMAAAAEAAAABAAAAAYAAAADAAAACQAAAAMAAAAFAAAABwAAAAcAAAAFAAAABwAAAAYAAAADAAAABgAAAAYAAAAEAAAABgAAAAcAAAAHAAAABgAAAAUAAABLAAAAQAAAADAAAAAFAAAAIAAAAAEAAAABAAAAEAAAAAAAAAAAAAAAAAEAAIAAAAAAAAAAAAAAAAABAACAAAAAJQAAAAwAAAACAAAAJwAAABgAAAAFAAAAAAAAAP///wAAAAAAJQAAAAwAAAAFAAAATAAAAGQAAAAJAAAAcAAAAMMAAAB8AAAACQAAAHAAAAC7AAAADQAAACEA8AAAAAAAAAAAAAAAgD8AAAAAAAAAAAAAgD8AAAAAAAAAAAAAAAAAAAAAAAAAAAAAAAAAAAAAAAAAACUAAAAMAAAAAAAAgCgAAAAMAAAABQAAACUAAAAMAAAAAQAAABgAAAAMAAAAAAAAAhIAAAAMAAAAAQAAABYAAAAMAAAAAAAAAFQAAAAMAQAACgAAAHAAAADCAAAAfAAAAAEAAABh97RBAEC1QQoAAABwAAAAIAAAAEwAAAAEAAAACQAAAHAAAADEAAAAfQAAAIwAAABTAGkAZwBuAGUAZAAgAGIAeQA6ACAAQQBOAEEAIABMAEkAQQAgAFMASQBNAEEATgBDAEEAUwAgAEwARQBPAE4ABgAAAAMAAAAHAAAABwAAAAYAAAAHAAAAAwAAAAcAAAAFAAAAAwAAAAMAAAAHAAAACAAAAAcAAAADAAAABQAAAAMAAAAHAAAAAwAAAAYAAAADAAAACgAAAAcAAAAIAAAABwAAAAcAAAAGAAAAAwAAAAUAAAAGAAAACQAAAAg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u1ZIEClnJ5I/oX3VnW96eUkG+dnyaXH9QxguwA3GxNs=</DigestValue>
    </Reference>
    <Reference Type="http://www.w3.org/2000/09/xmldsig#Object" URI="#idOfficeObject">
      <DigestMethod Algorithm="http://www.w3.org/2001/04/xmlenc#sha256"/>
      <DigestValue>bQq/GLmiVRLf01m46xyi0r34H7xc8y4SgcvSmBc7uKg=</DigestValue>
    </Reference>
    <Reference Type="http://uri.etsi.org/01903#SignedProperties" URI="#idSignedProperties">
      <Transforms>
        <Transform Algorithm="http://www.w3.org/TR/2001/REC-xml-c14n-20010315"/>
      </Transforms>
      <DigestMethod Algorithm="http://www.w3.org/2001/04/xmlenc#sha256"/>
      <DigestValue>TEDKg2iOD6d8CDuR0UPqWsnpKGMf6RaOdnvizqy7AIY=</DigestValue>
    </Reference>
    <Reference Type="http://www.w3.org/2000/09/xmldsig#Object" URI="#idValidSigLnImg">
      <DigestMethod Algorithm="http://www.w3.org/2001/04/xmlenc#sha256"/>
      <DigestValue>9bq3rUneVxY5taqNZQhV9uCm5WeMHrldvZyiA2Enr6g=</DigestValue>
    </Reference>
    <Reference Type="http://www.w3.org/2000/09/xmldsig#Object" URI="#idInvalidSigLnImg">
      <DigestMethod Algorithm="http://www.w3.org/2001/04/xmlenc#sha256"/>
      <DigestValue>DOV3tL3vp/uEmTUXa081sG2ThYSaPHrEaNUcptT8ukQ=</DigestValue>
    </Reference>
  </SignedInfo>
  <SignatureValue>JNGQGW4NQLrz3+kNExP4dZR2e53D/A4PxWS1TIO7zYq8WgtkPOMFTcsYiwtbfS/pEmot4EK5RWBB
rLJZiOo+u/yH1jg+jD9fb48yx9lf0hHFsLTz98D6fW9N7aFHeWMjF/dAOnmnldYCpKN0BkHsX1pj
Mf3SrqaNSJ/PmvjzOW7iWT/TCG2H5RUoAVRaf5PxKHRO3Uq3hkAz6PsRl3G2rI1GTEVskuSwL/Vi
xjaGbA2nXRhBHtd47WsZf7kh/hlHcG/3Pv+hn3ZDS3q/zw/XBwDO+OH7wL9CR6713B4SCNur8fCY
VRWM1O48xrNZPL0aMHoWJO/5OdfFoJ0q7G/NUg==</SignatureValue>
  <KeyInfo>
    <X509Data>
      <X509Certificate>MIIIFzCCBf+gAwIBAgIIZQchj6X8qWIwDQYJKoZIhvcNAQELBQAwWzEXMBUGA1UEBRMOUlVDIDgwMDUwMTcyLTExGjAYBgNVBAMTEUNBLURPQ1VNRU5UQSBTLkEuMRcwFQYDVQQKEw5ET0NVTUVOVEEgUy5BLjELMAkGA1UEBhMCUFkwHhcNMTkwODA5MjAzNjUwWhcNMjEwODA4MjA0NjUwWjCBqTELMAkGA1UEBhMCUFkxFzAVBgNVBAQMDlBST05PIFRPw5FBTkVaMRIwEAYDVQQFEwlDSTEzNTczNzAxGDAWBgNVBCoMD01BUkNFTE8gR0FCUklFTDEXMBUGA1UECgwOUEVSU09OQSBGSVNJQ0ExETAPBgNVBAsMCEZJUk1BIEYyMScwJQYDVQQDDB5NQVJDRUxPIEdBQlJJRUwgUFJPTk8gVE/DkUFORVowggEiMA0GCSqGSIb3DQEBAQUAA4IBDwAwggEKAoIBAQCq+hqFetjMpIJIgM8Z1lgZ89lTXTUBtwBmGlBwXTuee0ao5M+FXN/s1kxxT+mzfuYvzrsYsPH+69DuVm0xEeOHyMi2RocrMMbJVrq72EBNluXIczmqL0t6jW27O6JPUF81mumw0smLE8UpXxm9vrTebEd1Nz4i/Idars7LnmRt6duWfHTMI0lSTtNHkzP5RoKf9wtHNK7QQcacm9nFKn50zNAze+/5LH3WrWmKdpj8SlQWcpovpfw9LHUfyJik2epudbNv4FTKQdHiFj58znoSpHJwox3i9bOA296TF30GdQeSGDGYJVq3FbFKvjsIPwL9msXKYuYnHeiAG5FekzwlAgMBAAGjggOOMIIDijAMBgNVHRMBAf8EAjAAMA4GA1UdDwEB/wQEAwIF4DAqBgNVHSUBAf8EIDAeBggrBgEFBQcDAQYIKwYBBQUHAwIGCCsGAQUFBwMEMB0GA1UdDgQWBBTX6ysWjCtYWjGdRCnn443ntyhT4j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zBgNVHREELDAqgShtYXJjZWxvLnByb25vQHJlZ2lvbmFsY2FzYWRlYm9s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EJHYNvP3bcBQ7lzcniyQaW6LvhaBJ4J7F6jl7WTwOcTKeBFghvbJQrsl91Hyyoe1954MzVgAwpVG2Ir7Sw8vj377mSk4xREOpq/9iKYjfDc+UeS4tPGEu727SnFtW5AeCxeBoKotEfGWOoHzg8efrr6XfIkWlXsDCaWnveqWlsu1weM+mkmjfowy/s1R1EqgkXlbJIDl88WABYtqLbf9jixWCCzRiWSBsTwduXhkk5fR04UkNlLbxjmWwAS0/Q6gS5dtIo8/vEN42oOFYEEOflBnL6HF3ot+WOVsFyf+oeYJsYOLVjPWxrII4GF3b4YoPwSQzjcglhTo8XFZAp5c83CAMeRWXkSAqa28KF2110VQv1oNqYcZ7El0j4VWFFjcDTL1Rf0R8+16Kwsz0xjIK2GktK01XsL4vb0E7Zf/Vt9BWvZtOydtmcTCUl+5a8PibGKKD3ltliaEbsqtSuklvwKJrkN0P7YYkrxSa4UcI61ueEVixmjfjv2A+pur4AMD4YXuvX/wMYuR/ycFyagTlBOZJdyf/DL2l2B+L4oZCVJGvjs5bU99WK//Klu8qcVmjsoJGYdU8O/k0ODVoPY/Tx5RrkW/IDdueeNKy7Yz/sPtSI00Zird/CEnthnTZFJVJLhrDs3ayHGrWtiHkxFa3uWYkJ2gA5EwVHERsieTx9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dasyj24FQyf48g6cTuKsz3GSGSjFUpiD2yFd9fdEhNM=</DigestValue>
      </Reference>
      <Reference URI="/xl/calcChain.xml?ContentType=application/vnd.openxmlformats-officedocument.spreadsheetml.calcChain+xml">
        <DigestMethod Algorithm="http://www.w3.org/2001/04/xmlenc#sha256"/>
        <DigestValue>O9EAFD/I0tF7x5r9/NlgGkhMhnfavc/mZPp8NJRAUzw=</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Xa8239MzABwfeSwVessQmgBws7qpEWV+d6lNwhHlGqw=</DigestValue>
      </Reference>
      <Reference URI="/xl/drawings/vmlDrawing1.vml?ContentType=application/vnd.openxmlformats-officedocument.vmlDrawing">
        <DigestMethod Algorithm="http://www.w3.org/2001/04/xmlenc#sha256"/>
        <DigestValue>ZwkH1bt+dopMsqvwVX1jbBtGywgTIU2DKco+r83S7bw=</DigestValue>
      </Reference>
      <Reference URI="/xl/media/image1.emf?ContentType=image/x-emf">
        <DigestMethod Algorithm="http://www.w3.org/2001/04/xmlenc#sha256"/>
        <DigestValue>tTaiM/X9k0W9uyLLOB+CU1Et+Zh4DEx3V0l057nZLqU=</DigestValue>
      </Reference>
      <Reference URI="/xl/media/image2.emf?ContentType=image/x-emf">
        <DigestMethod Algorithm="http://www.w3.org/2001/04/xmlenc#sha256"/>
        <DigestValue>HoEASmSjt6rLPXHjG/GtsDzXdAteXoOwXMHLYKlRQBg=</DigestValue>
      </Reference>
      <Reference URI="/xl/media/image3.emf?ContentType=image/x-emf">
        <DigestMethod Algorithm="http://www.w3.org/2001/04/xmlenc#sha256"/>
        <DigestValue>SixJwdRuWN/6xGv1cijPz5hy0fzkU3kGCukxr+LjCAE=</DigestValue>
      </Reference>
      <Reference URI="/xl/media/image4.emf?ContentType=image/x-emf">
        <DigestMethod Algorithm="http://www.w3.org/2001/04/xmlenc#sha256"/>
        <DigestValue>26+W3G2XcsvJ4yICIJegVVr7fdLgD6nFfYno/63v1tI=</DigestValue>
      </Reference>
      <Reference URI="/xl/media/image5.emf?ContentType=image/x-emf">
        <DigestMethod Algorithm="http://www.w3.org/2001/04/xmlenc#sha256"/>
        <DigestValue>omZKZEeUBoHNO3Cryq/PR6nqcwBUrUljQ21E/L7zkuQ=</DigestValue>
      </Reference>
      <Reference URI="/xl/printerSettings/printerSettings1.bin?ContentType=application/vnd.openxmlformats-officedocument.spreadsheetml.printerSettings">
        <DigestMethod Algorithm="http://www.w3.org/2001/04/xmlenc#sha256"/>
        <DigestValue>aOfsL2PPaCWw8mPgHVb0PBHq2CbQaDzMIqNTt40jBaA=</DigestValue>
      </Reference>
      <Reference URI="/xl/printerSettings/printerSettings10.bin?ContentType=application/vnd.openxmlformats-officedocument.spreadsheetml.printerSettings">
        <DigestMethod Algorithm="http://www.w3.org/2001/04/xmlenc#sha256"/>
        <DigestValue>GyyR84UYFfbFvVrs+ip9vPggIMAXC0nxkmeUVNsGxCc=</DigestValue>
      </Reference>
      <Reference URI="/xl/printerSettings/printerSettings11.bin?ContentType=application/vnd.openxmlformats-officedocument.spreadsheetml.printerSettings">
        <DigestMethod Algorithm="http://www.w3.org/2001/04/xmlenc#sha256"/>
        <DigestValue>GyyR84UYFfbFvVrs+ip9vPggIMAXC0nxkmeUVNsGxCc=</DigestValue>
      </Reference>
      <Reference URI="/xl/printerSettings/printerSettings12.bin?ContentType=application/vnd.openxmlformats-officedocument.spreadsheetml.printerSettings">
        <DigestMethod Algorithm="http://www.w3.org/2001/04/xmlenc#sha256"/>
        <DigestValue>aAVyG3k+zl7YnITtI5+JxTP24xVkaLfE8NDj5dja668=</DigestValue>
      </Reference>
      <Reference URI="/xl/printerSettings/printerSettings13.bin?ContentType=application/vnd.openxmlformats-officedocument.spreadsheetml.printerSettings">
        <DigestMethod Algorithm="http://www.w3.org/2001/04/xmlenc#sha256"/>
        <DigestValue>9BEDvEtLT0sYKxzC33m1GXOVCEz7eNWpAlAQTHxciJc=</DigestValue>
      </Reference>
      <Reference URI="/xl/printerSettings/printerSettings14.bin?ContentType=application/vnd.openxmlformats-officedocument.spreadsheetml.printerSettings">
        <DigestMethod Algorithm="http://www.w3.org/2001/04/xmlenc#sha256"/>
        <DigestValue>yafQoiqsHuJ5rXk4BhhOpeF5HDflrPmt4ejQBVK8Sy4=</DigestValue>
      </Reference>
      <Reference URI="/xl/printerSettings/printerSettings15.bin?ContentType=application/vnd.openxmlformats-officedocument.spreadsheetml.printerSettings">
        <DigestMethod Algorithm="http://www.w3.org/2001/04/xmlenc#sha256"/>
        <DigestValue>fmxrK90eyCz98CWMVqt+ZBlXb0e3oGUg+wkgSSKaCmo=</DigestValue>
      </Reference>
      <Reference URI="/xl/printerSettings/printerSettings16.bin?ContentType=application/vnd.openxmlformats-officedocument.spreadsheetml.printerSettings">
        <DigestMethod Algorithm="http://www.w3.org/2001/04/xmlenc#sha256"/>
        <DigestValue>TaA6KX/SRWPpmiasS8KGCRFI/mFTpQlGqiM07LbibG8=</DigestValue>
      </Reference>
      <Reference URI="/xl/printerSettings/printerSettings17.bin?ContentType=application/vnd.openxmlformats-officedocument.spreadsheetml.printerSettings">
        <DigestMethod Algorithm="http://www.w3.org/2001/04/xmlenc#sha256"/>
        <DigestValue>iiidokQWiIWjJQ/dFelDgZmBOqfmkhoH/3+VbqXuSZI=</DigestValue>
      </Reference>
      <Reference URI="/xl/printerSettings/printerSettings18.bin?ContentType=application/vnd.openxmlformats-officedocument.spreadsheetml.printerSettings">
        <DigestMethod Algorithm="http://www.w3.org/2001/04/xmlenc#sha256"/>
        <DigestValue>jWWxhhVa7vazfmDSyEWBQI1jl9gXdOteC4C/xm0muHY=</DigestValue>
      </Reference>
      <Reference URI="/xl/printerSettings/printerSettings19.bin?ContentType=application/vnd.openxmlformats-officedocument.spreadsheetml.printerSettings">
        <DigestMethod Algorithm="http://www.w3.org/2001/04/xmlenc#sha256"/>
        <DigestValue>jWWxhhVa7vazfmDSyEWBQI1jl9gXdOteC4C/xm0muHY=</DigestValue>
      </Reference>
      <Reference URI="/xl/printerSettings/printerSettings2.bin?ContentType=application/vnd.openxmlformats-officedocument.spreadsheetml.printerSettings">
        <DigestMethod Algorithm="http://www.w3.org/2001/04/xmlenc#sha256"/>
        <DigestValue>yafQoiqsHuJ5rXk4BhhOpeF5HDflrPmt4ejQBVK8Sy4=</DigestValue>
      </Reference>
      <Reference URI="/xl/printerSettings/printerSettings3.bin?ContentType=application/vnd.openxmlformats-officedocument.spreadsheetml.printerSettings">
        <DigestMethod Algorithm="http://www.w3.org/2001/04/xmlenc#sha256"/>
        <DigestValue>x5jmgrrzlpi0htJ7dvFPSfdZMWWRCIJQLyDHoKLBuUA=</DigestValue>
      </Reference>
      <Reference URI="/xl/printerSettings/printerSettings4.bin?ContentType=application/vnd.openxmlformats-officedocument.spreadsheetml.printerSettings">
        <DigestMethod Algorithm="http://www.w3.org/2001/04/xmlenc#sha256"/>
        <DigestValue>yafQoiqsHuJ5rXk4BhhOpeF5HDflrPmt4ejQBVK8Sy4=</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yafQoiqsHuJ5rXk4BhhOpeF5HDflrPmt4ejQBVK8Sy4=</DigestValue>
      </Reference>
      <Reference URI="/xl/printerSettings/printerSettings7.bin?ContentType=application/vnd.openxmlformats-officedocument.spreadsheetml.printerSettings">
        <DigestMethod Algorithm="http://www.w3.org/2001/04/xmlenc#sha256"/>
        <DigestValue>yafQoiqsHuJ5rXk4BhhOpeF5HDflrPmt4ejQBVK8Sy4=</DigestValue>
      </Reference>
      <Reference URI="/xl/printerSettings/printerSettings8.bin?ContentType=application/vnd.openxmlformats-officedocument.spreadsheetml.printerSettings">
        <DigestMethod Algorithm="http://www.w3.org/2001/04/xmlenc#sha256"/>
        <DigestValue>aAVyG3k+zl7YnITtI5+JxTP24xVkaLfE8NDj5dja668=</DigestValue>
      </Reference>
      <Reference URI="/xl/printerSettings/printerSettings9.bin?ContentType=application/vnd.openxmlformats-officedocument.spreadsheetml.printerSettings">
        <DigestMethod Algorithm="http://www.w3.org/2001/04/xmlenc#sha256"/>
        <DigestValue>aAVyG3k+zl7YnITtI5+JxTP24xVkaLfE8NDj5dja668=</DigestValue>
      </Reference>
      <Reference URI="/xl/sharedStrings.xml?ContentType=application/vnd.openxmlformats-officedocument.spreadsheetml.sharedStrings+xml">
        <DigestMethod Algorithm="http://www.w3.org/2001/04/xmlenc#sha256"/>
        <DigestValue>iQ7oGxyEThPyhd+K+GGRWsxCo/6EnfKr/XHKiNY3uTA=</DigestValue>
      </Reference>
      <Reference URI="/xl/styles.xml?ContentType=application/vnd.openxmlformats-officedocument.spreadsheetml.styles+xml">
        <DigestMethod Algorithm="http://www.w3.org/2001/04/xmlenc#sha256"/>
        <DigestValue>8NycNpA4LjlLLomUlMQ0NilsrsucJ3q628xxUW2dl4o=</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OxdMz9SgN+MgDRX+cJRvLKxlf35n5NgvvPBxazx0MwI=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2WR5lZdg5PwD2UOLxq8aowuGR1LArbMqajRFFMzRWpM=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z+B37aADwUps/yZiGxXm7C9GcFB0qdb3MED8vblprXM=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+vsSNhz+0Fda2gKDM73rkKtgcWVbwOCoMWYCG9TSxy0=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neOFezjsAiRku9lZ+xA18DwWj2RraZzGQxj3oJmbshs=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rvfKLXPD3alLwxZs40M7ViR2xV4X7W0qhK9F1sBbLyQ=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bwEHYGWIXwpDLoznZ7wRq/GzZziwz9b3+JF/LhTLlGk=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JhJYlN3BWr23RUZjuYbwISdUuMpKHv9GjubtvPEsGhU=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MrYtB7N8yMeD0i5Rvw5XjcLjhRldZ+iPpyNiZoCYahQ=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AQNeQLya3rSnCGlun7Y/Ui9j2aBW8ASczFdoRTs1L+M=</DigestValue>
      </Reference>
      <Reference URI="/xl/worksheets/sheet1.xml?ContentType=application/vnd.openxmlformats-officedocument.spreadsheetml.worksheet+xml">
        <DigestMethod Algorithm="http://www.w3.org/2001/04/xmlenc#sha256"/>
        <DigestValue>pnVu+BUcEFzLr9YR3Nh3z62QTiBZGYWf+oi4l8i6iUk=</DigestValue>
      </Reference>
      <Reference URI="/xl/worksheets/sheet10.xml?ContentType=application/vnd.openxmlformats-officedocument.spreadsheetml.worksheet+xml">
        <DigestMethod Algorithm="http://www.w3.org/2001/04/xmlenc#sha256"/>
        <DigestValue>nJzXPYZlFGI3bA1Xzwj2HW3xrVuVgtyHwDVi9wevo9Y=</DigestValue>
      </Reference>
      <Reference URI="/xl/worksheets/sheet11.xml?ContentType=application/vnd.openxmlformats-officedocument.spreadsheetml.worksheet+xml">
        <DigestMethod Algorithm="http://www.w3.org/2001/04/xmlenc#sha256"/>
        <DigestValue>TgtUHfaOStsHhBu3nHdfM7mr7Ydf5Kbh6ggrmmqEk4I=</DigestValue>
      </Reference>
      <Reference URI="/xl/worksheets/sheet2.xml?ContentType=application/vnd.openxmlformats-officedocument.spreadsheetml.worksheet+xml">
        <DigestMethod Algorithm="http://www.w3.org/2001/04/xmlenc#sha256"/>
        <DigestValue>LEzmhGm2qX77k34Rl7ggOkbSB5dT4NEjmWZvtat9ikQ=</DigestValue>
      </Reference>
      <Reference URI="/xl/worksheets/sheet3.xml?ContentType=application/vnd.openxmlformats-officedocument.spreadsheetml.worksheet+xml">
        <DigestMethod Algorithm="http://www.w3.org/2001/04/xmlenc#sha256"/>
        <DigestValue>iSF9fLrmsmtgAaABieZLK86ssspwjS/cIEWFl9V1KP4=</DigestValue>
      </Reference>
      <Reference URI="/xl/worksheets/sheet4.xml?ContentType=application/vnd.openxmlformats-officedocument.spreadsheetml.worksheet+xml">
        <DigestMethod Algorithm="http://www.w3.org/2001/04/xmlenc#sha256"/>
        <DigestValue>tL6JSVfHvdcEHWZj+8vmZ2bBZUwCaoLSGcrfghoqvc8=</DigestValue>
      </Reference>
      <Reference URI="/xl/worksheets/sheet5.xml?ContentType=application/vnd.openxmlformats-officedocument.spreadsheetml.worksheet+xml">
        <DigestMethod Algorithm="http://www.w3.org/2001/04/xmlenc#sha256"/>
        <DigestValue>iJtKU3hYjVSPfo+JsOXDXcVj6Waw8EIB2O8mMyWKb7Q=</DigestValue>
      </Reference>
      <Reference URI="/xl/worksheets/sheet6.xml?ContentType=application/vnd.openxmlformats-officedocument.spreadsheetml.worksheet+xml">
        <DigestMethod Algorithm="http://www.w3.org/2001/04/xmlenc#sha256"/>
        <DigestValue>jL0eFOJU1b+M/H/VsjQm1m9nt7OkizhYSCQA8DmACWE=</DigestValue>
      </Reference>
      <Reference URI="/xl/worksheets/sheet7.xml?ContentType=application/vnd.openxmlformats-officedocument.spreadsheetml.worksheet+xml">
        <DigestMethod Algorithm="http://www.w3.org/2001/04/xmlenc#sha256"/>
        <DigestValue>Sv9wQrz3lL/YiESbXLej1JAx+yivquAx3MElZz6Bxm0=</DigestValue>
      </Reference>
      <Reference URI="/xl/worksheets/sheet8.xml?ContentType=application/vnd.openxmlformats-officedocument.spreadsheetml.worksheet+xml">
        <DigestMethod Algorithm="http://www.w3.org/2001/04/xmlenc#sha256"/>
        <DigestValue>b0ZGxbWkvgdIh673LvOpnROYCM+X95LknrQw1yPGwPI=</DigestValue>
      </Reference>
      <Reference URI="/xl/worksheets/sheet9.xml?ContentType=application/vnd.openxmlformats-officedocument.spreadsheetml.worksheet+xml">
        <DigestMethod Algorithm="http://www.w3.org/2001/04/xmlenc#sha256"/>
        <DigestValue>9HwVn25tDozgNPGWWgZ5HCipwEBw8xYnmpsGlxZXL6I=</DigestValue>
      </Reference>
    </Manifest>
    <SignatureProperties>
      <SignatureProperty Id="idSignatureTime" Target="#idPackageSignature">
        <mdssi:SignatureTime xmlns:mdssi="http://schemas.openxmlformats.org/package/2006/digital-signature">
          <mdssi:Format>YYYY-MM-DDThh:mm:ssTZD</mdssi:Format>
          <mdssi:Value>2020-05-05T12:32:24Z</mdssi:Value>
        </mdssi:SignatureTime>
      </SignatureProperty>
    </SignatureProperties>
  </Object>
  <Object Id="idOfficeObject">
    <SignatureProperties>
      <SignatureProperty Id="idOfficeV1Details" Target="#idPackageSignature">
        <SignatureInfoV1 xmlns="http://schemas.microsoft.com/office/2006/digsig">
          <SetupID>{9866249F-7E02-442A-A75A-C560CF395338}</SetupID>
          <SignatureText>Marcelo Prono</SignatureText>
          <SignatureImage/>
          <SignatureComments/>
          <WindowsVersion>10.0</WindowsVersion>
          <OfficeVersion>16.0.11328/16</OfficeVersion>
          <ApplicationVersion>16.0.11328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2020-05-05T12:32:24Z</xd:SigningTime>
          <xd:SigningCertificate>
            <xd:Cert>
              <xd:CertDigest>
                <DigestMethod Algorithm="http://www.w3.org/2001/04/xmlenc#sha256"/>
                <DigestValue>ZBWRn9bvqcUvZFUPYVCstRYGgJmJ39ROBSskYD/OqIo=</DigestValue>
              </xd:CertDigest>
              <xd:IssuerSerial>
                <X509IssuerName>C=PY, O=DOCUMENTA S.A., CN=CA-DOCUMENTA S.A., SERIALNUMBER=RUC 80050172-1</X509IssuerName>
                <X509SerialNumber>7279824223516535138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GAAARAsAACBFTUYAAAEAtBsAAKo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oJSV7Pl/AAAAAAAAAAAAAFASAAAAAAAAQAAAwPl/AAAgQhrr+X8AAB5siKH5fwAABAAAAAAAAAAgQhrr+X8AAGm+D5XsAAAAAAAAAAAAAADOK5DR9L0AAFWFDp/5fwAASAAAAAAAAACcWuKh+X8AABhj/6H5fwAAsF3ioQAAAAABAAAAAAAAAPZ44qH5fwAAAAAa6/l/AAAAAAAAAAAAAAAAAADsAAAAwRQs6vl/AAAAAAAAAAAAAHALAAAAAAAAgLXCD7kCAAC4wA+V7AAAAAAAAAAAAAAAAAAAAAAAAAAAAAAAAAAAAAAAAAAAAAAAGcAPlewAAAD9W4ihZHYACAAAAAAlAAAADAAAAAEAAAAYAAAADAAAAAAAAAASAAAADAAAAAEAAAAeAAAAGAAAAL0AAAAEAAAA9wAAABEAAAAlAAAADAAAAAEAAABUAAAAiAAAAL4AAAAEAAAA9QAAABAAAAABAAAAYfe0QVU1tEG+AAAABAAAAAoAAABMAAAAAAAAAAAAAAAAAAAA//////////9gAAAAMAA1AC8AMAA1AC8AMgAwADIAMA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kAAAABAAAAGMhD6vl/AAABAAAAAAAAAEiOT+r5fwAAAAAAAAAAAAAAAAAAAAAAAFizD5XsAAAAAAAAAAAAAAAAAAAAAAAAAAAAAAAAAAAAPiaQ0fS9AAAgAAAAAAAAAAAAAAAAAAAAMOy/D7kCAACAtcIPuQIAALC0D5UAAAAAAAAAAAAAAAAHAAAAAAAAAOA/7Ba5AgAA7LMPlewAAAAptA+V7AAAAMEULOr5fwAACgAAAAAAAAAmTC/qAAAAALc46uE2gQAASHn1FrkCAADssw+V7AAAAAcAAAD5fwAAAAAAAAAAAAAAAAAAAAAAAAAAAAAAAAAAAg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D//wEAAAAYyEPq+X8AAMDF6ha5AgAASI5P6vl/AAAAAAAAAAAAAAAAAAAAAAAAkLvCD7kCAACvg1ax+wPWAQAAAAAAAAAAAAAAAAAAAAA+hJHR9L0AADgRe5/5fwAAMF2Vn/l/AADg////AAAAAIC1wg+5AgAAyBYOlQAAAAAAAAAAAAAAAAYAAAAAAAAAIAAAAAAAAADsFQ6V7AAAACkWDpXsAAAAwRQs6vl/AACIM3uf+X8AABBhlZ8AAAAAMF2Vn/l/AAAwXZWf+X8AAOwVDpXsAAAABgAAALkCAAAAAAAAAAAAAAAAAAAAAAAAAAAAAAAAAADA1MIP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QAAAARwAAACkAAAAzAAAAaAAAABUAAAAhAPAAAAAAAAAAAAAAAIA/AAAAAAAAAAAAAIA/AAAAAAAAAAAAAAAAAAAAAAAAAAAAAAAAAAAAAAAAAAAlAAAADAAAAAAAAIAoAAAADAAAAAQAAABSAAAAcAEAAAQAAADw////AAAAAAAAAAAAAAAAkAEAAAAAAAEAAAAAcwBlAGcAbwBlACAAdQBpAAAAAAAAAAAAAAAAAAAAAAAAAAAAAAAAAAAAAAAAAAAAAAAAAAAAAAAAAAAAAAAAAAAAAAAAAAAAAAAAABjIQ+r5fwAAAL7qFrkCAABIjk/q+X8AAAAAAAAAAAAAAAAAAAAAAAAIAAAAAAIAABA5tg+5AgAAAAAAAAAAAAAAAAAAAAAAAI6EkdH0vQAA4BUOlQAAAAAAAAAAAAAAAPD///8AAAAAgLXCD7kCAAB4Fw6VAAAAAAAAAAAAAAAACQAAAAAAAAAgAAAAAAAAAJwWDpXsAAAA2RYOlewAAADBFCzq+X8AAAAAgD8AAIA/6LyXnwAAAAAAAIA/7AAAANGnCp/5fwAAnBYOlewAAAAJAAAAuQIAAAAAAAAAAAAAAAAAAAAAAAAAAAAAAAAAACDVwg9kdgAIAAAAACUAAAAMAAAABAAAABgAAAAMAAAAAAAAABIAAAAMAAAAAQAAAB4AAAAYAAAAKQAAADMAAACRAAAASAAAACUAAAAMAAAABAAAAFQAAACcAAAAKgAAADMAAACPAAAARwAAAAEAAABh97RBVTW0QSoAAAAzAAAADQAAAEwAAAAAAAAAAAAAAAAAAAD//////////2gAAABNAGEAcgBjAGUAbABvACAAUAByAG8AbgBvAAAADgAAAAgAAAAGAAAABwAAAAgAAAAEAAAACQAAAAQAAAAJAAAABgAAAAkAAAAJAAAACQAAAEsAAABAAAAAMAAAAAUAAAAgAAAAAQAAAAEAAAAQAAAAAAAAAAAAAAAYAQAAgAAAAAAAAAAAAAAAGAEAAIAAAAAlAAAADAAAAAIAAAAnAAAAGAAAAAUAAAAAAAAA////AAAAAAAlAAAADAAAAAUAAABMAAAAZAAAAAAAAABQAAAAFwEAAHwAAAAAAAAAUAAAABg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cAAAACgAAAFAAAABUAAAAXAAAAAEAAABh97RBVTW0QQoAAABQAAAADQAAAEwAAAAAAAAAAAAAAAAAAAD//////////2gAAABNAGEAcgBjAGUAbABvACAAUAByAG8AbgBvAAAACgAAAAYAAAAEAAAABQAAAAYAAAADAAAABwAAAAMAAAAGAAAABAAAAAcAAAAHAAAABwAAAEsAAABAAAAAMAAAAAUAAAAgAAAAAQAAAAEAAAAQAAAAAAAAAAAAAAAYAQAAgAAAAAAAAAAAAAAAG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GH3tEFVNbRBCgAAAGAAAAAOAAAATAAAAAAAAAAAAAAAAAAAAP//////////aAAAAFYAaQBjAGUAcAByAGUAcwBpAGQAZQBuAHQAZQAHAAAAAwAAAAUAAAAGAAAABwAAAAQAAAAGAAAABQAAAAMAAAAHAAAABgAAAAcAAAAEAAAABgAAAEsAAABAAAAAMAAAAAUAAAAgAAAAAQAAAAEAAAAQAAAAAAAAAAAAAAAYAQAAgAAAAAAAAAAAAAAAGAEAAIAAAAAlAAAADAAAAAIAAAAnAAAAGAAAAAUAAAAAAAAA////AAAAAAAlAAAADAAAAAUAAABMAAAAZAAAAAkAAABwAAAADgEAAHwAAAAJAAAAcAAAAAYBAAANAAAAIQDwAAAAAAAAAAAAAACAPwAAAAAAAAAAAACAPwAAAAAAAAAAAAAAAAAAAAAAAAAAAAAAAAAAAAAAAAAAJQAAAAwAAAAAAACAKAAAAAwAAAAFAAAAJQAAAAwAAAABAAAAGAAAAAwAAAAAAAAAEgAAAAwAAAABAAAAFgAAAAwAAAAAAAAAVAAAAEgBAAAKAAAAcAAAAA0BAAB8AAAAAQAAAGH3tEFVNbRBCgAAAHAAAAAqAAAATAAAAAQAAAAJAAAAcAAAAA8BAAB9AAAAoAAAAEYAaQByAG0AYQBkAG8AIABwAG8AcgA6ACAATQBBAFIAQwBFAEwATwAgAEcAQQBCAFIASQBFAEwAIABQAFIATwBOAE8AIABUAE8A0QBBAE4ARQBaAAYAAAADAAAABAAAAAkAAAAGAAAABwAAAAcAAAADAAAABwAAAAcAAAAEAAAAAwAAAAMAAAAKAAAABwAAAAcAAAAHAAAABgAAAAUAAAAJAAAAAwAAAAgAAAAHAAAABgAAAAcAAAADAAAABgAAAAUAAAADAAAABgAAAAcAAAAJAAAACAAAAAkAAAADAAAABgAAAAkAAAAIAAAABwAAAAgAAAAGAAAABgAAABYAAAAMAAAAAAAAACUAAAAMAAAAAgAAAA4AAAAUAAAAAAAAABAAAAAUAAAA</Object>
  <Object Id="idInvalidSigLnImg">AQAAAGwAAAAAAAAAAAAAABcBAAB/AAAAAAAAAAAAAAC+GAAARAsAACBFTUYAAAEAICEAALE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oJSV7Pl/AAAAAAAAAAAAAFASAAAAAAAAQAAAwPl/AAAgQhrr+X8AAB5siKH5fwAABAAAAAAAAAAgQhrr+X8AAGm+D5XsAAAAAAAAAAAAAADOK5DR9L0AAFWFDp/5fwAASAAAAAAAAACcWuKh+X8AABhj/6H5fwAAsF3ioQAAAAABAAAAAAAAAPZ44qH5fwAAAAAa6/l/AAAAAAAAAAAAAAAAAADsAAAAwRQs6vl/AAAAAAAAAAAAAHALAAAAAAAAgLXCD7kCAAC4wA+V7AAAAAAAAAAAAAAAAAAAAAAAAAAAAAAAAAAAAAAAAAAAAAAAGcAPlewAAAD9W4ihZHYACAAAAAAlAAAADAAAAAEAAAAYAAAADAAAAP8AAAASAAAADAAAAAEAAAAeAAAAGAAAACIAAAAEAAAAcgAAABEAAAAlAAAADAAAAAEAAABUAAAAqAAAACMAAAAEAAAAcAAAABAAAAABAAAAYfe0QVU1tEEjAAAABAAAAA8AAABMAAAAAAAAAAAAAAAAAAAA//////////9sAAAARgBpAHIAbQBhACAAbgBvACAAdgDhAGwAaQBkAGEAAAAGAAAAAwAAAAQAAAAJAAAABgAAAAMAAAAHAAAABwAAAAMAAAAFAAAABgAAAAMAAAADAAAABwAAAAYAAABLAAAAQAAAADAAAAAFAAAAIAAAAAEAAAABAAAAEAAAAAAAAAAAAAAAGAEAAIAAAAAAAAAAAAAAABgBAACAAAAAUgAAAHABAAACAAAAEAAAAAcAAAAAAAAAAAAAALwCAAAAAAAAAQICIlMAeQBzAHQAZQBtAAAAAAAAAAAAAAAAAAAAAAAAAAAAAAAAAAAAAAAAAAAAAAAAAAAAAAAAAAAAAAAAAAAAAAAAAAAACQAAAAEAAAAYyEPq+X8AAAEAAAAAAAAASI5P6vl/AAAAAAAAAAAAAAAAAAAAAAAAWLMPlewAAAAAAAAAAAAAAAAAAAAAAAAAAAAAAAAAAAA+JpDR9L0AACAAAAAAAAAAAAAAAAAAAAAw7L8PuQIAAIC1wg+5AgAAsLQPlQAAAAAAAAAAAAAAAAcAAAAAAAAA4D/sFrkCAADssw+V7AAAACm0D5XsAAAAwRQs6vl/AAAKAAAAAAAAACZML+oAAAAAtzjq4TaBAABIefUWuQIAAOyzD5XsAAAABwAAAPl/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P//AQAAABjIQ+r5fwAAwMXqFrkCAABIjk/q+X8AAAAAAAAAAAAAAAAAAAAAAACQu8IPuQIAAK+DVrH7A9YBAAAAAAAAAAAAAAAAAAAAAD6EkdH0vQAAOBF7n/l/AAAwXZWf+X8AAOD///8AAAAAgLXCD7kCAADIFg6VAAAAAAAAAAAAAAAABgAAAAAAAAAgAAAAAAAAAOwVDpXsAAAAKRYOlewAAADBFCzq+X8AAIgze5/5fwAAEGGVnwAAAAAwXZWf+X8AADBdlZ/5fwAA7BUOlewAAAAGAAAAuQIAAAAAAAAAAAAAAAAAAAAAAAAAAAAAAAAAAMDUwg9kdgAIAAAAACUAAAAMAAAAAwAAABgAAAAMAAAAAAAAABIAAAAMAAAAAQAAABYAAAAMAAAACAAAAFQAAABUAAAACgAAACcAAAAeAAAASgAAAAEAAABh97RBVTW0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AAAABHAAAAKQAAADMAAABoAAAAFQAAACEA8AAAAAAAAAAAAAAAgD8AAAAAAAAAAAAAgD8AAAAAAAAAAAAAAAAAAAAAAAAAAAAAAAAAAAAAAAAAACUAAAAMAAAAAAAAgCgAAAAMAAAABAAAAFIAAABwAQAABAAAAPD///8AAAAAAAAAAAAAAACQAQAAAAAAAQAAAABzAGUAZwBvAGUAIAB1AGkAAAAAAAAAAAAAAAAAAAAAAAAAAAAAAAAAAAAAAAAAAAAAAAAAAAAAAAAAAAAAAAAAAAAAAAAAAAAAAAAAGMhD6vl/AAAAvuoWuQIAAEiOT+r5fwAAAAAAAAAAAAAAAAAAAAAAAAgAAAAAAgAAEDm2D7kCAAAAAAAAAAAAAAAAAAAAAAAAjoSR0fS9AADgFQ6VAAAAAAAAAAAAAAAA8P///wAAAACAtcIPuQIAAHgXDpUAAAAAAAAAAAAAAAAJAAAAAAAAACAAAAAAAAAAnBYOlewAAADZFg6V7AAAAMEULOr5fwAAAACAPwAAgD/ovJefAAAAAAAAgD/sAAAA0acKn/l/AACcFg6V7AAAAAkAAAC5AgAAAAAAAAAAAAAAAAAAAAAAAAAAAAAAAAAAINXCD2R2AAgAAAAAJQAAAAwAAAAEAAAAGAAAAAwAAAAAAAAAEgAAAAwAAAABAAAAHgAAABgAAAApAAAAMwAAAJEAAABIAAAAJQAAAAwAAAAEAAAAVAAAAJwAAAAqAAAAMwAAAI8AAABHAAAAAQAAAGH3tEFVNbRBKgAAADMAAAANAAAATAAAAAAAAAAAAAAAAAAAAP//////////aAAAAE0AYQByAGMAZQBsAG8AIABQAHIAbwBuAG8AAAAOAAAACAAAAAYAAAAHAAAACAAAAAQAAAAJAAAABAAAAAkAAAAGAAAACQAAAAkAAAAJAAAASwAAAEAAAAAwAAAABQAAACAAAAABAAAAAQAAABAAAAAAAAAAAAAAABgBAACAAAAAAAAAAAAAAAAYAQAAgAAAACUAAAAMAAAAAgAAACcAAAAYAAAABQAAAAAAAAD///8AAAAAACUAAAAMAAAABQAAAEwAAABkAAAAAAAAAFAAAAAXAQAAfAAAAAAAAABQAAAAG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JwAAAAKAAAAUAAAAFQAAABcAAAAAQAAAGH3tEFVNbRBCgAAAFAAAAANAAAATAAAAAAAAAAAAAAAAAAAAP//////////aAAAAE0AYQByAGMAZQBsAG8AIABQAHIAbwBuAG8AAAAKAAAABgAAAAQAAAAFAAAABgAAAAMAAAAHAAAAAwAAAAYAAAAE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Yfe0QVU1tEEKAAAAYAAAAA4AAABMAAAAAAAAAAAAAAAAAAAA//////////9oAAAAVgBpAGMAZQBwAHIAZQBzAGkAZABlAG4AdABlAAcAAAADAAAABQAAAAYAAAAHAAAABAAAAAYAAAAFAAAAAwAAAAcAAAAGAAAABwAAAAQAAAAGAAAASwAAAEAAAAAwAAAABQAAACAAAAABAAAAAQAAABAAAAAAAAAAAAAAABgBAACAAAAAAAAAAAAAAAAYAQAAgAAAACUAAAAMAAAAAgAAACcAAAAYAAAABQAAAAAAAAD///8AAAAAACUAAAAMAAAABQAAAEwAAABkAAAACQAAAHAAAAAOAQAAfAAAAAkAAABwAAAABgEAAA0AAAAhAPAAAAAAAAAAAAAAAIA/AAAAAAAAAAAAAIA/AAAAAAAAAAAAAAAAAAAAAAAAAAAAAAAAAAAAAAAAAAAlAAAADAAAAAAAAIAoAAAADAAAAAUAAAAlAAAADAAAAAEAAAAYAAAADAAAAAAAAAASAAAADAAAAAEAAAAWAAAADAAAAAAAAABUAAAASAEAAAoAAABwAAAADQEAAHwAAAABAAAAYfe0QVU1tEEKAAAAcAAAACoAAABMAAAABAAAAAkAAABwAAAADwEAAH0AAACgAAAARgBpAHIAbQBhAGQAbwAgAHAAbwByADoAIABNAEEAUgBDAEUATABPACAARwBBAEIAUgBJAEUATAAgAFAAUgBPAE4ATwAgAFQATwDRAEEATgBFAFoABgAAAAMAAAAEAAAACQAAAAYAAAAHAAAABwAAAAMAAAAHAAAABwAAAAQAAAADAAAAAwAAAAoAAAAHAAAABwAAAAcAAAAGAAAABQAAAAkAAAADAAAACAAAAAcAAAAGAAAABwAAAAMAAAAGAAAABQAAAAMAAAAGAAAABwAAAAkAAAAIAAAACQAAAAMAAAAGAAAACQAAAAgAAAAHAAAACAAAAAYAAAAG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MR1FCJNsa8W5qlo+AszGIZ9Uh9xLxnN8l9RQWDBBmJw=</DigestValue>
    </Reference>
    <Reference Type="http://www.w3.org/2000/09/xmldsig#Object" URI="#idOfficeObject">
      <DigestMethod Algorithm="http://www.w3.org/2001/04/xmlenc#sha256"/>
      <DigestValue>iGu/swgwShrhAtAFQ2ZerCqLTLVSoBEVu9s0k3xyt2E=</DigestValue>
    </Reference>
    <Reference Type="http://uri.etsi.org/01903#SignedProperties" URI="#idSignedProperties">
      <Transforms>
        <Transform Algorithm="http://www.w3.org/TR/2001/REC-xml-c14n-20010315"/>
      </Transforms>
      <DigestMethod Algorithm="http://www.w3.org/2001/04/xmlenc#sha256"/>
      <DigestValue>MqFZEElGA0/9a34biBATws7gXPc2bsQ1ktPBj0UcgWk=</DigestValue>
    </Reference>
    <Reference Type="http://www.w3.org/2000/09/xmldsig#Object" URI="#idValidSigLnImg">
      <DigestMethod Algorithm="http://www.w3.org/2001/04/xmlenc#sha256"/>
      <DigestValue>1qS6diG8y+QDwWM6T8jOrQyhs2aXzVpeElvB9XupCqA=</DigestValue>
    </Reference>
    <Reference Type="http://www.w3.org/2000/09/xmldsig#Object" URI="#idInvalidSigLnImg">
      <DigestMethod Algorithm="http://www.w3.org/2001/04/xmlenc#sha256"/>
      <DigestValue>hpPN/NIojj9YuOezYJ+0LW7YX6tYShd50INbSoL35ZM=</DigestValue>
    </Reference>
  </SignedInfo>
  <SignatureValue>Eed94qDHVLsdfKWzKHlTmUYnVbkObd7EVCRKXu5omn94Qx+44lsxR2VK8KY3QJQOTGZx8IyiV+nC
Ck6vDIg4QFElU0IOcyOkZ88YLtrhNUWanRELcl6PckKkkitSMEZhhRlLgpAm/fBtMyhnPTxKrueU
3iohxQWHYdK0dWrGz4jWTmlJU7ioAmyVKpO3xETE9WkkhLWQNVbAiWmdl7fgh7SWby3oVMTFjx0R
1k9LJiXRpIa0Ubp2cn3UUfw6J1QOLInx5dg/a5RjdXDv054ZxPtvJR//uKgnm/nOlORWVoMmytXL
SAqsMRxYEWj8JeDYQHyIaW6QbDQ1/16miJ31gQ==</SignatureValue>
  <KeyInfo>
    <X509Data>
      <X509Certificate>MIIIFDCCBfygAwIBAgIIRjA5Ge2tk/gwDQYJKoZIhvcNAQELBQAwWzEXMBUGA1UEBRMOUlVDIDgwMDUwMTcyLTExGjAYBgNVBAMTEUNBLURPQ1VNRU5UQSBTLkEuMRcwFQYDVQQKEw5ET0NVTUVOVEEgUy5BLjELMAkGA1UEBhMCUFkwHhcNMTkwODA5MTM0MjAwWhcNMjEwODA4MTM1MjAwWjCBpDELMAkGA1UEBhMCUFkxFjAUBgNVBAQMDVRST0NJVUsgUExFVkExETAPBgNVBAUTCENJNzk5NDI3MRcwFQYDVQQqDA5NSVJUSEEgVklWSUFOQTEXMBUGA1UECgwOUEVSU09OQSBGSVNJQ0ExETAPBgNVBAsMCEZJUk1BIEYyMSUwIwYDVQQDDBxNSVJUSEEgVklWSUFOQSBUUk9DSVVLIFBMRVZBMIIBIjANBgkqhkiG9w0BAQEFAAOCAQ8AMIIBCgKCAQEAvMJZ0shiM1IHy7UzdrITpa4S6P1S4DkIKdwNe3KtU4lva1hpaf9h64dQA+SMPXy4X60S9xmlbn0AkYHzmGLpWnLmhKsZTHAyvCKVtukiN2Dqn+TrxU4eXXdy1YBhcJzlJTicEs4NpIHMFoGJHzn9hfvjRNGAMjQfzPvh0Ef2WhNcOZQY1XPhj1OIizNEAZgGKTRyGIPjQTJHpN4kHLPhNtOg0JhBzl485sjN5x7DxjqTmvh6HVWdVkvzON0bAH4nILSeWbosFa3z4A62klLjG+pI+tjbpiXz2fi4pYupie3sRhmNzoePYPmRo8uv61fLsEA8S1NavPOMNRYkmSMr2wIDAQABo4IDkDCCA4wwDAYDVR0TAQH/BAIwADAOBgNVHQ8BAf8EBAMCBeAwKgYDVR0lAQH/BCAwHgYIKwYBBQUHAwEGCCsGAQUFBwMCBggrBgEFBQcDBDAdBgNVHQ4EFgQUHn9vVGM51Y3YZUb2KpO/eIQNh8c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NQYDVR0RBC4wLIEqdml2aWFuYS50cm9jaXVrQHJlZ2lvbmFsY2FzYWRlYm9s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0HgLESz2l0AXhrhouXXaDDroNrJYYOGjXxy1AJTbGZgH+JiGoYJRWFMA+49TYGhYBmzg7ZJbLEFZjkMSFvxR/ERVg/K+epDKtgmDlLPY6o0ftpFytqUUCsaK7d5V1wLfQrFMs6Ov5Ju3b6nIkMzg5ZosgaVNEwBrnV1tzi553t8sGgTj74+3s6FQai/z3QlfHWJLW/yRlXFcHDyo/jWVQQ+3KHTWvHMg71LXnYPibA1MVS1ZaqugMCQtG6HlzwfljH9zGiRLge8i54vcL7fartELEV/z9k//aWlRCO8MLVJlAu344jBfEAvn/CpBYMDImYZSsTaa+dlTaT/jErxxS1124rCnJfyzvTmZmPi3e5+HExgVM8hDXt1rZtdvz1RcviwDQECNmUsepSgRvBROCXtq420nBKN/IiF7QGXhmAA7sS14jaXy5JYRxuVyo3BlbDiRvkpNYTLo+rjc/SqmhsdTlZV6Aq2zWQIzaY+lwwDyGNZjxZqSqwt/Bv1BQEjeQ6+KevfIeNb/Jflgmdp+HGtnIFVabxB5DyIFJGTDX1v9Oma2wRDuBMH8VWIB2wTyOOI8ooHkhGH7TAwvku0iFzf3CLVekTw1TT2JGhZgQGwIurIdG/7qINT2i9dmHZX7xgy20MPr0HBQ4E2V3YQa70cxJMKfvdp8YI6SJS0f+z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dasyj24FQyf48g6cTuKsz3GSGSjFUpiD2yFd9fdEhNM=</DigestValue>
      </Reference>
      <Reference URI="/xl/calcChain.xml?ContentType=application/vnd.openxmlformats-officedocument.spreadsheetml.calcChain+xml">
        <DigestMethod Algorithm="http://www.w3.org/2001/04/xmlenc#sha256"/>
        <DigestValue>O9EAFD/I0tF7x5r9/NlgGkhMhnfavc/mZPp8NJRAUzw=</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Xa8239MzABwfeSwVessQmgBws7qpEWV+d6lNwhHlGqw=</DigestValue>
      </Reference>
      <Reference URI="/xl/drawings/vmlDrawing1.vml?ContentType=application/vnd.openxmlformats-officedocument.vmlDrawing">
        <DigestMethod Algorithm="http://www.w3.org/2001/04/xmlenc#sha256"/>
        <DigestValue>ZwkH1bt+dopMsqvwVX1jbBtGywgTIU2DKco+r83S7bw=</DigestValue>
      </Reference>
      <Reference URI="/xl/media/image1.emf?ContentType=image/x-emf">
        <DigestMethod Algorithm="http://www.w3.org/2001/04/xmlenc#sha256"/>
        <DigestValue>tTaiM/X9k0W9uyLLOB+CU1Et+Zh4DEx3V0l057nZLqU=</DigestValue>
      </Reference>
      <Reference URI="/xl/media/image2.emf?ContentType=image/x-emf">
        <DigestMethod Algorithm="http://www.w3.org/2001/04/xmlenc#sha256"/>
        <DigestValue>HoEASmSjt6rLPXHjG/GtsDzXdAteXoOwXMHLYKlRQBg=</DigestValue>
      </Reference>
      <Reference URI="/xl/media/image3.emf?ContentType=image/x-emf">
        <DigestMethod Algorithm="http://www.w3.org/2001/04/xmlenc#sha256"/>
        <DigestValue>SixJwdRuWN/6xGv1cijPz5hy0fzkU3kGCukxr+LjCAE=</DigestValue>
      </Reference>
      <Reference URI="/xl/media/image4.emf?ContentType=image/x-emf">
        <DigestMethod Algorithm="http://www.w3.org/2001/04/xmlenc#sha256"/>
        <DigestValue>26+W3G2XcsvJ4yICIJegVVr7fdLgD6nFfYno/63v1tI=</DigestValue>
      </Reference>
      <Reference URI="/xl/media/image5.emf?ContentType=image/x-emf">
        <DigestMethod Algorithm="http://www.w3.org/2001/04/xmlenc#sha256"/>
        <DigestValue>omZKZEeUBoHNO3Cryq/PR6nqcwBUrUljQ21E/L7zkuQ=</DigestValue>
      </Reference>
      <Reference URI="/xl/printerSettings/printerSettings1.bin?ContentType=application/vnd.openxmlformats-officedocument.spreadsheetml.printerSettings">
        <DigestMethod Algorithm="http://www.w3.org/2001/04/xmlenc#sha256"/>
        <DigestValue>aOfsL2PPaCWw8mPgHVb0PBHq2CbQaDzMIqNTt40jBaA=</DigestValue>
      </Reference>
      <Reference URI="/xl/printerSettings/printerSettings10.bin?ContentType=application/vnd.openxmlformats-officedocument.spreadsheetml.printerSettings">
        <DigestMethod Algorithm="http://www.w3.org/2001/04/xmlenc#sha256"/>
        <DigestValue>GyyR84UYFfbFvVrs+ip9vPggIMAXC0nxkmeUVNsGxCc=</DigestValue>
      </Reference>
      <Reference URI="/xl/printerSettings/printerSettings11.bin?ContentType=application/vnd.openxmlformats-officedocument.spreadsheetml.printerSettings">
        <DigestMethod Algorithm="http://www.w3.org/2001/04/xmlenc#sha256"/>
        <DigestValue>GyyR84UYFfbFvVrs+ip9vPggIMAXC0nxkmeUVNsGxCc=</DigestValue>
      </Reference>
      <Reference URI="/xl/printerSettings/printerSettings12.bin?ContentType=application/vnd.openxmlformats-officedocument.spreadsheetml.printerSettings">
        <DigestMethod Algorithm="http://www.w3.org/2001/04/xmlenc#sha256"/>
        <DigestValue>aAVyG3k+zl7YnITtI5+JxTP24xVkaLfE8NDj5dja668=</DigestValue>
      </Reference>
      <Reference URI="/xl/printerSettings/printerSettings13.bin?ContentType=application/vnd.openxmlformats-officedocument.spreadsheetml.printerSettings">
        <DigestMethod Algorithm="http://www.w3.org/2001/04/xmlenc#sha256"/>
        <DigestValue>9BEDvEtLT0sYKxzC33m1GXOVCEz7eNWpAlAQTHxciJc=</DigestValue>
      </Reference>
      <Reference URI="/xl/printerSettings/printerSettings14.bin?ContentType=application/vnd.openxmlformats-officedocument.spreadsheetml.printerSettings">
        <DigestMethod Algorithm="http://www.w3.org/2001/04/xmlenc#sha256"/>
        <DigestValue>yafQoiqsHuJ5rXk4BhhOpeF5HDflrPmt4ejQBVK8Sy4=</DigestValue>
      </Reference>
      <Reference URI="/xl/printerSettings/printerSettings15.bin?ContentType=application/vnd.openxmlformats-officedocument.spreadsheetml.printerSettings">
        <DigestMethod Algorithm="http://www.w3.org/2001/04/xmlenc#sha256"/>
        <DigestValue>fmxrK90eyCz98CWMVqt+ZBlXb0e3oGUg+wkgSSKaCmo=</DigestValue>
      </Reference>
      <Reference URI="/xl/printerSettings/printerSettings16.bin?ContentType=application/vnd.openxmlformats-officedocument.spreadsheetml.printerSettings">
        <DigestMethod Algorithm="http://www.w3.org/2001/04/xmlenc#sha256"/>
        <DigestValue>TaA6KX/SRWPpmiasS8KGCRFI/mFTpQlGqiM07LbibG8=</DigestValue>
      </Reference>
      <Reference URI="/xl/printerSettings/printerSettings17.bin?ContentType=application/vnd.openxmlformats-officedocument.spreadsheetml.printerSettings">
        <DigestMethod Algorithm="http://www.w3.org/2001/04/xmlenc#sha256"/>
        <DigestValue>iiidokQWiIWjJQ/dFelDgZmBOqfmkhoH/3+VbqXuSZI=</DigestValue>
      </Reference>
      <Reference URI="/xl/printerSettings/printerSettings18.bin?ContentType=application/vnd.openxmlformats-officedocument.spreadsheetml.printerSettings">
        <DigestMethod Algorithm="http://www.w3.org/2001/04/xmlenc#sha256"/>
        <DigestValue>jWWxhhVa7vazfmDSyEWBQI1jl9gXdOteC4C/xm0muHY=</DigestValue>
      </Reference>
      <Reference URI="/xl/printerSettings/printerSettings19.bin?ContentType=application/vnd.openxmlformats-officedocument.spreadsheetml.printerSettings">
        <DigestMethod Algorithm="http://www.w3.org/2001/04/xmlenc#sha256"/>
        <DigestValue>jWWxhhVa7vazfmDSyEWBQI1jl9gXdOteC4C/xm0muHY=</DigestValue>
      </Reference>
      <Reference URI="/xl/printerSettings/printerSettings2.bin?ContentType=application/vnd.openxmlformats-officedocument.spreadsheetml.printerSettings">
        <DigestMethod Algorithm="http://www.w3.org/2001/04/xmlenc#sha256"/>
        <DigestValue>yafQoiqsHuJ5rXk4BhhOpeF5HDflrPmt4ejQBVK8Sy4=</DigestValue>
      </Reference>
      <Reference URI="/xl/printerSettings/printerSettings3.bin?ContentType=application/vnd.openxmlformats-officedocument.spreadsheetml.printerSettings">
        <DigestMethod Algorithm="http://www.w3.org/2001/04/xmlenc#sha256"/>
        <DigestValue>x5jmgrrzlpi0htJ7dvFPSfdZMWWRCIJQLyDHoKLBuUA=</DigestValue>
      </Reference>
      <Reference URI="/xl/printerSettings/printerSettings4.bin?ContentType=application/vnd.openxmlformats-officedocument.spreadsheetml.printerSettings">
        <DigestMethod Algorithm="http://www.w3.org/2001/04/xmlenc#sha256"/>
        <DigestValue>yafQoiqsHuJ5rXk4BhhOpeF5HDflrPmt4ejQBVK8Sy4=</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yafQoiqsHuJ5rXk4BhhOpeF5HDflrPmt4ejQBVK8Sy4=</DigestValue>
      </Reference>
      <Reference URI="/xl/printerSettings/printerSettings7.bin?ContentType=application/vnd.openxmlformats-officedocument.spreadsheetml.printerSettings">
        <DigestMethod Algorithm="http://www.w3.org/2001/04/xmlenc#sha256"/>
        <DigestValue>yafQoiqsHuJ5rXk4BhhOpeF5HDflrPmt4ejQBVK8Sy4=</DigestValue>
      </Reference>
      <Reference URI="/xl/printerSettings/printerSettings8.bin?ContentType=application/vnd.openxmlformats-officedocument.spreadsheetml.printerSettings">
        <DigestMethod Algorithm="http://www.w3.org/2001/04/xmlenc#sha256"/>
        <DigestValue>aAVyG3k+zl7YnITtI5+JxTP24xVkaLfE8NDj5dja668=</DigestValue>
      </Reference>
      <Reference URI="/xl/printerSettings/printerSettings9.bin?ContentType=application/vnd.openxmlformats-officedocument.spreadsheetml.printerSettings">
        <DigestMethod Algorithm="http://www.w3.org/2001/04/xmlenc#sha256"/>
        <DigestValue>aAVyG3k+zl7YnITtI5+JxTP24xVkaLfE8NDj5dja668=</DigestValue>
      </Reference>
      <Reference URI="/xl/sharedStrings.xml?ContentType=application/vnd.openxmlformats-officedocument.spreadsheetml.sharedStrings+xml">
        <DigestMethod Algorithm="http://www.w3.org/2001/04/xmlenc#sha256"/>
        <DigestValue>iQ7oGxyEThPyhd+K+GGRWsxCo/6EnfKr/XHKiNY3uTA=</DigestValue>
      </Reference>
      <Reference URI="/xl/styles.xml?ContentType=application/vnd.openxmlformats-officedocument.spreadsheetml.styles+xml">
        <DigestMethod Algorithm="http://www.w3.org/2001/04/xmlenc#sha256"/>
        <DigestValue>8NycNpA4LjlLLomUlMQ0NilsrsucJ3q628xxUW2dl4o=</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OxdMz9SgN+MgDRX+cJRvLKxlf35n5NgvvPBxazx0MwI=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2WR5lZdg5PwD2UOLxq8aowuGR1LArbMqajRFFMzRWpM=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z+B37aADwUps/yZiGxXm7C9GcFB0qdb3MED8vblprXM=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+vsSNhz+0Fda2gKDM73rkKtgcWVbwOCoMWYCG9TSxy0=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neOFezjsAiRku9lZ+xA18DwWj2RraZzGQxj3oJmbshs=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rvfKLXPD3alLwxZs40M7ViR2xV4X7W0qhK9F1sBbLyQ=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bwEHYGWIXwpDLoznZ7wRq/GzZziwz9b3+JF/LhTLlGk=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JhJYlN3BWr23RUZjuYbwISdUuMpKHv9GjubtvPEsGhU=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MrYtB7N8yMeD0i5Rvw5XjcLjhRldZ+iPpyNiZoCYahQ=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AQNeQLya3rSnCGlun7Y/Ui9j2aBW8ASczFdoRTs1L+M=</DigestValue>
      </Reference>
      <Reference URI="/xl/worksheets/sheet1.xml?ContentType=application/vnd.openxmlformats-officedocument.spreadsheetml.worksheet+xml">
        <DigestMethod Algorithm="http://www.w3.org/2001/04/xmlenc#sha256"/>
        <DigestValue>pnVu+BUcEFzLr9YR3Nh3z62QTiBZGYWf+oi4l8i6iUk=</DigestValue>
      </Reference>
      <Reference URI="/xl/worksheets/sheet10.xml?ContentType=application/vnd.openxmlformats-officedocument.spreadsheetml.worksheet+xml">
        <DigestMethod Algorithm="http://www.w3.org/2001/04/xmlenc#sha256"/>
        <DigestValue>nJzXPYZlFGI3bA1Xzwj2HW3xrVuVgtyHwDVi9wevo9Y=</DigestValue>
      </Reference>
      <Reference URI="/xl/worksheets/sheet11.xml?ContentType=application/vnd.openxmlformats-officedocument.spreadsheetml.worksheet+xml">
        <DigestMethod Algorithm="http://www.w3.org/2001/04/xmlenc#sha256"/>
        <DigestValue>TgtUHfaOStsHhBu3nHdfM7mr7Ydf5Kbh6ggrmmqEk4I=</DigestValue>
      </Reference>
      <Reference URI="/xl/worksheets/sheet2.xml?ContentType=application/vnd.openxmlformats-officedocument.spreadsheetml.worksheet+xml">
        <DigestMethod Algorithm="http://www.w3.org/2001/04/xmlenc#sha256"/>
        <DigestValue>LEzmhGm2qX77k34Rl7ggOkbSB5dT4NEjmWZvtat9ikQ=</DigestValue>
      </Reference>
      <Reference URI="/xl/worksheets/sheet3.xml?ContentType=application/vnd.openxmlformats-officedocument.spreadsheetml.worksheet+xml">
        <DigestMethod Algorithm="http://www.w3.org/2001/04/xmlenc#sha256"/>
        <DigestValue>iSF9fLrmsmtgAaABieZLK86ssspwjS/cIEWFl9V1KP4=</DigestValue>
      </Reference>
      <Reference URI="/xl/worksheets/sheet4.xml?ContentType=application/vnd.openxmlformats-officedocument.spreadsheetml.worksheet+xml">
        <DigestMethod Algorithm="http://www.w3.org/2001/04/xmlenc#sha256"/>
        <DigestValue>tL6JSVfHvdcEHWZj+8vmZ2bBZUwCaoLSGcrfghoqvc8=</DigestValue>
      </Reference>
      <Reference URI="/xl/worksheets/sheet5.xml?ContentType=application/vnd.openxmlformats-officedocument.spreadsheetml.worksheet+xml">
        <DigestMethod Algorithm="http://www.w3.org/2001/04/xmlenc#sha256"/>
        <DigestValue>iJtKU3hYjVSPfo+JsOXDXcVj6Waw8EIB2O8mMyWKb7Q=</DigestValue>
      </Reference>
      <Reference URI="/xl/worksheets/sheet6.xml?ContentType=application/vnd.openxmlformats-officedocument.spreadsheetml.worksheet+xml">
        <DigestMethod Algorithm="http://www.w3.org/2001/04/xmlenc#sha256"/>
        <DigestValue>jL0eFOJU1b+M/H/VsjQm1m9nt7OkizhYSCQA8DmACWE=</DigestValue>
      </Reference>
      <Reference URI="/xl/worksheets/sheet7.xml?ContentType=application/vnd.openxmlformats-officedocument.spreadsheetml.worksheet+xml">
        <DigestMethod Algorithm="http://www.w3.org/2001/04/xmlenc#sha256"/>
        <DigestValue>Sv9wQrz3lL/YiESbXLej1JAx+yivquAx3MElZz6Bxm0=</DigestValue>
      </Reference>
      <Reference URI="/xl/worksheets/sheet8.xml?ContentType=application/vnd.openxmlformats-officedocument.spreadsheetml.worksheet+xml">
        <DigestMethod Algorithm="http://www.w3.org/2001/04/xmlenc#sha256"/>
        <DigestValue>b0ZGxbWkvgdIh673LvOpnROYCM+X95LknrQw1yPGwPI=</DigestValue>
      </Reference>
      <Reference URI="/xl/worksheets/sheet9.xml?ContentType=application/vnd.openxmlformats-officedocument.spreadsheetml.worksheet+xml">
        <DigestMethod Algorithm="http://www.w3.org/2001/04/xmlenc#sha256"/>
        <DigestValue>9HwVn25tDozgNPGWWgZ5HCipwEBw8xYnmpsGlxZXL6I=</DigestValue>
      </Reference>
    </Manifest>
    <SignatureProperties>
      <SignatureProperty Id="idSignatureTime" Target="#idPackageSignature">
        <mdssi:SignatureTime xmlns:mdssi="http://schemas.openxmlformats.org/package/2006/digital-signature">
          <mdssi:Format>YYYY-MM-DDThh:mm:ssTZD</mdssi:Format>
          <mdssi:Value>2020-05-05T14:36:37Z</mdssi:Value>
        </mdssi:SignatureTime>
      </SignatureProperty>
    </SignatureProperties>
  </Object>
  <Object Id="idOfficeObject">
    <SignatureProperties>
      <SignatureProperty Id="idOfficeV1Details" Target="#idPackageSignature">
        <SignatureInfoV1 xmlns="http://schemas.microsoft.com/office/2006/digsig">
          <SetupID>{CD00460C-6B85-475B-A974-5C522EA4AC87}</SetupID>
          <SignatureText>Viviana Trociuk</SignatureText>
          <SignatureImage/>
          <SignatureComments/>
          <WindowsVersion>10.0</WindowsVersion>
          <OfficeVersion>16.0.12730/20</OfficeVersion>
          <ApplicationVersion>16.0.12730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2020-05-05T14:36:37Z</xd:SigningTime>
          <xd:SigningCertificate>
            <xd:Cert>
              <xd:CertDigest>
                <DigestMethod Algorithm="http://www.w3.org/2001/04/xmlenc#sha256"/>
                <DigestValue>NG4lXkuatr0WmfadAOTrYB4+PV7QtN3SB1bWOBy1LjY=</DigestValue>
              </xd:CertDigest>
              <xd:IssuerSerial>
                <X509IssuerName>C=PY, O=DOCUMENTA S.A., CN=CA-DOCUMENTA S.A., SERIALNUMBER=RUC 80050172-1</X509IssuerName>
                <X509SerialNumber>5057605165061608440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EBAAB/AAAAAAAAAAAAAABAHgAA+g4AACBFTUYAAAEAsBsAAKoAAAAGAAAAAAAAAAAAAAAAAAAAVgUAAAADAACaAQAA5gAAAAAAAAAAAAAAAAAAAJBBBgBwggMACgAAABAAAAAAAAAAAAAAAEsAAAAQAAAAAAAAAAUAAAAeAAAAGAAAAAAAAAAAAAAAAgEAAIAAAAAnAAAAGAAAAAEAAAAAAAAAAAAAAAAAAAAlAAAADAAAAAEAAABMAAAAZAAAAAAAAAAAAAAAAQEAAH8AAAAAAAAAAAAAAAI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8PDwAAAAAAAlAAAADAAAAAEAAABMAAAAZAAAAAAAAAAAAAAAAQEAAH8AAAAAAAAAAAAAAAIBAACAAAAAIQDwAAAAAAAAAAAAAACAPwAAAAAAAAAAAACAPwAAAAAAAAAAAAAAAAAAAAAAAAAAAAAAAAAAAAAAAAAAJQAAAAwAAAAAAACAKAAAAAwAAAABAAAAJwAAABgAAAABAAAAAAAAAPDw8AAAAAAAJQAAAAwAAAABAAAATAAAAGQAAAAAAAAAAAAAAAEBAAB/AAAAAAAAAAAAAAAC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AAAAAAAlAAAADAAAAAEAAABMAAAAZAAAAAAAAAAAAAAAAQEAAH8AAAAAAAAAAAAAAAIBAACAAAAAIQDwAAAAAAAAAAAAAACAPwAAAAAAAAAAAACAPwAAAAAAAAAAAAAAAAAAAAAAAAAAAAAAAAAAAAAAAAAAJQAAAAwAAAAAAACAKAAAAAwAAAABAAAAJwAAABgAAAABAAAAAAAAAP///wAAAAAAJQAAAAwAAAABAAAATAAAAGQAAAAAAAAAAAAAAAEBAAB/AAAAAAAAAAAAAAAC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DTwfh/AADtvkOw+H8AACBC08H4fwAAjGCtsPh/AADQFAAAAAAAAEAAAMD4fwAAAADTwfh/AACpwUOw+H8AAAQAAAAAAAAAIELTwfh/AACouA/wfwAAAIxgrbD4fwAASAAAAPh/AACMYK2w+H8AAMBjzrD4fwAAAGWtsAAAAAABAAAAAAAAAE6JrbD4fwAAAADTwfh/AAAAAAAAAAAAAAAAAAB/AAAAIRS4wPh/AAAAAAAAAAAAAHALAAAAAAAAkDvExhQCAADIug/wfwAAAAAAAAAAAAAAAAAAAAAAAAAAAAAAAAAAAAAAAAAAAAAAKboP8H8AAAAkskOwZHYACAAAAAAlAAAADAAAAAEAAAAYAAAADAAAAAAAAAASAAAADAAAAAEAAAAeAAAAGAAAAL0AAAAEAAAA9wAAABEAAAAlAAAADAAAAAEAAABUAAAAiAAAAL4AAAAEAAAA9QAAABAAAAABAAAA/B3wQVWV70G+AAAABAAAAAoAAABMAAAAAAAAAAAAAAAAAAAA//////////9gAAAAMAA1AC8AMAA1AC8AMgAwADIAMAAGAAAABgAAAAQAAAAGAAAABgAAAAQAAAAGAAAABgAAAAYAAAAGAAAASwAAAEAAAAAwAAAABQAAACAAAAABAAAAAQAAABAAAAAAAAAAAAAAAAIBAACAAAAAAAAAAAAAAAACAQAAgAAAAFIAAABwAQAAAgAAABAAAAAHAAAAAAAAAAAAAAC8AgAAAAAAAAECAiJTAHkAcwB0AGUAbQAAAAAAAAAAAAAAAAAAAAAAAAAAAAAAAAAAAAAAAAAAAAAAAAAAAAAAAAAAAAAAAAAAAAAAAAAAAAkAAAABAAAA2MfPwPh/AAAAAAAAAAAAAEiO28D4fwAAAAAAAAAAAAAAAAAAAAAAALg8DvB/AAAAP8QHwwAAAAAAAAAAAAAAAAAAAAAAAAAAZTsX1NJmAAAGAAAA+H8AAGAMAAAAAAAAtACKBQAAAACQO8TGFAIAAAA+DvAAAAAAAEEO8H8AAAAHAAAAAAAAAAAAAAAAAAAAPD0O8H8AAAB5PQ7wfwAAACEUuMD4fwAAkMG41hQCAAA2TLvAAAAAAIMln0QWawAAkMG41hQCAAA8PQ7wfwAAAAcAAAAAAAAAAAAAAAAAAAAAAAAAAAAAAAAAAAAAAAAAAg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mEnL2RQCAADYx8/A+H8AAJhJy9kUAgAASI7bwPh/AAAAAAAAAAAAAAAAAAAAAAAAMHi5gvh/AAAge7mC+H8AAAAAAAAAAAAAAAAAAAAAAADlOBfU0mYAALTjOIL4fwAAAgAAAAAAAADg////AAAAAJA7xMYUAgAAmD0O8AAAAAAAAAAAAAAAAAYAAAAAAAAAAAAAAAAAAAC8PA7wfwAAAPk8DvB/AAAAIRS4wPh/AAAAAAAAAAAAAD/EB8MAAAAAevCEB4SuAAAwAAAAAAAAALw8DvB/AAAABgAAAPh/AAAAAAAAAAAAAAAAAAAAAAAAAAAAAAAAAAAgAAAA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UAAAARwAAACkAAAAzAAAAbAAAABUAAAAhAPAAAAAAAAAAAAAAAIA/AAAAAAAAAAAAAIA/AAAAAAAAAAAAAAAAAAAAAAAAAAAAAAAAAAAAAAAAAAAlAAAADAAAAAAAAIAoAAAADAAAAAQAAABSAAAAcAEAAAQAAADw////AAAAAAAAAAAAAAAAkAEAAAAAAAEAAAAAcwBlAGcAbwBlACAAdQBpAAAAAAAAAAAAAAAAAAAAAAAAAAAAAAAAAAAAAAAAAAAAAAAAAAAAAAAAAAAAAAAAAAAAAAAgScvZFAIAANjHz8D4fwAAIEnL2RQCAABIjtvA+H8AAAAAAAAAAAAAAAAAAAAAAABIebmC+H8AAEh5uYL4fwAAAAAAAAAAAAAAAAAAAAAAALU7F9TSZgAAAAAAAAgAAACgRQ7wfwAAAPD///8AAAAAkDvExhQCAABoPg7wAAAAAAAAAAAAAAAACQAAAAAAAAAAAAAAAAAAAIw9DvB/AAAAyT0O8H8AAAAhFLjA+H8AAKBFDvB/AAAAsCAd2gAAAABK8YQHhK4AAAAAAAAAAIA/jD0O8H8AAAAJAAAA+H8AAAAAAAAAAAAAAAAAAAAAAAAAAAAAAAAAACAAAABkdgAIAAAAACUAAAAMAAAABAAAABgAAAAMAAAAAAAAABIAAAAMAAAAAQAAAB4AAAAYAAAAKQAAADMAAACVAAAASAAAACUAAAAMAAAABAAAAFQAAACoAAAAKgAAADMAAACTAAAARwAAAAEAAAD8HfBBVZXvQSoAAAAzAAAADwAAAEwAAAAAAAAAAAAAAAAAAAD//////////2wAAABWAGkAdgBpAGEAbgBhACAAVAByAG8AYwBpAHUAawAiMQoAAAAEAAAACAAAAAQAAAAIAAAACQAAAAgAAAAEAAAACAAAAAYAAAAJAAAABwAAAAQAAAAJAAAACAAAAEsAAABAAAAAMAAAAAUAAAAgAAAAAQAAAAEAAAAQAAAAAAAAAAAAAAACAQAAgAAAAAAAAAAAAAAAAgEAAIAAAAAlAAAADAAAAAIAAAAnAAAAGAAAAAUAAAAAAAAA////AAAAAAAlAAAADAAAAAUAAABMAAAAZAAAAAAAAABQAAAAAQEAAHwAAAAAAAAAUAAAAAIBAAAtAAAAIQDwAAAAAAAAAAAAAACAPwAAAAAAAAAAAACAPwAAAAAAAAAAAAAAAAAAAAAAAAAAAAAAAAAAAAAAAAAAJQAAAAwAAAAAAACAKAAAAAwAAAAFAAAAJwAAABgAAAAFAAAAAAAAAP///wAAAAAAJQAAAAwAAAAFAAAATAAAAGQAAAAJAAAAUAAAAPgAAABcAAAACQAAAFAAAADwAAAADQAAACEA8AAAAAAAAAAAAAAAgD8AAAAAAAAAAAAAgD8AAAAAAAAAAAAAAAAAAAAAAAAAAAAAAAAAAAAAAAAAACUAAAAMAAAAAAAAgCgAAAAMAAAABQAAACUAAAAMAAAAAQAAABgAAAAMAAAAAAAAABIAAAAMAAAAAQAAAB4AAAAYAAAACQAAAFAAAAD5AAAAXQAAACUAAAAMAAAAAQAAAFQAAACoAAAACgAAAFAAAABXAAAAXAAAAAEAAAD8HfBBVZXvQQoAAABQAAAADwAAAEwAAAAAAAAAAAAAAAAAAAD//////////2wAAABWAGkAdgBpAGEAbgBhACAAVAByAG8AYwBpAHUAawAAAAcAAAADAAAABQAAAAMAAAAGAAAABwAAAAYAAAADAAAABgAAAAQAAAAHAAAABQAAAAMAAAAHAAAABgAAAEsAAABAAAAAMAAAAAUAAAAgAAAAAQAAAAEAAAAQAAAAAAAAAAAAAAACAQAAgAAAAAAAAAAAAAAAAgEAAIAAAAAlAAAADAAAAAIAAAAnAAAAGAAAAAUAAAAAAAAA////AAAAAAAlAAAADAAAAAUAAABMAAAAZAAAAAkAAABgAAAA+AAAAGwAAAAJAAAAYAAAAPAAAAANAAAAIQDwAAAAAAAAAAAAAACAPwAAAAAAAAAAAACAPwAAAAAAAAAAAAAAAAAAAAAAAAAAAAAAAAAAAAAAAAAAJQAAAAwAAAAAAACAKAAAAAwAAAAFAAAAJQAAAAwAAAABAAAAGAAAAAwAAAAAAAAAEgAAAAwAAAABAAAAHgAAABgAAAAJAAAAYAAAAPkAAABtAAAAJQAAAAwAAAABAAAAVAAAAIgAAAAKAAAAYAAAAD8AAABsAAAAAQAAAPwd8EFVle9BCgAAAGAAAAAKAAAATAAAAAAAAAAAAAAAAAAAAP//////////YAAAAFAAcgBlAHMAaQBkAGUAbgB0AGUABgAAAAQAAAAGAAAABQAAAAMAAAAHAAAABgAAAAcAAAAEAAAABgAAAEsAAABAAAAAMAAAAAUAAAAgAAAAAQAAAAEAAAAQAAAAAAAAAAAAAAACAQAAgAAAAAAAAAAAAAAAAgEAAIAAAAAlAAAADAAAAAIAAAAnAAAAGAAAAAUAAAAAAAAA////AAAAAAAlAAAADAAAAAUAAABMAAAAZAAAAAkAAABwAAAA+AAAAHwAAAAJAAAAcAAAAPAAAAANAAAAIQDwAAAAAAAAAAAAAACAPwAAAAAAAAAAAACAPwAAAAAAAAAAAAAAAAAAAAAAAAAAAAAAAAAAAAAAAAAAJQAAAAwAAAAAAACAKAAAAAwAAAAFAAAAJQAAAAwAAAABAAAAGAAAAAwAAAAAAAAAEgAAAAwAAAABAAAAFgAAAAwAAAAAAAAAVAAAAEQBAAAKAAAAcAAAAPcAAAB8AAAAAQAAAPwd8EFVle9BCgAAAHAAAAApAAAATAAAAAQAAAAJAAAAcAAAAPkAAAB9AAAAoAAAAEYAaQByAG0AYQBkAG8AIABwAG8AcgA6ACAATQBJAFIAVABIAEEAIABWAEkAVgBJAEEATgBBACAAVABSAE8AQwBJAFUASwAgAFAATABFAFYAQQA9IgYAAAADAAAABAAAAAkAAAAGAAAABwAAAAcAAAADAAAABwAAAAcAAAAEAAAAAwAAAAMAAAAKAAAAAwAAAAcAAAAGAAAACAAAAAcAAAADAAAABwAAAAMAAAAHAAAAAwAAAAcAAAAIAAAABwAAAAMAAAAGAAAABwAAAAkAAAAHAAAAAwAAAAgAAAAGAAAAAwAAAAYAAAAFAAAABgAAAAcAAAAHAAAAFgAAAAwAAAAAAAAAJQAAAAwAAAACAAAADgAAABQAAAAAAAAAEAAAABQAAAA=</Object>
  <Object Id="idInvalidSigLnImg">AQAAAGwAAAAAAAAAAAAAAAEBAAB/AAAAAAAAAAAAAABAHgAA+g4AACBFTUYAAAEAHCEAALEAAAAGAAAAAAAAAAAAAAAAAAAAVgUAAAADAACaAQAA5gAAAAAAAAAAAAAAAAAAAJBBBgBwggMACgAAABAAAAAAAAAAAAAAAEsAAAAQAAAAAAAAAAUAAAAeAAAAGAAAAAAAAAAAAAAAAgEAAIAAAAAnAAAAGAAAAAEAAAAAAAAAAAAAAAAAAAAlAAAADAAAAAEAAABMAAAAZAAAAAAAAAAAAAAAAQEAAH8AAAAAAAAAAAAAAAI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8PDwAAAAAAAlAAAADAAAAAEAAABMAAAAZAAAAAAAAAAAAAAAAQEAAH8AAAAAAAAAAAAAAAIBAACAAAAAIQDwAAAAAAAAAAAAAACAPwAAAAAAAAAAAACAPwAAAAAAAAAAAAAAAAAAAAAAAAAAAAAAAAAAAAAAAAAAJQAAAAwAAAAAAACAKAAAAAwAAAABAAAAJwAAABgAAAABAAAAAAAAAPDw8AAAAAAAJQAAAAwAAAABAAAATAAAAGQAAAAAAAAAAAAAAAEBAAB/AAAAAAAAAAAAAAAC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AAAAAAAlAAAADAAAAAEAAABMAAAAZAAAAAAAAAAAAAAAAQEAAH8AAAAAAAAAAAAAAAIBAACAAAAAIQDwAAAAAAAAAAAAAACAPwAAAAAAAAAAAACAPwAAAAAAAAAAAAAAAAAAAAAAAAAAAAAAAAAAAAAAAAAAJQAAAAwAAAAAAACAKAAAAAwAAAABAAAAJwAAABgAAAABAAAAAAAAAP///wAAAAAAJQAAAAwAAAABAAAATAAAAGQAAAAAAAAAAAAAAAEBAAB/AAAAAAAAAAAAAAAC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DTwfh/AADtvkOw+H8AACBC08H4fwAAjGCtsPh/AADQFAAAAAAAAEAAAMD4fwAAAADTwfh/AACpwUOw+H8AAAQAAAAAAAAAIELTwfh/AACouA/wfwAAAIxgrbD4fwAASAAAAPh/AACMYK2w+H8AAMBjzrD4fwAAAGWtsAAAAAABAAAAAAAAAE6JrbD4fwAAAADTwfh/AAAAAAAAAAAAAAAAAAB/AAAAIRS4wPh/AAAAAAAAAAAAAHALAAAAAAAAkDvExhQCAADIug/wfwAAAAAAAAAAAAAAAAAAAAAAAAAAAAAAAAAAAAAAAAAAAAAAKboP8H8AAAAkskOw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AgEAAIAAAAAAAAAAAAAAAAIBAACAAAAAUgAAAHABAAACAAAAEAAAAAcAAAAAAAAAAAAAALwCAAAAAAAAAQICIlMAeQBzAHQAZQBtAAAAAAAAAAAAAAAAAAAAAAAAAAAAAAAAAAAAAAAAAAAAAAAAAAAAAAAAAAAAAAAAAAAAAAAAAAAACQAAAAEAAADYx8/A+H8AAAAAAAAAAAAASI7bwPh/AAAAAAAAAAAAAAAAAAAAAAAAuDwO8H8AAAA/xAfDAAAAAAAAAAAAAAAAAAAAAAAAAABlOxfU0mYAAAYAAAD4fwAAYAwAAAAAAAC0AIoFAAAAAJA7xMYUAgAAAD4O8AAAAAAAQQ7wfwAAAAcAAAAAAAAAAAAAAAAAAAA8PQ7wfwAAAHk9DvB/AAAAIRS4wPh/AACQwbjWFAIAADZMu8AAAAAAgyWfRBZrAACQwbjWFAIAADw9DvB/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YScvZFAIAANjHz8D4fwAAmEnL2RQCAABIjtvA+H8AAAAAAAAAAAAAAAAAAAAAAAAweLmC+H8AACB7uYL4fwAAAAAAAAAAAAAAAAAAAAAAAOU4F9TSZgAAtOM4gvh/AAACAAAAAAAAAOD///8AAAAAkDvExhQCAACYPQ7wAAAAAAAAAAAAAAAABgAAAAAAAAAAAAAAAAAAALw8DvB/AAAA+TwO8H8AAAAhFLjA+H8AAAAAAAAAAAAAP8QHwwAAAAB68IQHhK4AADAAAAAAAAAAvDwO8H8AAAAGAAAA+H8AAAAAAAAAAAAAAAAAAAAAAAAAAAAAAAAAACAAAAB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QAAABHAAAAKQAAADMAAABsAAAAFQAAACEA8AAAAAAAAAAAAAAAgD8AAAAAAAAAAAAAgD8AAAAAAAAAAAAAAAAAAAAAAAAAAAAAAAAAAAAAAAAAACUAAAAMAAAAAAAAgCgAAAAMAAAABAAAAFIAAABwAQAABAAAAPD///8AAAAAAAAAAAAAAACQAQAAAAAAAQAAAABzAGUAZwBvAGUAIAB1AGkAAAAAAAAAAAAAAAAAAAAAAAAAAAAAAAAAAAAAAAAAAAAAAAAAAAAAAAAAAAAAAAAAAAAAACBJy9kUAgAA2MfPwPh/AAAgScvZFAIAAEiO28D4fwAAAAAAAAAAAAAAAAAAAAAAAEh5uYL4fwAASHm5gvh/AAAAAAAAAAAAAAAAAAAAAAAAtTsX1NJmAAAAAAAACAAAAKBFDvB/AAAA8P///wAAAACQO8TGFAIAAGg+DvAAAAAAAAAAAAAAAAAJAAAAAAAAAAAAAAAAAAAAjD0O8H8AAADJPQ7wfwAAACEUuMD4fwAAoEUO8H8AAACwIB3aAAAAAErxhAeErgAAAAAAAAAAgD+MPQ7wfwAAAAkAAAD4fwAAAAAAAAAAAAAAAAAAAAAAAAAAAAAAAAAAIAAAAGR2AAgAAAAAJQAAAAwAAAAEAAAAGAAAAAwAAAAAAAAAEgAAAAwAAAABAAAAHgAAABgAAAApAAAAMwAAAJUAAABIAAAAJQAAAAwAAAAEAAAAVAAAAKgAAAAqAAAAMwAAAJMAAABHAAAAAQAAAPwd8EFVle9BKgAAADMAAAAPAAAATAAAAAAAAAAAAAAAAAAAAP//////////bAAAAFYAaQB2AGkAYQBuAGEAIABUAHIAbwBjAGkAdQBrAAAACgAAAAQAAAAIAAAABAAAAAgAAAAJAAAACAAAAAQAAAAIAAAABgAAAAkAAAAHAAAABAAAAAkAAAAIAAAASwAAAEAAAAAwAAAABQAAACAAAAABAAAAAQAAABAAAAAAAAAAAAAAAAIBAACAAAAAAAAAAAAAAAACAQAAgAAAACUAAAAMAAAAAgAAACcAAAAYAAAABQAAAAAAAAD///8AAAAAACUAAAAMAAAABQAAAEwAAABkAAAAAAAAAFAAAAABAQAAfAAAAAAAAABQAAAAAgEAAC0AAAAhAPAAAAAAAAAAAAAAAIA/AAAAAAAAAAAAAIA/AAAAAAAAAAAAAAAAAAAAAAAAAAAAAAAAAAAAAAAAAAAlAAAADAAAAAAAAIAoAAAADAAAAAUAAAAnAAAAGAAAAAUAAAAAAAAA////AAAAAAAlAAAADAAAAAUAAABMAAAAZAAAAAkAAABQAAAA+AAAAFwAAAAJAAAAUAAAAPAAAAANAAAAIQDwAAAAAAAAAAAAAACAPwAAAAAAAAAAAACAPwAAAAAAAAAAAAAAAAAAAAAAAAAAAAAAAAAAAAAAAAAAJQAAAAwAAAAAAACAKAAAAAwAAAAFAAAAJQAAAAwAAAABAAAAGAAAAAwAAAAAAAAAEgAAAAwAAAABAAAAHgAAABgAAAAJAAAAUAAAAPkAAABdAAAAJQAAAAwAAAABAAAAVAAAAKgAAAAKAAAAUAAAAFcAAABcAAAAAQAAAPwd8EFVle9BCgAAAFAAAAAPAAAATAAAAAAAAAAAAAAAAAAAAP//////////bAAAAFYAaQB2AGkAYQBuAGEAIABUAHIAbwBjAGkAdQBrAAAABwAAAAMAAAAFAAAAAwAAAAYAAAAHAAAABgAAAAMAAAAGAAAABAAAAAcAAAAFAAAAAwAAAAcAAAAGAAAASwAAAEAAAAAwAAAABQAAACAAAAABAAAAAQAAABAAAAAAAAAAAAAAAAIBAACAAAAAAAAAAAAAAAACAQAAgAAAACUAAAAMAAAAAgAAACcAAAAYAAAABQAAAAAAAAD///8AAAAAACUAAAAMAAAABQAAAEwAAABkAAAACQAAAGAAAAD4AAAAbAAAAAkAAABgAAAA8AAAAA0AAAAhAPAAAAAAAAAAAAAAAIA/AAAAAAAAAAAAAIA/AAAAAAAAAAAAAAAAAAAAAAAAAAAAAAAAAAAAAAAAAAAlAAAADAAAAAAAAIAoAAAADAAAAAUAAAAlAAAADAAAAAEAAAAYAAAADAAAAAAAAAASAAAADAAAAAEAAAAeAAAAGAAAAAkAAABgAAAA+QAAAG0AAAAlAAAADAAAAAEAAABUAAAAiAAAAAoAAABgAAAAPwAAAGwAAAABAAAA/B3wQVWV70EKAAAAYAAAAAoAAABMAAAAAAAAAAAAAAAAAAAA//////////9gAAAAUAByAGUAcwBpAGQAZQBuAHQAZQAGAAAABAAAAAYAAAAFAAAAAwAAAAcAAAAGAAAABwAAAAQAAAAGAAAASwAAAEAAAAAwAAAABQAAACAAAAABAAAAAQAAABAAAAAAAAAAAAAAAAIBAACAAAAAAAAAAAAAAAACAQAAgAAAACUAAAAMAAAAAgAAACcAAAAYAAAABQAAAAAAAAD///8AAAAAACUAAAAMAAAABQAAAEwAAABkAAAACQAAAHAAAAD4AAAAfAAAAAkAAABwAAAA8AAAAA0AAAAhAPAAAAAAAAAAAAAAAIA/AAAAAAAAAAAAAIA/AAAAAAAAAAAAAAAAAAAAAAAAAAAAAAAAAAAAAAAAAAAlAAAADAAAAAAAAIAoAAAADAAAAAUAAAAlAAAADAAAAAEAAAAYAAAADAAAAAAAAAASAAAADAAAAAEAAAAWAAAADAAAAAAAAABUAAAARAEAAAoAAABwAAAA9wAAAHwAAAABAAAA/B3wQVWV70EKAAAAcAAAACkAAABMAAAABAAAAAkAAABwAAAA+QAAAH0AAACgAAAARgBpAHIAbQBhAGQAbwAgAHAAbwByADoAIABNAEkAUgBUAEgAQQAgAFYASQBWAEkAQQBOAEEAIABUAFIATwBDAEkAVQBLACAAUABMAEUAVgBBAAAABgAAAAMAAAAEAAAACQAAAAYAAAAHAAAABwAAAAMAAAAHAAAABwAAAAQAAAADAAAAAwAAAAoAAAADAAAABwAAAAYAAAAIAAAABwAAAAMAAAAHAAAAAwAAAAcAAAADAAAABwAAAAgAAAAHAAAAAwAAAAYAAAAHAAAACQAAAAcAAAADAAAACAAAAAYAAAADAAAABgAAAAUAAAAGAAAABwAAAAcAAAAWAAAADAAAAAAAAAAlAAAADAAAAAIAAAAOAAAAFAAAAAAAAAAQAAAAFA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Kruof/ww7kppyoYmtP4CtGRwXLgKWTOHVEuB4Qms9R0=</DigestValue>
    </Reference>
    <Reference Type="http://www.w3.org/2000/09/xmldsig#Object" URI="#idOfficeObject">
      <DigestMethod Algorithm="http://www.w3.org/2001/04/xmlenc#sha256"/>
      <DigestValue>npzCU+SL8UEU5MTpvJKoe4/ajrFluQs3X5KzsJrANfc=</DigestValue>
    </Reference>
    <Reference Type="http://uri.etsi.org/01903#SignedProperties" URI="#idSignedProperties">
      <Transforms>
        <Transform Algorithm="http://www.w3.org/TR/2001/REC-xml-c14n-20010315"/>
      </Transforms>
      <DigestMethod Algorithm="http://www.w3.org/2001/04/xmlenc#sha256"/>
      <DigestValue>NcyNnTujOyGBPzKEL1flyHZ+VM/7KM/6UiInztBZ/to=</DigestValue>
    </Reference>
    <Reference Type="http://www.w3.org/2000/09/xmldsig#Object" URI="#idValidSigLnImg">
      <DigestMethod Algorithm="http://www.w3.org/2001/04/xmlenc#sha256"/>
      <DigestValue>HNPasYhBb3YN9TCg7nY2LEuMk3e2phx4lyWn42xg4U0=</DigestValue>
    </Reference>
    <Reference Type="http://www.w3.org/2000/09/xmldsig#Object" URI="#idInvalidSigLnImg">
      <DigestMethod Algorithm="http://www.w3.org/2001/04/xmlenc#sha256"/>
      <DigestValue>dLtoM349RR6Cyk50PAu1bRIcZynoUFbxVtkd8yQFDsE=</DigestValue>
    </Reference>
  </SignedInfo>
  <SignatureValue>Xue1ex7Do3FR5SI9KQzC9nWNMZiWvWFfnuldZ4CK9Scnu4Kf6INN6Q/YQb0TsmDmIvqJhaOd0PSV
ZVMKW+a+QVt6MZqaT/muzRflp9D/9sPOSTuOFx8RLx3fc7rIXkveDht8QjYTllxKOBf2yL2d6McS
W81aKfeXzSK5LHuF8QXXOw4Z+5GcMgJNnYpStwYvLIcpagmKLPDaCzdubcM1iC+eh6QZ3f8kFmEq
K0aO5cQXkdq1O+3pBxbDyIiPOrm9a5ozKYhNcDPgftzh2J1nBWmRSraxZ3/GxDzpfj3ZD5mY2FYe
69sKvQpV1nzwe6mYBvFUlUCOjoACUukJ+FzVaA==</SignatureValue>
  <KeyInfo>
    <X509Data>
      <X509Certificate>MIIIBjCCBe6gAwIBAgIINosaGTvcDJAwDQYJKoZIhvcNAQELBQAwWzEXMBUGA1UEBRMOUlVDIDgwMDUwMTcyLTExGjAYBgNVBAMTEUNBLURPQ1VNRU5UQSBTLkEuMRcwFQYDVQQKEw5ET0NVTUVOVEEgUy5BLjELMAkGA1UEBhMCUFkwHhcNMTkwODA5MTQ1NTE4WhcNMjEwODA4MTUwNTE4WjCBqzELMAkGA1UEBhMCUFkxFzAVBgNVBAQMDkNFU1BFREVTIE1BWlVSMRIwEAYDVQQFEwlDSTI2NzcyMDQxGTAXBgNVBCoMEEdVSUxMRVJNTyBBTEVYSVMxFzAVBgNVBAoMDlBFUlNPTkEgRklTSUNBMREwDwYDVQQLDAhGSVJNQSBGMjEoMCYGA1UEAwwfR1VJTExFUk1PIEFMRVhJUyBDRVNQRURFUyBNQVpVUjCCASIwDQYJKoZIhvcNAQEBBQADggEPADCCAQoCggEBAPlRSXuXTysdsyp80JGbZ+wk3H+z1v72+2zJo7WsU6RhNIAdqSufur61qvi0Rs57kkVtMvtvca53npnfesQc5BItyb9GW5ueL4LoKNEBqLzkq8eO5QB7Qc1uPBFId7p/bgx5TgNVIRfA1tGljyQpg4c+QbWAtJPURbaM5x/pxRnEQyiTVggi1hiOqF5h6dDtBIWOZE7KWV1K6LUHoLONAVUhw0l+9cGlFGjZ1LHuoXydoJDNC9p86E62toXlic2FkC5E2brGw9/TFn50XYA60dSK61gZFIklJ1c3f88ex5nNczP1paJAy8bYrqq7tNeLixBSU37VyDPMgtJuhXdJD50CAwEAAaOCA3swggN3MAwGA1UdEwEB/wQCMAAwDgYDVR0PAQH/BAQDAgXgMCoGA1UdJQEB/wQgMB4GCCsGAQUFBwMBBggrBgEFBQcDAgYIKwYBBQUHAwQwHQYDVR0OBBYEFOmxjxwXxJoks8hcoiR82qHFtJ2a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AGA1UdEQQZMBeBFWdjZXNwZWRlc3Zj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MEzAjIVCBALTmuUbLL5UJkloIJe0d6XBUUKzjkSZ9OeMGI0hXEFHZ9tiev3+cVeWoPWAhqPxEOHjhu0gyISAabDRBj+lUWx9PYbin+coWC0sSmDr1XZu/Z8/5NHHeq/yU2vmW9yl1pjdVF9q4ooDiQ6D2qCoQZ2teRLiQYk4vEbwfETunAtdMVBQh/JczSLWBOc+PkZviH/bToaVEtCVriN9g9s9K0b1oICMPuCAUyEfnbAXoBpIdVBsZhlqoMYFJacjkXnqX0azRKBgMduFxJFSlEhwVGJLnFRq2k90ZwsnUPa6YvN37+pFC+VuwshOi0W9gbmCmhUfX/O0bEk/pfa0psTUA+rj7aoSjLCImlfdGLu6+MclytXm6jjplkf1beSvceQ1rWSRFP83Ug3SZZcenVuUpbNEzfNRD4Qspyg/9J0zZBFp+HcrE7aAeF5HQSNWYugUIOvb0T2JTrgMFTSxanPOY/9CZVXM/9VS911R+kC4yhFx+J/rPzElTLtRpsIa+/RvOvInqjOesNW8IEaloSYDCfwszSG1gIRxhQsfU9tfpLF3NxlyjVrDEWW4ZNZJt6cTMWpuiPociNgSeHVZIsjZjwwd5cjDHtGfCLoDPqUgHd/Z8mTAqy9jOGz5uSrgSP61ccmpa2lv+PQXafjrqsfDPYF3wWkkbwMxsZ</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dasyj24FQyf48g6cTuKsz3GSGSjFUpiD2yFd9fdEhNM=</DigestValue>
      </Reference>
      <Reference URI="/xl/calcChain.xml?ContentType=application/vnd.openxmlformats-officedocument.spreadsheetml.calcChain+xml">
        <DigestMethod Algorithm="http://www.w3.org/2001/04/xmlenc#sha256"/>
        <DigestValue>O9EAFD/I0tF7x5r9/NlgGkhMhnfavc/mZPp8NJRAUzw=</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Xa8239MzABwfeSwVessQmgBws7qpEWV+d6lNwhHlGqw=</DigestValue>
      </Reference>
      <Reference URI="/xl/drawings/vmlDrawing1.vml?ContentType=application/vnd.openxmlformats-officedocument.vmlDrawing">
        <DigestMethod Algorithm="http://www.w3.org/2001/04/xmlenc#sha256"/>
        <DigestValue>ZwkH1bt+dopMsqvwVX1jbBtGywgTIU2DKco+r83S7bw=</DigestValue>
      </Reference>
      <Reference URI="/xl/media/image1.emf?ContentType=image/x-emf">
        <DigestMethod Algorithm="http://www.w3.org/2001/04/xmlenc#sha256"/>
        <DigestValue>tTaiM/X9k0W9uyLLOB+CU1Et+Zh4DEx3V0l057nZLqU=</DigestValue>
      </Reference>
      <Reference URI="/xl/media/image2.emf?ContentType=image/x-emf">
        <DigestMethod Algorithm="http://www.w3.org/2001/04/xmlenc#sha256"/>
        <DigestValue>HoEASmSjt6rLPXHjG/GtsDzXdAteXoOwXMHLYKlRQBg=</DigestValue>
      </Reference>
      <Reference URI="/xl/media/image3.emf?ContentType=image/x-emf">
        <DigestMethod Algorithm="http://www.w3.org/2001/04/xmlenc#sha256"/>
        <DigestValue>SixJwdRuWN/6xGv1cijPz5hy0fzkU3kGCukxr+LjCAE=</DigestValue>
      </Reference>
      <Reference URI="/xl/media/image4.emf?ContentType=image/x-emf">
        <DigestMethod Algorithm="http://www.w3.org/2001/04/xmlenc#sha256"/>
        <DigestValue>26+W3G2XcsvJ4yICIJegVVr7fdLgD6nFfYno/63v1tI=</DigestValue>
      </Reference>
      <Reference URI="/xl/media/image5.emf?ContentType=image/x-emf">
        <DigestMethod Algorithm="http://www.w3.org/2001/04/xmlenc#sha256"/>
        <DigestValue>omZKZEeUBoHNO3Cryq/PR6nqcwBUrUljQ21E/L7zkuQ=</DigestValue>
      </Reference>
      <Reference URI="/xl/printerSettings/printerSettings1.bin?ContentType=application/vnd.openxmlformats-officedocument.spreadsheetml.printerSettings">
        <DigestMethod Algorithm="http://www.w3.org/2001/04/xmlenc#sha256"/>
        <DigestValue>aOfsL2PPaCWw8mPgHVb0PBHq2CbQaDzMIqNTt40jBaA=</DigestValue>
      </Reference>
      <Reference URI="/xl/printerSettings/printerSettings10.bin?ContentType=application/vnd.openxmlformats-officedocument.spreadsheetml.printerSettings">
        <DigestMethod Algorithm="http://www.w3.org/2001/04/xmlenc#sha256"/>
        <DigestValue>GyyR84UYFfbFvVrs+ip9vPggIMAXC0nxkmeUVNsGxCc=</DigestValue>
      </Reference>
      <Reference URI="/xl/printerSettings/printerSettings11.bin?ContentType=application/vnd.openxmlformats-officedocument.spreadsheetml.printerSettings">
        <DigestMethod Algorithm="http://www.w3.org/2001/04/xmlenc#sha256"/>
        <DigestValue>GyyR84UYFfbFvVrs+ip9vPggIMAXC0nxkmeUVNsGxCc=</DigestValue>
      </Reference>
      <Reference URI="/xl/printerSettings/printerSettings12.bin?ContentType=application/vnd.openxmlformats-officedocument.spreadsheetml.printerSettings">
        <DigestMethod Algorithm="http://www.w3.org/2001/04/xmlenc#sha256"/>
        <DigestValue>aAVyG3k+zl7YnITtI5+JxTP24xVkaLfE8NDj5dja668=</DigestValue>
      </Reference>
      <Reference URI="/xl/printerSettings/printerSettings13.bin?ContentType=application/vnd.openxmlformats-officedocument.spreadsheetml.printerSettings">
        <DigestMethod Algorithm="http://www.w3.org/2001/04/xmlenc#sha256"/>
        <DigestValue>9BEDvEtLT0sYKxzC33m1GXOVCEz7eNWpAlAQTHxciJc=</DigestValue>
      </Reference>
      <Reference URI="/xl/printerSettings/printerSettings14.bin?ContentType=application/vnd.openxmlformats-officedocument.spreadsheetml.printerSettings">
        <DigestMethod Algorithm="http://www.w3.org/2001/04/xmlenc#sha256"/>
        <DigestValue>yafQoiqsHuJ5rXk4BhhOpeF5HDflrPmt4ejQBVK8Sy4=</DigestValue>
      </Reference>
      <Reference URI="/xl/printerSettings/printerSettings15.bin?ContentType=application/vnd.openxmlformats-officedocument.spreadsheetml.printerSettings">
        <DigestMethod Algorithm="http://www.w3.org/2001/04/xmlenc#sha256"/>
        <DigestValue>fmxrK90eyCz98CWMVqt+ZBlXb0e3oGUg+wkgSSKaCmo=</DigestValue>
      </Reference>
      <Reference URI="/xl/printerSettings/printerSettings16.bin?ContentType=application/vnd.openxmlformats-officedocument.spreadsheetml.printerSettings">
        <DigestMethod Algorithm="http://www.w3.org/2001/04/xmlenc#sha256"/>
        <DigestValue>TaA6KX/SRWPpmiasS8KGCRFI/mFTpQlGqiM07LbibG8=</DigestValue>
      </Reference>
      <Reference URI="/xl/printerSettings/printerSettings17.bin?ContentType=application/vnd.openxmlformats-officedocument.spreadsheetml.printerSettings">
        <DigestMethod Algorithm="http://www.w3.org/2001/04/xmlenc#sha256"/>
        <DigestValue>iiidokQWiIWjJQ/dFelDgZmBOqfmkhoH/3+VbqXuSZI=</DigestValue>
      </Reference>
      <Reference URI="/xl/printerSettings/printerSettings18.bin?ContentType=application/vnd.openxmlformats-officedocument.spreadsheetml.printerSettings">
        <DigestMethod Algorithm="http://www.w3.org/2001/04/xmlenc#sha256"/>
        <DigestValue>jWWxhhVa7vazfmDSyEWBQI1jl9gXdOteC4C/xm0muHY=</DigestValue>
      </Reference>
      <Reference URI="/xl/printerSettings/printerSettings19.bin?ContentType=application/vnd.openxmlformats-officedocument.spreadsheetml.printerSettings">
        <DigestMethod Algorithm="http://www.w3.org/2001/04/xmlenc#sha256"/>
        <DigestValue>jWWxhhVa7vazfmDSyEWBQI1jl9gXdOteC4C/xm0muHY=</DigestValue>
      </Reference>
      <Reference URI="/xl/printerSettings/printerSettings2.bin?ContentType=application/vnd.openxmlformats-officedocument.spreadsheetml.printerSettings">
        <DigestMethod Algorithm="http://www.w3.org/2001/04/xmlenc#sha256"/>
        <DigestValue>yafQoiqsHuJ5rXk4BhhOpeF5HDflrPmt4ejQBVK8Sy4=</DigestValue>
      </Reference>
      <Reference URI="/xl/printerSettings/printerSettings3.bin?ContentType=application/vnd.openxmlformats-officedocument.spreadsheetml.printerSettings">
        <DigestMethod Algorithm="http://www.w3.org/2001/04/xmlenc#sha256"/>
        <DigestValue>x5jmgrrzlpi0htJ7dvFPSfdZMWWRCIJQLyDHoKLBuUA=</DigestValue>
      </Reference>
      <Reference URI="/xl/printerSettings/printerSettings4.bin?ContentType=application/vnd.openxmlformats-officedocument.spreadsheetml.printerSettings">
        <DigestMethod Algorithm="http://www.w3.org/2001/04/xmlenc#sha256"/>
        <DigestValue>yafQoiqsHuJ5rXk4BhhOpeF5HDflrPmt4ejQBVK8Sy4=</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yafQoiqsHuJ5rXk4BhhOpeF5HDflrPmt4ejQBVK8Sy4=</DigestValue>
      </Reference>
      <Reference URI="/xl/printerSettings/printerSettings7.bin?ContentType=application/vnd.openxmlformats-officedocument.spreadsheetml.printerSettings">
        <DigestMethod Algorithm="http://www.w3.org/2001/04/xmlenc#sha256"/>
        <DigestValue>yafQoiqsHuJ5rXk4BhhOpeF5HDflrPmt4ejQBVK8Sy4=</DigestValue>
      </Reference>
      <Reference URI="/xl/printerSettings/printerSettings8.bin?ContentType=application/vnd.openxmlformats-officedocument.spreadsheetml.printerSettings">
        <DigestMethod Algorithm="http://www.w3.org/2001/04/xmlenc#sha256"/>
        <DigestValue>aAVyG3k+zl7YnITtI5+JxTP24xVkaLfE8NDj5dja668=</DigestValue>
      </Reference>
      <Reference URI="/xl/printerSettings/printerSettings9.bin?ContentType=application/vnd.openxmlformats-officedocument.spreadsheetml.printerSettings">
        <DigestMethod Algorithm="http://www.w3.org/2001/04/xmlenc#sha256"/>
        <DigestValue>aAVyG3k+zl7YnITtI5+JxTP24xVkaLfE8NDj5dja668=</DigestValue>
      </Reference>
      <Reference URI="/xl/sharedStrings.xml?ContentType=application/vnd.openxmlformats-officedocument.spreadsheetml.sharedStrings+xml">
        <DigestMethod Algorithm="http://www.w3.org/2001/04/xmlenc#sha256"/>
        <DigestValue>iQ7oGxyEThPyhd+K+GGRWsxCo/6EnfKr/XHKiNY3uTA=</DigestValue>
      </Reference>
      <Reference URI="/xl/styles.xml?ContentType=application/vnd.openxmlformats-officedocument.spreadsheetml.styles+xml">
        <DigestMethod Algorithm="http://www.w3.org/2001/04/xmlenc#sha256"/>
        <DigestValue>8NycNpA4LjlLLomUlMQ0NilsrsucJ3q628xxUW2dl4o=</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OxdMz9SgN+MgDRX+cJRvLKxlf35n5NgvvPBxazx0MwI=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2WR5lZdg5PwD2UOLxq8aowuGR1LArbMqajRFFMzRWpM=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z+B37aADwUps/yZiGxXm7C9GcFB0qdb3MED8vblprXM=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+vsSNhz+0Fda2gKDM73rkKtgcWVbwOCoMWYCG9TSxy0=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neOFezjsAiRku9lZ+xA18DwWj2RraZzGQxj3oJmbshs=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rvfKLXPD3alLwxZs40M7ViR2xV4X7W0qhK9F1sBbLyQ=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bwEHYGWIXwpDLoznZ7wRq/GzZziwz9b3+JF/LhTLlGk=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JhJYlN3BWr23RUZjuYbwISdUuMpKHv9GjubtvPEsGhU=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MrYtB7N8yMeD0i5Rvw5XjcLjhRldZ+iPpyNiZoCYahQ=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AQNeQLya3rSnCGlun7Y/Ui9j2aBW8ASczFdoRTs1L+M=</DigestValue>
      </Reference>
      <Reference URI="/xl/worksheets/sheet1.xml?ContentType=application/vnd.openxmlformats-officedocument.spreadsheetml.worksheet+xml">
        <DigestMethod Algorithm="http://www.w3.org/2001/04/xmlenc#sha256"/>
        <DigestValue>pnVu+BUcEFzLr9YR3Nh3z62QTiBZGYWf+oi4l8i6iUk=</DigestValue>
      </Reference>
      <Reference URI="/xl/worksheets/sheet10.xml?ContentType=application/vnd.openxmlformats-officedocument.spreadsheetml.worksheet+xml">
        <DigestMethod Algorithm="http://www.w3.org/2001/04/xmlenc#sha256"/>
        <DigestValue>nJzXPYZlFGI3bA1Xzwj2HW3xrVuVgtyHwDVi9wevo9Y=</DigestValue>
      </Reference>
      <Reference URI="/xl/worksheets/sheet11.xml?ContentType=application/vnd.openxmlformats-officedocument.spreadsheetml.worksheet+xml">
        <DigestMethod Algorithm="http://www.w3.org/2001/04/xmlenc#sha256"/>
        <DigestValue>TgtUHfaOStsHhBu3nHdfM7mr7Ydf5Kbh6ggrmmqEk4I=</DigestValue>
      </Reference>
      <Reference URI="/xl/worksheets/sheet2.xml?ContentType=application/vnd.openxmlformats-officedocument.spreadsheetml.worksheet+xml">
        <DigestMethod Algorithm="http://www.w3.org/2001/04/xmlenc#sha256"/>
        <DigestValue>LEzmhGm2qX77k34Rl7ggOkbSB5dT4NEjmWZvtat9ikQ=</DigestValue>
      </Reference>
      <Reference URI="/xl/worksheets/sheet3.xml?ContentType=application/vnd.openxmlformats-officedocument.spreadsheetml.worksheet+xml">
        <DigestMethod Algorithm="http://www.w3.org/2001/04/xmlenc#sha256"/>
        <DigestValue>iSF9fLrmsmtgAaABieZLK86ssspwjS/cIEWFl9V1KP4=</DigestValue>
      </Reference>
      <Reference URI="/xl/worksheets/sheet4.xml?ContentType=application/vnd.openxmlformats-officedocument.spreadsheetml.worksheet+xml">
        <DigestMethod Algorithm="http://www.w3.org/2001/04/xmlenc#sha256"/>
        <DigestValue>tL6JSVfHvdcEHWZj+8vmZ2bBZUwCaoLSGcrfghoqvc8=</DigestValue>
      </Reference>
      <Reference URI="/xl/worksheets/sheet5.xml?ContentType=application/vnd.openxmlformats-officedocument.spreadsheetml.worksheet+xml">
        <DigestMethod Algorithm="http://www.w3.org/2001/04/xmlenc#sha256"/>
        <DigestValue>iJtKU3hYjVSPfo+JsOXDXcVj6Waw8EIB2O8mMyWKb7Q=</DigestValue>
      </Reference>
      <Reference URI="/xl/worksheets/sheet6.xml?ContentType=application/vnd.openxmlformats-officedocument.spreadsheetml.worksheet+xml">
        <DigestMethod Algorithm="http://www.w3.org/2001/04/xmlenc#sha256"/>
        <DigestValue>jL0eFOJU1b+M/H/VsjQm1m9nt7OkizhYSCQA8DmACWE=</DigestValue>
      </Reference>
      <Reference URI="/xl/worksheets/sheet7.xml?ContentType=application/vnd.openxmlformats-officedocument.spreadsheetml.worksheet+xml">
        <DigestMethod Algorithm="http://www.w3.org/2001/04/xmlenc#sha256"/>
        <DigestValue>Sv9wQrz3lL/YiESbXLej1JAx+yivquAx3MElZz6Bxm0=</DigestValue>
      </Reference>
      <Reference URI="/xl/worksheets/sheet8.xml?ContentType=application/vnd.openxmlformats-officedocument.spreadsheetml.worksheet+xml">
        <DigestMethod Algorithm="http://www.w3.org/2001/04/xmlenc#sha256"/>
        <DigestValue>b0ZGxbWkvgdIh673LvOpnROYCM+X95LknrQw1yPGwPI=</DigestValue>
      </Reference>
      <Reference URI="/xl/worksheets/sheet9.xml?ContentType=application/vnd.openxmlformats-officedocument.spreadsheetml.worksheet+xml">
        <DigestMethod Algorithm="http://www.w3.org/2001/04/xmlenc#sha256"/>
        <DigestValue>9HwVn25tDozgNPGWWgZ5HCipwEBw8xYnmpsGlxZXL6I=</DigestValue>
      </Reference>
    </Manifest>
    <SignatureProperties>
      <SignatureProperty Id="idSignatureTime" Target="#idPackageSignature">
        <mdssi:SignatureTime xmlns:mdssi="http://schemas.openxmlformats.org/package/2006/digital-signature">
          <mdssi:Format>YYYY-MM-DDThh:mm:ssTZD</mdssi:Format>
          <mdssi:Value>2020-05-05T14:38:35Z</mdssi:Value>
        </mdssi:SignatureTime>
      </SignatureProperty>
    </SignatureProperties>
  </Object>
  <Object Id="idOfficeObject">
    <SignatureProperties>
      <SignatureProperty Id="idOfficeV1Details" Target="#idPackageSignature">
        <SignatureInfoV1 xmlns="http://schemas.microsoft.com/office/2006/digsig">
          <SetupID>{254A7327-B422-42C0-81BD-40678E4A4389}</SetupID>
          <SignatureText>Guillermo Céspedes</SignatureText>
          <SignatureImage/>
          <SignatureComments/>
          <WindowsVersion>10.0</WindowsVersion>
          <OfficeVersion>16.0.12730/20</OfficeVersion>
          <ApplicationVersion>16.0.12730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2020-05-05T14:38:35Z</xd:SigningTime>
          <xd:SigningCertificate>
            <xd:Cert>
              <xd:CertDigest>
                <DigestMethod Algorithm="http://www.w3.org/2001/04/xmlenc#sha256"/>
                <DigestValue>GmeYYy5BoFuYAD64RvkYzhAj0MuOMFBC7mVs/1HTkp8=</DigestValue>
              </xd:CertDigest>
              <xd:IssuerSerial>
                <X509IssuerName>C=PY, O=DOCUMENTA S.A., CN=CA-DOCUMENTA S.A., SERIALNUMBER=RUC 80050172-1</X509IssuerName>
                <X509SerialNumber>3930263795491671184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gBAAB/AAAAAAAAAAAAAADzIAAA+g4AACBFTUYAAAEA0BsAAKoAAAAGAAAAAAAAAAAAAAAAAAAAVgUAAAADAACaAQAA5gAAAAAAAAAAAAAAAAAAAJBBBgBwggMACgAAABAAAAAAAAAAAAAAAEsAAAAQAAAAAAAAAAUAAAAeAAAAGAAAAAAAAAAAAAAAGQEAAIAAAAAnAAAAGAAAAAEAAAAAAAAAAAAAAAAAAAAlAAAADAAAAAEAAABMAAAAZAAAAAAAAAAAAAAAGAEAAH8AAAAAAAAAAAAAAB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GQEAAIAAAAAhAPAAAAAAAAAAAAAAAIA/AAAAAAAAAAAAAIA/AAAAAAAAAAAAAAAAAAAAAAAAAAAAAAAAAAAAAAAAAAAlAAAADAAAAAAAAIAoAAAADAAAAAEAAAAnAAAAGAAAAAEAAAAAAAAA8PDwAAAAAAAlAAAADAAAAAEAAABMAAAAZAAAAAAAAAAAAAAAGAEAAH8AAAAAAAAAAAAAABkBAACAAAAAIQDwAAAAAAAAAAAAAACAPwAAAAAAAAAAAACAPwAAAAAAAAAAAAAAAAAAAAAAAAAAAAAAAAAAAAAAAAAAJQAAAAwAAAAAAACAKAAAAAwAAAABAAAAJwAAABgAAAABAAAAAAAAAPDw8AAAAAAAJQAAAAwAAAABAAAATAAAAGQAAAAAAAAAAAAAABgBAAB/AAAAAAAAAAAAAAAZAQAAgAAAACEA8AAAAAAAAAAAAAAAgD8AAAAAAAAAAAAAgD8AAAAAAAAAAAAAAAAAAAAAAAAAAAAAAAAAAAAAAAAAACUAAAAMAAAAAAAAgCgAAAAMAAAAAQAAACcAAAAYAAAAAQAAAAAAAADw8PAAAAAAACUAAAAMAAAAAQAAAEwAAABkAAAAAAAAAAAAAAAYAQAAfwAAAAAAAAAAAAAAGQEAAIAAAAAhAPAAAAAAAAAAAAAAAIA/AAAAAAAAAAAAAIA/AAAAAAAAAAAAAAAAAAAAAAAAAAAAAAAAAAAAAAAAAAAlAAAADAAAAAAAAIAoAAAADAAAAAEAAAAnAAAAGAAAAAEAAAAAAAAA////AAAAAAAlAAAADAAAAAEAAABMAAAAZAAAAAAAAAAAAAAAGAEAAH8AAAAAAAAAAAAAABkBAACAAAAAIQDwAAAAAAAAAAAAAACAPwAAAAAAAAAAAACAPwAAAAAAAAAAAAAAAAAAAAAAAAAAAAAAAAAAAAAAAAAAJQAAAAwAAAAAAACAKAAAAAwAAAABAAAAJwAAABgAAAABAAAAAAAAAP///wAAAAAAJQAAAAwAAAABAAAATAAAAGQAAAAAAAAAAAAAABg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DTwfh/AADtvkOw+H8AACBC08H4fwAAjGCtsPh/AADQFAAAAAAAAEAAAMD4fwAAAADTwfh/AACpwUOw+H8AAAQAAAAAAAAAIELTwfh/AACouA/wfwAAAIxgrbD4fwAASAAAAPh/AACMYK2w+H8AAMBjzrD4fwAAAGWtsAAAAAABAAAAAAAAAE6JrbD4fwAAAADTwfh/AAAAAAAAAAAAAAAAAAB/AAAAIRS4wPh/AAAAAAAAAAAAAHALAAAAAAAAkDvExhQCAADIug/wfwAAAAAAAAAAAAAAAAAAAAAAAAAAAAAAAAAAAAAAAAAAAAAAKboP8H8AAAAkskOwZHYACAAAAAAlAAAADAAAAAEAAAAYAAAADAAAAAAAAAASAAAADAAAAAEAAAAeAAAAGAAAAL0AAAAEAAAA9wAAABEAAAAlAAAADAAAAAEAAABUAAAAiAAAAL4AAAAEAAAA9QAAABAAAAABAAAA/B3wQVWV70G+AAAABAAAAAoAAABMAAAAAAAAAAAAAAAAAAAA//////////9gAAAAMAA1AC8AMAA1AC8AMgAwADIAMAAGAAAABgAAAAQAAAAGAAAABgAAAAQAAAAGAAAABgAAAAYAAAAGAAAASwAAAEAAAAAwAAAABQAAACAAAAABAAAAAQAAABAAAAAAAAAAAAAAABkBAACAAAAAAAAAAAAAAAAZAQAAgAAAAFIAAABwAQAAAgAAABAAAAAHAAAAAAAAAAAAAAC8AgAAAAAAAAECAiJTAHkAcwB0AGUAbQAAAAAAAAAAAAAAAAAAAAAAAAAAAAAAAAAAAAAAAAAAAAAAAAAAAAAAAAAAAAAAAAAAAAAAAAAAAAkAAAABAAAA2MfPwPh/AAAAAAAAAAAAAEiO28D4fwAAAAAAAAAAAAAAAAAAAAAAALg8DvB/AAAAP8QHwwAAAAAAAAAAAAAAAAAAAAAAAAAAZTsX1NJmAAAGAAAA+H8AAGAMAAAAAAAAtACKBQAAAACQO8TGFAIAAAA+DvAAAAAAAEEO8H8AAAAHAAAAAAAAAAAAAAAAAAAAPD0O8H8AAAB5PQ7wfwAAACEUuMD4fwAAkMG41hQCAAA2TLvAAAAAAIMln0QWawAAkMG41hQCAAA8PQ7wfwAAAAcAAAAAAAAAAAAAAAAAAAAAAAAAAAAAAAAAAAAAAAAAAg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mEnL2RQCAADYx8/A+H8AAJhJy9kUAgAASI7bwPh/AAAAAAAAAAAAAAAAAAAAAAAAMHi5gvh/AAAge7mC+H8AAAAAAAAAAAAAAAAAAAAAAADlOBfU0mYAALTjOIL4fwAAAgAAAAAAAADg////AAAAAJA7xMYUAgAAmD0O8AAAAAAAAAAAAAAAAAYAAAAAAAAAAAAAAAAAAAC8PA7wfwAAAPk8DvB/AAAAIRS4wPh/AAAAAAAAAAAAAD/EB8MAAAAAevCEB4SuAAAwAAAAAAAAALw8DvB/AAAABgAAAPh/AAAAAAAAAAAAAAAAAAAAAAAAAAAAAAAAAAAgAAAAZHYACAAAAAAlAAAADAAAAAMAAAAYAAAADAAAAAAAAAASAAAADAAAAAEAAAAWAAAADAAAAAgAAABUAAAAVAAAAAoAAAAnAAAAHgAAAEoAAAABAAAA/B3wQVWV70EKAAAASwAAAAEAAABMAAAABAAAAAkAAAAnAAAAIAAAAEsAAABQAAAAWAAgcx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1AAAARwAAACkAAAAzAAAAjQAAABUAAAAhAPAAAAAAAAAAAAAAAIA/AAAAAAAAAAAAAIA/AAAAAAAAAAAAAAAAAAAAAAAAAAAAAAAAAAAAAAAAAAAlAAAADAAAAAAAAIAoAAAADAAAAAQAAABSAAAAcAEAAAQAAADw////AAAAAAAAAAAAAAAAkAEAAAAAAAEAAAAAcwBlAGcAbwBlACAAdQBpAAAAAAAAAAAAAAAAAAAAAAAAAAAAAAAAAAAAAAAAAAAAAAAAAAAAAAAAAAAAAAAAAAAAAAAgScvZFAIAANjHz8D4fwAAIEnL2RQCAABIjtvA+H8AAAAAAAAAAAAAAAAAAAAAAABIebmC+H8AAEh5uYL4fwAAAAAAAAAAAAAAAAAAAAAAALU7F9TSZgAAAAAAAAgAAACgRQ7wfwAAAPD///8AAAAAkDvExhQCAABoPg7wAAAAAAAAAAAAAAAACQAAAAAAAAAAAAAAAAAAAIw9DvB/AAAAyT0O8H8AAAAhFLjA+H8AAKBFDvB/AAAAsCAd2gAAAABK8YQHhK4AAAAAAAAAAIA/jD0O8H8AAAAJAAAA+H8AAAAAAAAAAAAAAAAAAAAAAAAAAAAAAAAAACAAAABkdgAIAAAAACUAAAAMAAAABAAAABgAAAAMAAAAAAAAABIAAAAMAAAAAQAAAB4AAAAYAAAAKQAAADMAAAC2AAAASAAAACUAAAAMAAAABAAAAFQAAAC4AAAAKgAAADMAAAC0AAAARwAAAAEAAAD8HfBBVZXvQSoAAAAzAAAAEgAAAEwAAAAAAAAAAAAAAAAAAAD//////////3AAAABHAHUAaQBsAGwAZQByAG0AbwAgAEMA6QBzAHAAZQBkAGUAcwALAAAACQAAAAQAAAAEAAAABAAAAAgAAAAGAAAADgAAAAkAAAAEAAAACgAAAAgAAAAHAAAACQAAAAgAAAAJAAAACAAAAAcAAABLAAAAQAAAADAAAAAFAAAAIAAAAAEAAAABAAAAEAAAAAAAAAAAAAAAGQEAAIAAAAAAAAAAAAAAABkBAACAAAAAJQAAAAwAAAACAAAAJwAAABgAAAAFAAAAAAAAAP///wAAAAAAJQAAAAwAAAAFAAAATAAAAGQAAAAAAAAAUAAAABgBAAB8AAAAAAAAAFAAAAAZ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uAAAAAoAAABQAAAAbwAAAFwAAAABAAAA/B3wQVWV70EKAAAAUAAAABIAAABMAAAAAAAAAAAAAAAAAAAA//////////9wAAAARwB1AGkAbABsAGUAcgBtAG8AIABDAOkAcwBwAGUAZABlAHMACAAAAAcAAAADAAAAAwAAAAMAAAAGAAAABAAAAAkAAAAHAAAAAwAAAAcAAAAGAAAABQAAAAcAAAAGAAAABwAAAAYAAAAFAAAASwAAAEAAAAAwAAAABQAAACAAAAABAAAAAQAAABAAAAAAAAAAAAAAABkBAACAAAAAAAAAAAAAAAAZ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eAAAAAoAAABgAAAALwAAAGwAAAABAAAA/B3wQVWV70EKAAAAYAAAAAcAAABMAAAAAAAAAAAAAAAAAAAA//////////9cAAAAUwDtAG4AZABpAGMAbwAAAAYAAAADAAAABwAAAAcAAAADAAAABQAAAAcAAABLAAAAQAAAADAAAAAFAAAAIAAAAAEAAAABAAAAEAAAAAAAAAAAAAAAGQEAAIAAAAAAAAAAAAAAABkBAACAAAAAJQAAAAwAAAACAAAAJwAAABgAAAAFAAAAAAAAAP///wAAAAAAJQAAAAwAAAAFAAAATAAAAGQAAAAJAAAAcAAAAA8BAAB8AAAACQAAAHAAAAAHAQAADQAAACEA8AAAAAAAAAAAAAAAgD8AAAAAAAAAAAAAgD8AAAAAAAAAAAAAAAAAAAAAAAAAAAAAAAAAAAAAAAAAACUAAAAMAAAAAAAAgCgAAAAMAAAABQAAACUAAAAMAAAAAQAAABgAAAAMAAAAAAAAABIAAAAMAAAAAQAAABYAAAAMAAAAAAAAAFQAAABUAQAACgAAAHAAAAAOAQAAfAAAAAEAAAD8HfBBVZXvQQoAAABwAAAALAAAAEwAAAAEAAAACQAAAHAAAAAQAQAAfQAAAKQAAABGAGkAcgBtAGEAZABvACAAcABvAHIAOgAgAEcAVQBJAEwATABFAFIATQBPACAAQQBMAEUAWABJAFMAIABDAEUAUwBQAEUARABFAFMAIABNAEEAWgBVAFIABgAAAAMAAAAEAAAACQAAAAYAAAAHAAAABwAAAAMAAAAHAAAABwAAAAQAAAADAAAAAwAAAAgAAAAIAAAAAwAAAAUAAAAFAAAABgAAAAcAAAAKAAAACQAAAAMAAAAHAAAABQAAAAYAAAAGAAAAAwAAAAYAAAADAAAABwAAAAYAAAAGAAAABgAAAAYAAAAIAAAABgAAAAYAAAADAAAACgAAAAcAAAAGAAAACAAAAAcAAAAWAAAADAAAAAAAAAAlAAAADAAAAAIAAAAOAAAAFAAAAAAAAAAQAAAAFAAAAA==</Object>
  <Object Id="idInvalidSigLnImg">AQAAAGwAAAAAAAAAAAAAABgBAAB/AAAAAAAAAAAAAADzIAAA+g4AACBFTUYAAAEAPCEAALEAAAAGAAAAAAAAAAAAAAAAAAAAVgUAAAADAACaAQAA5gAAAAAAAAAAAAAAAAAAAJBBBgBwggMACgAAABAAAAAAAAAAAAAAAEsAAAAQAAAAAAAAAAUAAAAeAAAAGAAAAAAAAAAAAAAAGQEAAIAAAAAnAAAAGAAAAAEAAAAAAAAAAAAAAAAAAAAlAAAADAAAAAEAAABMAAAAZAAAAAAAAAAAAAAAGAEAAH8AAAAAAAAAAAAAAB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GQEAAIAAAAAhAPAAAAAAAAAAAAAAAIA/AAAAAAAAAAAAAIA/AAAAAAAAAAAAAAAAAAAAAAAAAAAAAAAAAAAAAAAAAAAlAAAADAAAAAAAAIAoAAAADAAAAAEAAAAnAAAAGAAAAAEAAAAAAAAA8PDwAAAAAAAlAAAADAAAAAEAAABMAAAAZAAAAAAAAAAAAAAAGAEAAH8AAAAAAAAAAAAAABkBAACAAAAAIQDwAAAAAAAAAAAAAACAPwAAAAAAAAAAAACAPwAAAAAAAAAAAAAAAAAAAAAAAAAAAAAAAAAAAAAAAAAAJQAAAAwAAAAAAACAKAAAAAwAAAABAAAAJwAAABgAAAABAAAAAAAAAPDw8AAAAAAAJQAAAAwAAAABAAAATAAAAGQAAAAAAAAAAAAAABgBAAB/AAAAAAAAAAAAAAAZAQAAgAAAACEA8AAAAAAAAAAAAAAAgD8AAAAAAAAAAAAAgD8AAAAAAAAAAAAAAAAAAAAAAAAAAAAAAAAAAAAAAAAAACUAAAAMAAAAAAAAgCgAAAAMAAAAAQAAACcAAAAYAAAAAQAAAAAAAADw8PAAAAAAACUAAAAMAAAAAQAAAEwAAABkAAAAAAAAAAAAAAAYAQAAfwAAAAAAAAAAAAAAGQEAAIAAAAAhAPAAAAAAAAAAAAAAAIA/AAAAAAAAAAAAAIA/AAAAAAAAAAAAAAAAAAAAAAAAAAAAAAAAAAAAAAAAAAAlAAAADAAAAAAAAIAoAAAADAAAAAEAAAAnAAAAGAAAAAEAAAAAAAAA////AAAAAAAlAAAADAAAAAEAAABMAAAAZAAAAAAAAAAAAAAAGAEAAH8AAAAAAAAAAAAAABkBAACAAAAAIQDwAAAAAAAAAAAAAACAPwAAAAAAAAAAAACAPwAAAAAAAAAAAAAAAAAAAAAAAAAAAAAAAAAAAAAAAAAAJQAAAAwAAAAAAACAKAAAAAwAAAABAAAAJwAAABgAAAABAAAAAAAAAP///wAAAAAAJQAAAAwAAAABAAAATAAAAGQAAAAAAAAAAAAAABg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DTwfh/AADtvkOw+H8AACBC08H4fwAAjGCtsPh/AADQFAAAAAAAAEAAAMD4fwAAAADTwfh/AACpwUOw+H8AAAQAAAAAAAAAIELTwfh/AACouA/wfwAAAIxgrbD4fwAASAAAAPh/AACMYK2w+H8AAMBjzrD4fwAAAGWtsAAAAAABAAAAAAAAAE6JrbD4fwAAAADTwfh/AAAAAAAAAAAAAAAAAAB/AAAAIRS4wPh/AAAAAAAAAAAAAHALAAAAAAAAkDvExhQCAADIug/wfwAAAAAAAAAAAAAAAAAAAAAAAAAAAAAAAAAAAAAAAAAAAAAAKboP8H8AAAAkskOw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GQEAAIAAAAAAAAAAAAAAABkBAACAAAAAUgAAAHABAAACAAAAEAAAAAcAAAAAAAAAAAAAALwCAAAAAAAAAQICIlMAeQBzAHQAZQBtAAAAAAAAAAAAAAAAAAAAAAAAAAAAAAAAAAAAAAAAAAAAAAAAAAAAAAAAAAAAAAAAAAAAAAAAAAAACQAAAAEAAADYx8/A+H8AAAAAAAAAAAAASI7bwPh/AAAAAAAAAAAAAAAAAAAAAAAAuDwO8H8AAAA/xAfDAAAAAAAAAAAAAAAAAAAAAAAAAABlOxfU0mYAAAYAAAD4fwAAYAwAAAAAAAC0AIoFAAAAAJA7xMYUAgAAAD4O8AAAAAAAQQ7wfwAAAAcAAAAAAAAAAAAAAAAAAAA8PQ7wfwAAAHk9DvB/AAAAIRS4wPh/AACQwbjWFAIAADZMu8AAAAAAgyWfRBZrAACQwbjWFAIAADw9DvB/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YScvZFAIAANjHz8D4fwAAmEnL2RQCAABIjtvA+H8AAAAAAAAAAAAAAAAAAAAAAAAweLmC+H8AACB7uYL4fwAAAAAAAAAAAAAAAAAAAAAAAOU4F9TSZgAAtOM4gvh/AAACAAAAAAAAAOD///8AAAAAkDvExhQCAACYPQ7wAAAAAAAAAAAAAAAABgAAAAAAAAAAAAAAAAAAALw8DvB/AAAA+TwO8H8AAAAhFLjA+H8AAAAAAAAAAAAAP8QHwwAAAAB68IQHhK4AADAAAAAAAAAAvDwO8H8AAAAGAAAA+H8AAAAAAAAAAAAAAAAAAAAAAAAAAAAAAAAAACAAAABkdgAIAAAAACUAAAAMAAAAAwAAABgAAAAMAAAAAAAAABIAAAAMAAAAAQAAABYAAAAMAAAACAAAAFQAAABUAAAACgAAACcAAAAeAAAASgAAAAEAAAD8HfBBVZXvQQoAAABLAAAAAQAAAEwAAAAEAAAACQAAACcAAAAgAAAASwAAAFAAAABYAP8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UAAABHAAAAKQAAADMAAACNAAAAFQAAACEA8AAAAAAAAAAAAAAAgD8AAAAAAAAAAAAAgD8AAAAAAAAAAAAAAAAAAAAAAAAAAAAAAAAAAAAAAAAAACUAAAAMAAAAAAAAgCgAAAAMAAAABAAAAFIAAABwAQAABAAAAPD///8AAAAAAAAAAAAAAACQAQAAAAAAAQAAAABzAGUAZwBvAGUAIAB1AGkAAAAAAAAAAAAAAAAAAAAAAAAAAAAAAAAAAAAAAAAAAAAAAAAAAAAAAAAAAAAAAAAAAAAAACBJy9kUAgAA2MfPwPh/AAAgScvZFAIAAEiO28D4fwAAAAAAAAAAAAAAAAAAAAAAAEh5uYL4fwAASHm5gvh/AAAAAAAAAAAAAAAAAAAAAAAAtTsX1NJmAAAAAAAACAAAAKBFDvB/AAAA8P///wAAAACQO8TGFAIAAGg+DvAAAAAAAAAAAAAAAAAJAAAAAAAAAAAAAAAAAAAAjD0O8H8AAADJPQ7wfwAAACEUuMD4fwAAoEUO8H8AAACwIB3aAAAAAErxhAeErgAAAAAAAAAAgD+MPQ7wfwAAAAkAAAD4fwAAAAAAAAAAAAAAAAAAAAAAAAAAAAAAAAAAIAAAAGR2AAgAAAAAJQAAAAwAAAAEAAAAGAAAAAwAAAAAAAAAEgAAAAwAAAABAAAAHgAAABgAAAApAAAAMwAAALYAAABIAAAAJQAAAAwAAAAEAAAAVAAAALgAAAAqAAAAMwAAALQAAABHAAAAAQAAAPwd8EFVle9BKgAAADMAAAASAAAATAAAAAAAAAAAAAAAAAAAAP//////////cAAAAEcAdQBpAGwAbABlAHIAbQBvACAAQwDpAHMAcABlAGQAZQBzAAsAAAAJAAAABAAAAAQAAAAEAAAACAAAAAYAAAAOAAAACQAAAAQAAAAKAAAACAAAAAcAAAAJAAAACAAAAAkAAAAIAAAABwAAAEsAAABAAAAAMAAAAAUAAAAgAAAAAQAAAAEAAAAQAAAAAAAAAAAAAAAZAQAAgAAAAAAAAAAAAAAAGQEAAIAAAAAlAAAADAAAAAIAAAAnAAAAGAAAAAUAAAAAAAAA////AAAAAAAlAAAADAAAAAUAAABMAAAAZAAAAAAAAABQAAAAGAEAAHwAAAAAAAAAUAAAABk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4AAAACgAAAFAAAABvAAAAXAAAAAEAAAD8HfBBVZXvQQoAAABQAAAAEgAAAEwAAAAAAAAAAAAAAAAAAAD//////////3AAAABHAHUAaQBsAGwAZQByAG0AbwAgAEMA6QBzAHAAZQBkAGUAcwAIAAAABwAAAAMAAAADAAAAAwAAAAYAAAAEAAAACQAAAAcAAAADAAAABwAAAAYAAAAFAAAABwAAAAYAAAAHAAAABgAAAAUAAABLAAAAQAAAADAAAAAFAAAAIAAAAAEAAAABAAAAEAAAAAAAAAAAAAAAGQEAAIAAAAAAAAAAAAAAABk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D8HfBBVZXvQQoAAABgAAAABwAAAEwAAAAAAAAAAAAAAAAAAAD//////////1wAAABTAO0AbgBkAGkAYwBvAAAABgAAAAMAAAAHAAAABwAAAAMAAAAFAAAABwAAAEsAAABAAAAAMAAAAAUAAAAgAAAAAQAAAAEAAAAQAAAAAAAAAAAAAAAZAQAAgAAAAAAAAAAAAAAAGQEAAIAAAAAlAAAADAAAAAIAAAAnAAAAGAAAAAUAAAAAAAAA////AAAAAAAlAAAADAAAAAUAAABMAAAAZAAAAAkAAABwAAAADwEAAHwAAAAJAAAAcAAAAAcBAAANAAAAIQDwAAAAAAAAAAAAAACAPwAAAAAAAAAAAACAPwAAAAAAAAAAAAAAAAAAAAAAAAAAAAAAAAAAAAAAAAAAJQAAAAwAAAAAAACAKAAAAAwAAAAFAAAAJQAAAAwAAAABAAAAGAAAAAwAAAAAAAAAEgAAAAwAAAABAAAAFgAAAAwAAAAAAAAAVAAAAFQBAAAKAAAAcAAAAA4BAAB8AAAAAQAAAPwd8EFVle9BCgAAAHAAAAAsAAAATAAAAAQAAAAJAAAAcAAAABABAAB9AAAApAAAAEYAaQByAG0AYQBkAG8AIABwAG8AcgA6ACAARwBVAEkATABMAEUAUgBNAE8AIABBAEwARQBYAEkAUwAgAEMARQBTAFAARQBEAEUAUwAgAE0AQQBaAFUAUgAGAAAAAwAAAAQAAAAJAAAABgAAAAcAAAAHAAAAAwAAAAcAAAAHAAAABAAAAAMAAAADAAAACAAAAAgAAAADAAAABQAAAAUAAAAGAAAABwAAAAoAAAAJAAAAAwAAAAcAAAAFAAAABgAAAAYAAAADAAAABgAAAAMAAAAHAAAABgAAAAYAAAAGAAAABgAAAAgAAAAGAAAABgAAAAMAAAAKAAAABwAAAAYAAAAIAAAABwAAABYAAAAMAAAAAAAAACUAAAAMAAAAAgAAAA4AAAAUAAAAAAAAABAAAAAU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svUyNyuXoaZt1b4xP6QIO/hLv74bEJ4JQsj8zKCpFPo=</DigestValue>
    </Reference>
    <Reference Type="http://www.w3.org/2000/09/xmldsig#Object" URI="#idOfficeObject">
      <DigestMethod Algorithm="http://www.w3.org/2001/04/xmlenc#sha256"/>
      <DigestValue>/Nunq/bIWQe8bacNgQA+BYZFS5FSyQlEg7ARTcJqZbk=</DigestValue>
    </Reference>
    <Reference Type="http://uri.etsi.org/01903#SignedProperties" URI="#idSignedProperties">
      <Transforms>
        <Transform Algorithm="http://www.w3.org/TR/2001/REC-xml-c14n-20010315"/>
      </Transforms>
      <DigestMethod Algorithm="http://www.w3.org/2001/04/xmlenc#sha256"/>
      <DigestValue>ao44YIJsNEtgf/vt5WDZiADdjrJAMntvAwPOxYpAJgk=</DigestValue>
    </Reference>
    <Reference Type="http://www.w3.org/2000/09/xmldsig#Object" URI="#idValidSigLnImg">
      <DigestMethod Algorithm="http://www.w3.org/2001/04/xmlenc#sha256"/>
      <DigestValue>ysumoKOMMq97tLxcGYkgoRj/k29IER+Xp0d3c5BJjV4=</DigestValue>
    </Reference>
    <Reference Type="http://www.w3.org/2000/09/xmldsig#Object" URI="#idInvalidSigLnImg">
      <DigestMethod Algorithm="http://www.w3.org/2001/04/xmlenc#sha256"/>
      <DigestValue>tr+bS0Abi2Gb3uoEWIgHiVCb29726iePPlqHbBPSAAM=</DigestValue>
    </Reference>
  </SignedInfo>
  <SignatureValue>DS0VB5lUrOVVCBu/2u/wUBZGHSSMBpT0d8Yqioc7ByDbX9ZgboE0tJycoXrqbOHXqmsnLOg7A7mZ
JUqI9L86jNGSxkoYHWUi31KWsABEOy5bLJUjDU/LUhtiQ8xpALQq8rpK7JECI4bFS1413OO3FrOD
q/7Yp8B/3zEjw7Fc1LTF8fbHD+vB2Q837zoEDNGwC8bwLT0KtCO1PMLdNg9uKOqw2w/iogoiIJxf
aeDmfAhSJZJzd7uTTaHBv6Xy3IxzEOdJ+n4yKF3PoaJcoawmCBBotuNW6ghj72gjPt7bFcedrZFL
/kAbXTd4go9r4Ua6XO+wK3exHZdYsmOp28VBrA==</SignatureValue>
  <KeyInfo>
    <X509Data>
      <X509Certificate>MIIH/zCCBeegAwIBAgIIbEncbiN0B+swDQYJKoZIhvcNAQELBQAwWzEXMBUGA1UEBRMOUlVDIDgwMDUwMTcyLTExGjAYBgNVBAMTEUNBLURPQ1VNRU5UQSBTLkEuMRcwFQYDVQQKEw5ET0NVTUVOVEEgUy5BLjELMAkGA1UEBhMCUFkwHhcNMTkxMTE0MTI0MjE4WhcNMjExMTEzMTI1MjE4WjCBpzELMAkGA1UEBhMCUFkxFzAVBgNVBAQMDlZJQ0hJTkkgRlJBTkNPMRIwEAYDVQQFEwlDSTMxOTQwODcxFzAVBgNVBCoMDlNISVJMRVkgUkFRVUVMMRcwFQYDVQQKDA5QRVJTT05BIEZJU0lDQTERMA8GA1UECwwIRklSTUEgRjIxJjAkBgNVBAMMHVNISVJMRVkgUkFRVUVMIFZJQ0hJTkkgRlJBTkNPMIIBIjANBgkqhkiG9w0BAQEFAAOCAQ8AMIIBCgKCAQEAoLmfEpFZxkxq0TLVFEoWztXxnIR5vh2Vuu6GaHSBVJIo4L6DAHXVtQ2RAWI/AZupkrJaRt2gcO3kroQy664KU9Hu0C0TYPrZxFG0ssgbJnI2BhnbHf+NU4SqIl1opo920awhteewQLvMEBRr5v2anyppaWLjK3N5xe5KBg0qz2bWQBOMqZuiI+SA/j13hwADyz2cNWqC+O65IqFspivp7LPwmwXzPPDiGHFIBa0EMtP+ymk0fDdjaj3iWQqf6OfjHs2gRSpaq5jyepeD5blFS96H9ewlgJ5d3qjTmJagA20YcZlJlORyHJ3cPZb40kLXYkBPLiek2FYzcQz2+cXW2QIDAQABo4IDeDCCA3QwDAYDVR0TAQH/BAIwADAOBgNVHQ8BAf8EBAMCBeAwKgYDVR0lAQH/BCAwHgYIKwYBBQUHAwEGCCsGAQUFBwMCBggrBgEFBQcDBDAdBgNVHQ4EFgQUkKzUw3rziKE83sC0x8GljUYGuN0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QYDVR0RBBYwFIESc3ZpY2hpbml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ipYL27GfcC0rmUMYFD2TgQTFsXMzGlykPc9IHgZbWEBOpb+YhG8xhXInsDrDZYdFcERZewqInfecZ/XadHpDl1ooF10vzXwayDJap048e5cFL+vIVitGuET9GgNOnrMaivrUYcZCQpiSZNcaJdtKQ/3NJPRbvip5DHqH503vYbDrrOiCum6Tjq6DIq3oCC4bdOzj2wCnWenK1FBnY20vr/IcN7Av/EBP5fJ7d0u093GR0o0IjqfhmYgaCB4o/9hDHyCWbAf7CtTsm0oH4EmcmyvQ8Hwe7fyAyefmpomOQtCHBZAQc8wEaIKEc6fhkmXU54I+SxAW6wZwOb3O7TvADAR7BzJf0wJ6hYDRrhM7ymgH8ZqvL7c6D1glQv31APbmHPJPkTy1Yh69tnCRKcZxHC0dN7LdcoXvOZNl4Y0Vf4CY5+T99/bYUtK78ibJje7nZU1vothIFh1SvdGSsY4w7+dCFS812vUgXfoMQu//4RnMtZIGDRTN8bQsijTEqrrodUWMwpzzyAt7SpLE5Hv1mV/mdtuUkCiRqAzj0n68NUaXE+p9QRnEkmldtl7lH6CWq1eBywlfnrTYA9klIhW/GKKmSoorqv1TKfBVIZedwj2GqhiUIsfL0LRqipHWpmmbh6Ttzddyd0nRMxt7eeoWhcy9z16E77UmC4F9Cpgv9z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dasyj24FQyf48g6cTuKsz3GSGSjFUpiD2yFd9fdEhNM=</DigestValue>
      </Reference>
      <Reference URI="/xl/calcChain.xml?ContentType=application/vnd.openxmlformats-officedocument.spreadsheetml.calcChain+xml">
        <DigestMethod Algorithm="http://www.w3.org/2001/04/xmlenc#sha256"/>
        <DigestValue>O9EAFD/I0tF7x5r9/NlgGkhMhnfavc/mZPp8NJRAUzw=</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Xa8239MzABwfeSwVessQmgBws7qpEWV+d6lNwhHlGqw=</DigestValue>
      </Reference>
      <Reference URI="/xl/drawings/vmlDrawing1.vml?ContentType=application/vnd.openxmlformats-officedocument.vmlDrawing">
        <DigestMethod Algorithm="http://www.w3.org/2001/04/xmlenc#sha256"/>
        <DigestValue>ZwkH1bt+dopMsqvwVX1jbBtGywgTIU2DKco+r83S7bw=</DigestValue>
      </Reference>
      <Reference URI="/xl/media/image1.emf?ContentType=image/x-emf">
        <DigestMethod Algorithm="http://www.w3.org/2001/04/xmlenc#sha256"/>
        <DigestValue>tTaiM/X9k0W9uyLLOB+CU1Et+Zh4DEx3V0l057nZLqU=</DigestValue>
      </Reference>
      <Reference URI="/xl/media/image2.emf?ContentType=image/x-emf">
        <DigestMethod Algorithm="http://www.w3.org/2001/04/xmlenc#sha256"/>
        <DigestValue>HoEASmSjt6rLPXHjG/GtsDzXdAteXoOwXMHLYKlRQBg=</DigestValue>
      </Reference>
      <Reference URI="/xl/media/image3.emf?ContentType=image/x-emf">
        <DigestMethod Algorithm="http://www.w3.org/2001/04/xmlenc#sha256"/>
        <DigestValue>SixJwdRuWN/6xGv1cijPz5hy0fzkU3kGCukxr+LjCAE=</DigestValue>
      </Reference>
      <Reference URI="/xl/media/image4.emf?ContentType=image/x-emf">
        <DigestMethod Algorithm="http://www.w3.org/2001/04/xmlenc#sha256"/>
        <DigestValue>26+W3G2XcsvJ4yICIJegVVr7fdLgD6nFfYno/63v1tI=</DigestValue>
      </Reference>
      <Reference URI="/xl/media/image5.emf?ContentType=image/x-emf">
        <DigestMethod Algorithm="http://www.w3.org/2001/04/xmlenc#sha256"/>
        <DigestValue>omZKZEeUBoHNO3Cryq/PR6nqcwBUrUljQ21E/L7zkuQ=</DigestValue>
      </Reference>
      <Reference URI="/xl/printerSettings/printerSettings1.bin?ContentType=application/vnd.openxmlformats-officedocument.spreadsheetml.printerSettings">
        <DigestMethod Algorithm="http://www.w3.org/2001/04/xmlenc#sha256"/>
        <DigestValue>aOfsL2PPaCWw8mPgHVb0PBHq2CbQaDzMIqNTt40jBaA=</DigestValue>
      </Reference>
      <Reference URI="/xl/printerSettings/printerSettings10.bin?ContentType=application/vnd.openxmlformats-officedocument.spreadsheetml.printerSettings">
        <DigestMethod Algorithm="http://www.w3.org/2001/04/xmlenc#sha256"/>
        <DigestValue>GyyR84UYFfbFvVrs+ip9vPggIMAXC0nxkmeUVNsGxCc=</DigestValue>
      </Reference>
      <Reference URI="/xl/printerSettings/printerSettings11.bin?ContentType=application/vnd.openxmlformats-officedocument.spreadsheetml.printerSettings">
        <DigestMethod Algorithm="http://www.w3.org/2001/04/xmlenc#sha256"/>
        <DigestValue>GyyR84UYFfbFvVrs+ip9vPggIMAXC0nxkmeUVNsGxCc=</DigestValue>
      </Reference>
      <Reference URI="/xl/printerSettings/printerSettings12.bin?ContentType=application/vnd.openxmlformats-officedocument.spreadsheetml.printerSettings">
        <DigestMethod Algorithm="http://www.w3.org/2001/04/xmlenc#sha256"/>
        <DigestValue>aAVyG3k+zl7YnITtI5+JxTP24xVkaLfE8NDj5dja668=</DigestValue>
      </Reference>
      <Reference URI="/xl/printerSettings/printerSettings13.bin?ContentType=application/vnd.openxmlformats-officedocument.spreadsheetml.printerSettings">
        <DigestMethod Algorithm="http://www.w3.org/2001/04/xmlenc#sha256"/>
        <DigestValue>9BEDvEtLT0sYKxzC33m1GXOVCEz7eNWpAlAQTHxciJc=</DigestValue>
      </Reference>
      <Reference URI="/xl/printerSettings/printerSettings14.bin?ContentType=application/vnd.openxmlformats-officedocument.spreadsheetml.printerSettings">
        <DigestMethod Algorithm="http://www.w3.org/2001/04/xmlenc#sha256"/>
        <DigestValue>yafQoiqsHuJ5rXk4BhhOpeF5HDflrPmt4ejQBVK8Sy4=</DigestValue>
      </Reference>
      <Reference URI="/xl/printerSettings/printerSettings15.bin?ContentType=application/vnd.openxmlformats-officedocument.spreadsheetml.printerSettings">
        <DigestMethod Algorithm="http://www.w3.org/2001/04/xmlenc#sha256"/>
        <DigestValue>fmxrK90eyCz98CWMVqt+ZBlXb0e3oGUg+wkgSSKaCmo=</DigestValue>
      </Reference>
      <Reference URI="/xl/printerSettings/printerSettings16.bin?ContentType=application/vnd.openxmlformats-officedocument.spreadsheetml.printerSettings">
        <DigestMethod Algorithm="http://www.w3.org/2001/04/xmlenc#sha256"/>
        <DigestValue>TaA6KX/SRWPpmiasS8KGCRFI/mFTpQlGqiM07LbibG8=</DigestValue>
      </Reference>
      <Reference URI="/xl/printerSettings/printerSettings17.bin?ContentType=application/vnd.openxmlformats-officedocument.spreadsheetml.printerSettings">
        <DigestMethod Algorithm="http://www.w3.org/2001/04/xmlenc#sha256"/>
        <DigestValue>iiidokQWiIWjJQ/dFelDgZmBOqfmkhoH/3+VbqXuSZI=</DigestValue>
      </Reference>
      <Reference URI="/xl/printerSettings/printerSettings18.bin?ContentType=application/vnd.openxmlformats-officedocument.spreadsheetml.printerSettings">
        <DigestMethod Algorithm="http://www.w3.org/2001/04/xmlenc#sha256"/>
        <DigestValue>jWWxhhVa7vazfmDSyEWBQI1jl9gXdOteC4C/xm0muHY=</DigestValue>
      </Reference>
      <Reference URI="/xl/printerSettings/printerSettings19.bin?ContentType=application/vnd.openxmlformats-officedocument.spreadsheetml.printerSettings">
        <DigestMethod Algorithm="http://www.w3.org/2001/04/xmlenc#sha256"/>
        <DigestValue>jWWxhhVa7vazfmDSyEWBQI1jl9gXdOteC4C/xm0muHY=</DigestValue>
      </Reference>
      <Reference URI="/xl/printerSettings/printerSettings2.bin?ContentType=application/vnd.openxmlformats-officedocument.spreadsheetml.printerSettings">
        <DigestMethod Algorithm="http://www.w3.org/2001/04/xmlenc#sha256"/>
        <DigestValue>yafQoiqsHuJ5rXk4BhhOpeF5HDflrPmt4ejQBVK8Sy4=</DigestValue>
      </Reference>
      <Reference URI="/xl/printerSettings/printerSettings3.bin?ContentType=application/vnd.openxmlformats-officedocument.spreadsheetml.printerSettings">
        <DigestMethod Algorithm="http://www.w3.org/2001/04/xmlenc#sha256"/>
        <DigestValue>x5jmgrrzlpi0htJ7dvFPSfdZMWWRCIJQLyDHoKLBuUA=</DigestValue>
      </Reference>
      <Reference URI="/xl/printerSettings/printerSettings4.bin?ContentType=application/vnd.openxmlformats-officedocument.spreadsheetml.printerSettings">
        <DigestMethod Algorithm="http://www.w3.org/2001/04/xmlenc#sha256"/>
        <DigestValue>yafQoiqsHuJ5rXk4BhhOpeF5HDflrPmt4ejQBVK8Sy4=</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yafQoiqsHuJ5rXk4BhhOpeF5HDflrPmt4ejQBVK8Sy4=</DigestValue>
      </Reference>
      <Reference URI="/xl/printerSettings/printerSettings7.bin?ContentType=application/vnd.openxmlformats-officedocument.spreadsheetml.printerSettings">
        <DigestMethod Algorithm="http://www.w3.org/2001/04/xmlenc#sha256"/>
        <DigestValue>yafQoiqsHuJ5rXk4BhhOpeF5HDflrPmt4ejQBVK8Sy4=</DigestValue>
      </Reference>
      <Reference URI="/xl/printerSettings/printerSettings8.bin?ContentType=application/vnd.openxmlformats-officedocument.spreadsheetml.printerSettings">
        <DigestMethod Algorithm="http://www.w3.org/2001/04/xmlenc#sha256"/>
        <DigestValue>aAVyG3k+zl7YnITtI5+JxTP24xVkaLfE8NDj5dja668=</DigestValue>
      </Reference>
      <Reference URI="/xl/printerSettings/printerSettings9.bin?ContentType=application/vnd.openxmlformats-officedocument.spreadsheetml.printerSettings">
        <DigestMethod Algorithm="http://www.w3.org/2001/04/xmlenc#sha256"/>
        <DigestValue>aAVyG3k+zl7YnITtI5+JxTP24xVkaLfE8NDj5dja668=</DigestValue>
      </Reference>
      <Reference URI="/xl/sharedStrings.xml?ContentType=application/vnd.openxmlformats-officedocument.spreadsheetml.sharedStrings+xml">
        <DigestMethod Algorithm="http://www.w3.org/2001/04/xmlenc#sha256"/>
        <DigestValue>iQ7oGxyEThPyhd+K+GGRWsxCo/6EnfKr/XHKiNY3uTA=</DigestValue>
      </Reference>
      <Reference URI="/xl/styles.xml?ContentType=application/vnd.openxmlformats-officedocument.spreadsheetml.styles+xml">
        <DigestMethod Algorithm="http://www.w3.org/2001/04/xmlenc#sha256"/>
        <DigestValue>8NycNpA4LjlLLomUlMQ0NilsrsucJ3q628xxUW2dl4o=</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OxdMz9SgN+MgDRX+cJRvLKxlf35n5NgvvPBxazx0MwI=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2WR5lZdg5PwD2UOLxq8aowuGR1LArbMqajRFFMzRWpM=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z+B37aADwUps/yZiGxXm7C9GcFB0qdb3MED8vblprXM=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+vsSNhz+0Fda2gKDM73rkKtgcWVbwOCoMWYCG9TSxy0=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neOFezjsAiRku9lZ+xA18DwWj2RraZzGQxj3oJmbshs=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rvfKLXPD3alLwxZs40M7ViR2xV4X7W0qhK9F1sBbLyQ=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bwEHYGWIXwpDLoznZ7wRq/GzZziwz9b3+JF/LhTLlGk=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JhJYlN3BWr23RUZjuYbwISdUuMpKHv9GjubtvPEsGhU=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MrYtB7N8yMeD0i5Rvw5XjcLjhRldZ+iPpyNiZoCYahQ=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AQNeQLya3rSnCGlun7Y/Ui9j2aBW8ASczFdoRTs1L+M=</DigestValue>
      </Reference>
      <Reference URI="/xl/worksheets/sheet1.xml?ContentType=application/vnd.openxmlformats-officedocument.spreadsheetml.worksheet+xml">
        <DigestMethod Algorithm="http://www.w3.org/2001/04/xmlenc#sha256"/>
        <DigestValue>pnVu+BUcEFzLr9YR3Nh3z62QTiBZGYWf+oi4l8i6iUk=</DigestValue>
      </Reference>
      <Reference URI="/xl/worksheets/sheet10.xml?ContentType=application/vnd.openxmlformats-officedocument.spreadsheetml.worksheet+xml">
        <DigestMethod Algorithm="http://www.w3.org/2001/04/xmlenc#sha256"/>
        <DigestValue>nJzXPYZlFGI3bA1Xzwj2HW3xrVuVgtyHwDVi9wevo9Y=</DigestValue>
      </Reference>
      <Reference URI="/xl/worksheets/sheet11.xml?ContentType=application/vnd.openxmlformats-officedocument.spreadsheetml.worksheet+xml">
        <DigestMethod Algorithm="http://www.w3.org/2001/04/xmlenc#sha256"/>
        <DigestValue>TgtUHfaOStsHhBu3nHdfM7mr7Ydf5Kbh6ggrmmqEk4I=</DigestValue>
      </Reference>
      <Reference URI="/xl/worksheets/sheet2.xml?ContentType=application/vnd.openxmlformats-officedocument.spreadsheetml.worksheet+xml">
        <DigestMethod Algorithm="http://www.w3.org/2001/04/xmlenc#sha256"/>
        <DigestValue>LEzmhGm2qX77k34Rl7ggOkbSB5dT4NEjmWZvtat9ikQ=</DigestValue>
      </Reference>
      <Reference URI="/xl/worksheets/sheet3.xml?ContentType=application/vnd.openxmlformats-officedocument.spreadsheetml.worksheet+xml">
        <DigestMethod Algorithm="http://www.w3.org/2001/04/xmlenc#sha256"/>
        <DigestValue>iSF9fLrmsmtgAaABieZLK86ssspwjS/cIEWFl9V1KP4=</DigestValue>
      </Reference>
      <Reference URI="/xl/worksheets/sheet4.xml?ContentType=application/vnd.openxmlformats-officedocument.spreadsheetml.worksheet+xml">
        <DigestMethod Algorithm="http://www.w3.org/2001/04/xmlenc#sha256"/>
        <DigestValue>tL6JSVfHvdcEHWZj+8vmZ2bBZUwCaoLSGcrfghoqvc8=</DigestValue>
      </Reference>
      <Reference URI="/xl/worksheets/sheet5.xml?ContentType=application/vnd.openxmlformats-officedocument.spreadsheetml.worksheet+xml">
        <DigestMethod Algorithm="http://www.w3.org/2001/04/xmlenc#sha256"/>
        <DigestValue>iJtKU3hYjVSPfo+JsOXDXcVj6Waw8EIB2O8mMyWKb7Q=</DigestValue>
      </Reference>
      <Reference URI="/xl/worksheets/sheet6.xml?ContentType=application/vnd.openxmlformats-officedocument.spreadsheetml.worksheet+xml">
        <DigestMethod Algorithm="http://www.w3.org/2001/04/xmlenc#sha256"/>
        <DigestValue>jL0eFOJU1b+M/H/VsjQm1m9nt7OkizhYSCQA8DmACWE=</DigestValue>
      </Reference>
      <Reference URI="/xl/worksheets/sheet7.xml?ContentType=application/vnd.openxmlformats-officedocument.spreadsheetml.worksheet+xml">
        <DigestMethod Algorithm="http://www.w3.org/2001/04/xmlenc#sha256"/>
        <DigestValue>Sv9wQrz3lL/YiESbXLej1JAx+yivquAx3MElZz6Bxm0=</DigestValue>
      </Reference>
      <Reference URI="/xl/worksheets/sheet8.xml?ContentType=application/vnd.openxmlformats-officedocument.spreadsheetml.worksheet+xml">
        <DigestMethod Algorithm="http://www.w3.org/2001/04/xmlenc#sha256"/>
        <DigestValue>b0ZGxbWkvgdIh673LvOpnROYCM+X95LknrQw1yPGwPI=</DigestValue>
      </Reference>
      <Reference URI="/xl/worksheets/sheet9.xml?ContentType=application/vnd.openxmlformats-officedocument.spreadsheetml.worksheet+xml">
        <DigestMethod Algorithm="http://www.w3.org/2001/04/xmlenc#sha256"/>
        <DigestValue>9HwVn25tDozgNPGWWgZ5HCipwEBw8xYnmpsGlxZXL6I=</DigestValue>
      </Reference>
    </Manifest>
    <SignatureProperties>
      <SignatureProperty Id="idSignatureTime" Target="#idPackageSignature">
        <mdssi:SignatureTime xmlns:mdssi="http://schemas.openxmlformats.org/package/2006/digital-signature">
          <mdssi:Format>YYYY-MM-DDThh:mm:ssTZD</mdssi:Format>
          <mdssi:Value>2020-05-05T17:24:34Z</mdssi:Value>
        </mdssi:SignatureTime>
      </SignatureProperty>
    </SignatureProperties>
  </Object>
  <Object Id="idOfficeObject">
    <SignatureProperties>
      <SignatureProperty Id="idOfficeV1Details" Target="#idPackageSignature">
        <SignatureInfoV1 xmlns="http://schemas.microsoft.com/office/2006/digsig">
          <SetupID>{CDC872E7-1606-4203-919C-479D9344B4AC}</SetupID>
          <SignatureText>Shirley Vichini</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2020-05-05T17:24:34Z</xd:SigningTime>
          <xd:SigningCertificate>
            <xd:Cert>
              <xd:CertDigest>
                <DigestMethod Algorithm="http://www.w3.org/2001/04/xmlenc#sha256"/>
                <DigestValue>QkVJwGGx5Djo62SbuZT28Fa4+sMwfwJ5PoqlLIv9klc=</DigestValue>
              </xd:CertDigest>
              <xd:IssuerSerial>
                <X509IssuerName>C=PY, O=DOCUMENTA S.A., CN=CA-DOCUMENTA S.A., SERIALNUMBER=RUC 80050172-1</X509IssuerName>
                <X509SerialNumber>7803010194995415019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p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8AAAAFAAAANAEAABUAAAD/AAAABQAAADYAAAARAAAAIQDwAAAAAAAAAAAAAACAPwAAAAAAAAAAAACAPwAAAAAAAAAAAAAAAAAAAAAAAAAAAAAAAAAAAAAAAAAAJQAAAAwAAAAAAACAKAAAAAwAAAABAAAAUgAAAHABAAABAAAA8////wAAAAAAAAAAAAAAAJABAAAAAAABAAAAAHMAZQBnAG8AZQAgAHUAaQAAAAAAAAAAAAAAAAAAAAAAAAAAAAAAAAAAAAAAAAAAAAAAAAAAAAAAAAAAAAAAAAAAAAAACQAAAN1V9XagcG12LP0uZaDi1QMgyv8AkgbNZP8BAADQyf8AJQAAADMAAABgAAAAMwAAACIAAAD0858PMUXYI/////8Iy/8AKQfNZKBt6AUAAAAAAQAAABUAAAACAAAAAQAAAAAAAADCL6FhAgIAAIzL/wAJVfV23Mn/AAAAAAAVVfV2rMr/APP///8AAAAAAAAAAAAAAACQAQAAAAAAAQAAAABzAGUAZwBvAPPUXaM4yv8AwS4wdgAAbXYAAP8AAAAAADTK/wAAAAAAs9fLZAAAbXYAAAAAEwAUACz9LmWgcG12TMr/ALQFa3UAAG12LP0uZTHZy2T3HqKjZHYACAAAAAAlAAAADAAAAAEAAAAYAAAADAAAAAAAAAASAAAADAAAAAEAAAAeAAAAGAAAAP8AAAAFAAAANQEAABYAAAAlAAAADAAAAAEAAABUAAAAfAAAAAABAAAFAAAAMwEAABUAAAABAAAAVVWPQYX2jkEAAQAABQAAAAgAAABMAAAAAAAAAAAAAAAAAAAA//////////9cAAAANQAvADUALwAyADAAMgAwAAcAAAAFAAAABwAAAAUAAAAHAAAABwAAAAcAAAAHAAAASwAAAEAAAAAwAAAABQAAACAAAAABAAAAAQAAABAAAAAAAAAAAAAAAEABAACgAAAAAAAAAAAAAABAAQAAoAAAAFIAAABwAQAAAgAAABQAAAAJAAAAAAAAAAAAAAC8AgAAAAAAAAECAiJTAHkAcwB0AGUAbQAAAAAAAAAAAAAAAAAAAAAAAAAAAAAAAAAAAAAAAAAAAAAAAAAAAAAAAAAAAAAAAAAAAAAAAAD+AGc+Y3cJAAAAoOLVA5I+Y3cIWP4AoOLVAwL9LmUAAAAAAv0uZQAAAACg4tUDAAAAAAAAAAAAAAAAAAAAADDo1QMAAAAAAAAAAAAAAAAAAAAAAAAAAAAAAAAAAAAAAAAAAAAAAAAAAAAAAAAAAAAAAAAAAAAAAAAAAAAAAAAAAAAAs0lco/wBAACwWP4AVNhedwAAAAABAAAACFj+AP//AAAAAAAAhNped4TaXncAAAAA4Fj+AORY/gAC/S5lAAAAAAAAAABWfy92CQAAAFQGG/8HAAAAHFn+AAQUJHYB2AAAHFn+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P4ApFn+AN1V9XYAAQAAXFf+AAAAAACiHV93cP5sd/C+qg/ovqoPVK/pXOi+qg/ovqoPiFv+AEBjgFzwvqoP3Fv+AKAPAAAVzoJcbbVKuaA0txIa0YJcQcqEXAAAAAAAAAAAAgAAABQAAABCsaBhAAAAAAxZ/gAJVfV2XFf+AAAAAAAVVfV2wDZ8EuD///8AAAAAAAAAAAAAAACQAQAAAAAAAQAAAABhAHIAaQBhAGwAAAAAAAAAAAAAAAAAAAAAAAAAAAAAAFZ/L3YAAAAAVAYb/wYAAAC8WP4ABBQkdgHYAAC8WP4AAAAAAAAAAAAAAAAAAAAAAAAAAAAAAAAAZHYACAAAAAAlAAAADAAAAAMAAAAYAAAADAAAAAAAAAASAAAADAAAAAEAAAAWAAAADAAAAAgAAABUAAAAVAAAAAwAAAA3AAAAIAAAAFoAAAABAAAAVVWPQYX2jkEMAAAAWwAAAAEAAABMAAAABAAAAAsAAAA3AAAAIgAAAFsAAABQAAAAWAAAABUAAAAWAAAADAAAAAAAAAAlAAAADAAAAAIAAAAnAAAAGAAAAAQAAAAAAAAA////AAAAAAAlAAAADAAAAAQAAABMAAAAZAAAAC0AAAAgAAAANAEAAFoAAAAtAAAAIAAAAAgBAAA7AAAAIQDwAAAAAAAAAAAAAACAPwAAAAAAAAAAAACAPwAAAAAAAAAAAAAAAAAAAAAAAAAAAAAAAAAAAAAAAAAAJQAAAAwAAAAAAACAKAAAAAwAAAAEAAAAJwAAABgAAAAEAAAAAAAAAP///wAAAAAAJQAAAAwAAAAEAAAATAAAAGQAAAAtAAAAIAAAADQBAABWAAAALQAAACAAAAAIAQAANwAAACEA8AAAAAAAAAAAAAAAgD8AAAAAAAAAAAAAgD8AAAAAAAAAAAAAAAAAAAAAAAAAAAAAAAAAAAAAAAAAACUAAAAMAAAAAAAAgCgAAAAMAAAABAAAACcAAAAYAAAABAAAAAAAAAD///8AAAAAACUAAAAMAAAABAAAAEwAAABkAAAALQAAADsAAACoAAAAVgAAAC0AAAA7AAAAfAAAABwAAAAhAPAAAAAAAAAAAAAAAIA/AAAAAAAAAAAAAIA/AAAAAAAAAAAAAAAAAAAAAAAAAAAAAAAAAAAAAAAAAAAlAAAADAAAAAAAAIAoAAAADAAAAAQAAABSAAAAcAEAAAQAAADs////AAAAAAAAAAAAAAAAkAEAAAAAAAEAAAAAcwBlAGcAbwBlACAAdQBpAAAAAAAAAAAAAAAAAAAAAAAAAAAAAAAAAAAAAAAAAAAAAAAAAAAAAAAAAAAAAAAAAAAA/gC0Wf4A3VX1dgAAAABsV/4AAAAAAAAAAAAkV/4ANMDJWwEAAADUV/4AIA0AhAAAAAAJ2NkjMFf+ACrP0mQI8Z4P2blKudm5SrkCAAAA6Fj+APfcoVz/////9Fj+AG20ilwRtkq5OQAAAFKxoGGEsIpcHFn+AAlV9XZsV/4AAAAAABVV9XYAAAAA7P///wAAAAAAAAAAAAAAAJABAAAAAAABAAAAAHMAZQBnAG8AZQAgAHUAaQAAAAAAAAAAAAAAAAAAAAAAVn8vdgAAAABUBhv/CQAAAMxY/gAEFCR2AdgAAMxY/gAAAAAAAAAAAAAAAAAAAAAAAAAAABUAAABkdgAIAAAAACUAAAAMAAAABAAAABgAAAAMAAAAAAAAABIAAAAMAAAAAQAAAB4AAAAYAAAALQAAADsAAACpAAAAVwAAACUAAAAMAAAABAAAAFQAAACoAAAALgAAADsAAACnAAAAVgAAAAEAAABVVY9BhfaOQS4AAAA7AAAADwAAAEwAAAAAAAAAAAAAAAAAAAD//////////2wAAABTAGgAaQByAGwAZQB5ACAAVgBpAGMAaABpAG4AaQAAAAsAAAALAAAABQAAAAcAAAAFAAAACgAAAAoAAAAFAAAADAAAAAUAAAAJAAAACwAAAAUAAAALAAAABQ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LAAAAYQAAADQBAABxAAAACwAAAGEAAAAqAQAAEQAAACEA8AAAAAAAAAAAAAAAgD8AAAAAAAAAAAAAgD8AAAAAAAAAAAAAAAAAAAAAAAAAAAAAAAAAAAAAAAAAACUAAAAMAAAAAAAAgCgAAAAMAAAABQAAACUAAAAMAAAAAQAAABgAAAAMAAAAAAAAABIAAAAMAAAAAQAAAB4AAAAYAAAACwAAAGEAAAA1AQAAcgAAACUAAAAMAAAAAQAAAFQAAACoAAAADAAAAGEAAABaAAAAcQAAAAEAAABVVY9BhfaOQQwAAABhAAAADwAAAEwAAAAAAAAAAAAAAAAAAAD//////////2wAAABTAGgAaQByAGwAZQB5ACAAVgBpAGMAaABpAG4AaQAAAAcAAAAHAAAAAwAAAAUAAAADAAAABwAAAAYAAAAEAAAACAAAAAMAAAAGAAAABwAAAAMAAAAHAAAAAwAAAEsAAABAAAAAMAAAAAUAAAAgAAAAAQAAAAEAAAAQAAAAAAAAAAAAAABAAQAAoAAAAAAAAAAAAAAAQAEAAKAAAAAlAAAADAAAAAIAAAAnAAAAGAAAAAUAAAAAAAAA////AAAAAAAlAAAADAAAAAUAAABMAAAAZAAAAAsAAAB2AAAANAEAAIYAAAALAAAAdgAAACoBAAARAAAAIQDwAAAAAAAAAAAAAACAPwAAAAAAAAAAAACAPwAAAAAAAAAAAAAAAAAAAAAAAAAAAAAAAAAAAAAAAAAAJQAAAAwAAAAAAACAKAAAAAwAAAAFAAAAJQAAAAwAAAABAAAAGAAAAAwAAAAAAAAAEgAAAAwAAAABAAAAHgAAABgAAAALAAAAdgAAADUBAACHAAAAJQAAAAwAAAABAAAAVAAAAIQAAAAMAAAAdgAAAEkAAACGAAAAAQAAAFVVj0GF9o5BDAAAAHYAAAAJAAAATAAAAAAAAAAAAAAAAAAAAP//////////YAAAAEMAbwBuAHQAYQBkAG8AcgBhAAAACAAAAAgAAAAHAAAABAAAAAcAAAAIAAAACAAAAAUAAAAHAAAASwAAAEAAAAAwAAAABQAAACAAAAABAAAAAQAAABAAAAAAAAAAAAAAAEABAACgAAAAAAAAAAAAAABAAQAAoAAAACUAAAAMAAAAAgAAACcAAAAYAAAABQAAAAAAAAD///8AAAAAACUAAAAMAAAABQAAAEwAAABkAAAACwAAAIsAAAAlAQAAmwAAAAsAAACLAAAAGwEAABEAAAAhAPAAAAAAAAAAAAAAAIA/AAAAAAAAAAAAAIA/AAAAAAAAAAAAAAAAAAAAAAAAAAAAAAAAAAAAAAAAAAAlAAAADAAAAAAAAIAoAAAADAAAAAUAAAAlAAAADAAAAAEAAAAYAAAADAAAAAAAAAASAAAADAAAAAEAAAAWAAAADAAAAAAAAABUAAAASAEAAAwAAACLAAAAJAEAAJsAAAABAAAAVVWPQYX2jkEMAAAAiwAAACoAAABMAAAABAAAAAsAAACLAAAAJgEAAJwAAACgAAAARgBpAHIAbQBhAGQAbwAgAHAAbwByADoAIABTAEgASQBSAEwARQBZACAAUgBBAFEAVQBFAEwAIABWAEkAQwBIAEkATgBJACAARgBSAEEATgBDAE8ABgAAAAMAAAAFAAAACwAAAAcAAAAIAAAACAAAAAQAAAAIAAAACAAAAAUAAAADAAAABAAAAAcAAAAJAAAAAwAAAAgAAAAGAAAABwAAAAcAAAAEAAAACAAAAAgAAAAKAAAACQAAAAcAAAAGAAAABAAAAAgAAAADAAAACAAAAAkAAAADAAAACgAAAAMAAAAEAAAABgAAAAgAAAAIAAAACgAAAAgAAAAKAAAAFgAAAAwAAAAAAAAAJQAAAAwAAAACAAAADgAAABQAAAAAAAAAEAAAABQAAAA=</Object>
  <Object Id="idInvalidSigLnImg">AQAAAGwAAAAAAAAAAAAAAD8BAACfAAAAAAAAAAAAAABmFgAALAsAACBFTUYAAAEALCI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FQAAAAwAAAADAAAAcgAAALAFAAANAAAABQAAABwAAAAUAAAADQ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KgAAAAUAAACEAAAAFQAAACoAAAAFAAAAWwAAABEAAAAhAPAAAAAAAAAAAAAAAIA/AAAAAAAAAAAAAIA/AAAAAAAAAAAAAAAAAAAAAAAAAAAAAAAAAAAAAAAAAAAlAAAADAAAAAAAAIAoAAAADAAAAAEAAABSAAAAcAEAAAEAAADz////AAAAAAAAAAAAAAAAkAEAAAAAAAEAAAAAcwBlAGcAbwBlACAAdQBpAAAAAAAAAAAAAAAAAAAAAAAAAAAAAAAAAAAAAAAAAAAAAAAAAAAAAAAAAAAAAAAAAAAAAAAJAAAA3VX1dqBwbXYs/S5loOLVAyDK/wCSBs1k/wEAANDJ/wAlAAAAMwAAAGAAAAAzAAAAIgAAAPTznw8xRdgj/////wjL/wApB81koG3oBQAAAAABAAAAFQAAAAIAAAABAAAAAAAAAMIvoWECAgAAjMv/AAlV9Xbcyf8AAAAAABVV9Xasyv8A8////wAAAAAAAAAAAAAAAJABAAAAAAABAAAAAHMAZQBnAG8A89RdozjK/wDBLjB2AABtdgAA/wAAAAAANMr/AAAAAACz18tkAABtdgAAAAATABQALP0uZaBwbXZMyv8AtAVrdQAAbXYs/S5lMdnLZPceoqNkdgAIAAAAACUAAAAMAAAAAQAAABgAAAAMAAAA/wAAABIAAAAMAAAAAQAAAB4AAAAYAAAAKgAAAAUAAACFAAAAFgAAACUAAAAMAAAAAQAAAFQAAACoAAAAKwAAAAUAAACDAAAAFQAAAAEAAABVVY9BhfaOQSsAAAAFAAAADwAAAEwAAAAAAAAAAAAAAAAAAAD//////////2wAAABGAGkAcgBtAGEAIABuAG8AIAB2AOEAbABpAGQAYQCCBw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gBnPmN3CQAAAKDi1QOSPmN3CFj+AKDi1QMC/S5lAAAAAAL9LmUAAAAAoOLVAwAAAAAAAAAAAAAAAAAAAAAw6NUDAAAAAAAAAAAAAAAAAAAAAAAAAAAAAAAAAAAAAAAAAAAAAAAAAAAAAAAAAAAAAAAAAAAAAAAAAAAAAAAAAAAAALNJXKP8AQAAsFj+AFTYXncAAAAAAQAAAAhY/gD//wAAAAAAAITaXneE2l53AAAAAOBY/gDkWP4AAv0uZQAAAAAAAAAAVn8vdgkAAABUBhv/BwAAABxZ/gAEFCR2AdgAABxZ/g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D+AKRZ/gDdVfV2AAEAAFxX/gAAAAAAoh1fd3D+bHfwvqoP6L6qD1Sv6VzovqoP6L6qD4hb/gBAY4Bc8L6qD9xb/gCgDwAAFc6CXG21SrmgNLcSGtGCXEHKhFwAAAAAAAAAAAIAAAAUAAAAQrGgYQAAAAAMWf4ACVX1dlxX/gAAAAAAFVX1dsA2fBLg////AAAAAAAAAAAAAAAAkAEAAAAAAAEAAAAAYQByAGkAYQBsAAAAAAAAAAAAAAAAAAAAAAAAAAAAAABWfy92AAAAAFQGG/8GAAAAvFj+AAQUJHYB2AAAvFj+AAAAAAAAAAAAAAAAAAAAAAAAAAAAAAAAAGR2AAgAAAAAJQAAAAwAAAADAAAAGAAAAAwAAAAAAAAAEgAAAAwAAAABAAAAFgAAAAwAAAAIAAAAVAAAAFQAAAAMAAAANwAAACAAAABaAAAAAQAAAFVVj0GF9o5BDAAAAFsAAAABAAAATAAAAAQAAAALAAAANwAAACIAAABbAAAAUAAAAFgAcxkVAAAAFgAAAAwAAAAAAAAAJQAAAAwAAAACAAAAJwAAABgAAAAEAAAAAAAAAP///wAAAAAAJQAAAAwAAAAEAAAATAAAAGQAAAAtAAAAIAAAADQBAABaAAAALQAAACAAAAAIAQAAOwAAACEA8AAAAAAAAAAAAAAAgD8AAAAAAAAAAAAAgD8AAAAAAAAAAAAAAAAAAAAAAAAAAAAAAAAAAAAAAAAAACUAAAAMAAAAAAAAgCgAAAAMAAAABAAAACcAAAAYAAAABAAAAAAAAAD///8AAAAAACUAAAAMAAAABAAAAEwAAABkAAAALQAAACAAAAA0AQAAVgAAAC0AAAAgAAAACAEAADcAAAAhAPAAAAAAAAAAAAAAAIA/AAAAAAAAAAAAAIA/AAAAAAAAAAAAAAAAAAAAAAAAAAAAAAAAAAAAAAAAAAAlAAAADAAAAAAAAIAoAAAADAAAAAQAAAAnAAAAGAAAAAQAAAAAAAAA////AAAAAAAlAAAADAAAAAQAAABMAAAAZAAAAC0AAAA7AAAAqAAAAFYAAAAtAAAAOwAAAHwAAAAcAAAAIQDwAAAAAAAAAAAAAACAPwAAAAAAAAAAAACAPwAAAAAAAAAAAAAAAAAAAAAAAAAAAAAAAAAAAAAAAAAAJQAAAAwAAAAAAACAKAAAAAwAAAAEAAAAUgAAAHABAAAEAAAA7P///wAAAAAAAAAAAAAAAJABAAAAAAABAAAAAHMAZQBnAG8AZQAgAHUAaQAAAAAAAAAAAAAAAAAAAAAAAAAAAAAAAAAAAAAAAAAAAAAAAAAAAAAAAAAAAAAAAAAAAP4AtFn+AN1V9XYAAAAAbFf+AAAAAAAAAAAAJFf+ADTAyVsBAAAA1Ff+ACANAIQAAAAACdjZIzBX/gAqz9JkCPGeD9m5SrnZuUq5AgAAAOhY/gD33KFc//////RY/gBttIpcEbZKuTkAAABSsaBhhLCKXBxZ/gAJVfV2bFf+AAAAAAAVVfV2AAAAAOz///8AAAAAAAAAAAAAAACQAQAAAAAAAQAAAABzAGUAZwBvAGUAIAB1AGkAAAAAAAAAAAAAAAAAAAAAAFZ/L3YAAAAAVAYb/wkAAADMWP4ABBQkdgHYAADMWP4AAAAAAAAAAAAAAAAAAAAAAAAAAAAVAAAAZHYACAAAAAAlAAAADAAAAAQAAAAYAAAADAAAAAAAAAASAAAADAAAAAEAAAAeAAAAGAAAAC0AAAA7AAAAqQAAAFcAAAAlAAAADAAAAAQAAABUAAAAqAAAAC4AAAA7AAAApwAAAFYAAAABAAAAVVWPQYX2jkEuAAAAOwAAAA8AAABMAAAAAAAAAAAAAAAAAAAA//////////9sAAAAUwBoAGkAcgBsAGUAeQAgAFYAaQBjAGgAaQBuAGkAAAALAAAACwAAAAUAAAAHAAAABQAAAAoAAAAKAAAABQAAAAwAAAAFAAAACQAAAAsAAAAFAAAACwAAAAU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CwAAAGEAAAA0AQAAcQAAAAsAAABhAAAAKgEAABEAAAAhAPAAAAAAAAAAAAAAAIA/AAAAAAAAAAAAAIA/AAAAAAAAAAAAAAAAAAAAAAAAAAAAAAAAAAAAAAAAAAAlAAAADAAAAAAAAIAoAAAADAAAAAUAAAAlAAAADAAAAAEAAAAYAAAADAAAAAAAAAASAAAADAAAAAEAAAAeAAAAGAAAAAsAAABhAAAANQEAAHIAAAAlAAAADAAAAAEAAABUAAAAqAAAAAwAAABhAAAAWgAAAHEAAAABAAAAVVWPQYX2jkEMAAAAYQAAAA8AAABMAAAAAAAAAAAAAAAAAAAA//////////9sAAAAUwBoAGkAcgBsAGUAeQAgAFYAaQBjAGgAaQBuAGkAAAAHAAAABwAAAAMAAAAFAAAAAwAAAAcAAAAGAAAABAAAAAgAAAADAAAABgAAAAcAAAADAAAABwAAAAMAAABLAAAAQAAAADAAAAAFAAAAIAAAAAEAAAABAAAAEAAAAAAAAAAAAAAAQAEAAKAAAAAAAAAAAAAAAEABAACgAAAAJQAAAAwAAAACAAAAJwAAABgAAAAFAAAAAAAAAP///wAAAAAAJQAAAAwAAAAFAAAATAAAAGQAAAALAAAAdgAAADQBAACGAAAACwAAAHYAAAAqAQAAEQAAACEA8AAAAAAAAAAAAAAAgD8AAAAAAAAAAAAAgD8AAAAAAAAAAAAAAAAAAAAAAAAAAAAAAAAAAAAAAAAAACUAAAAMAAAAAAAAgCgAAAAMAAAABQAAACUAAAAMAAAAAQAAABgAAAAMAAAAAAAAABIAAAAMAAAAAQAAAB4AAAAYAAAACwAAAHYAAAA1AQAAhwAAACUAAAAMAAAAAQAAAFQAAACEAAAADAAAAHYAAABJAAAAhgAAAAEAAABVVY9BhfaOQQwAAAB2AAAACQAAAEwAAAAAAAAAAAAAAAAAAAD//////////2AAAABDAG8AbgB0AGEAZABvAHIAYQAAAAgAAAAIAAAABwAAAAQAAAAHAAAACAAAAAgAAAAFAAAABwAAAEsAAABAAAAAMAAAAAUAAAAgAAAAAQAAAAEAAAAQAAAAAAAAAAAAAABAAQAAoAAAAAAAAAAAAAAAQAEAAKAAAAAlAAAADAAAAAIAAAAnAAAAGAAAAAUAAAAAAAAA////AAAAAAAlAAAADAAAAAUAAABMAAAAZAAAAAsAAACLAAAAJQEAAJsAAAALAAAAiwAAABsBAAARAAAAIQDwAAAAAAAAAAAAAACAPwAAAAAAAAAAAACAPwAAAAAAAAAAAAAAAAAAAAAAAAAAAAAAAAAAAAAAAAAAJQAAAAwAAAAAAACAKAAAAAwAAAAFAAAAJQAAAAwAAAABAAAAGAAAAAwAAAAAAAAAEgAAAAwAAAABAAAAFgAAAAwAAAAAAAAAVAAAAEgBAAAMAAAAiwAAACQBAACbAAAAAQAAAFVVj0GF9o5BDAAAAIsAAAAqAAAATAAAAAQAAAALAAAAiwAAACYBAACcAAAAoAAAAEYAaQByAG0AYQBkAG8AIABwAG8AcgA6ACAAUwBIAEkAUgBMAEUAWQAgAFIAQQBRAFUARQBMACAAVgBJAEMASABJAE4ASQAgAEYAUgBBAE4AQwBPAAYAAAADAAAABQAAAAsAAAAHAAAACAAAAAgAAAAEAAAACAAAAAgAAAAFAAAAAwAAAAQAAAAHAAAACQAAAAMAAAAIAAAABgAAAAcAAAAHAAAABAAAAAgAAAAIAAAACgAAAAkAAAAHAAAABgAAAAQAAAAIAAAAAwAAAAgAAAAJAAAAAwAAAAoAAAADAAAABAAAAAYAAAAIAAAACAAAAAoAAAAIAAAACg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DAEMSEngagementItemInfo xmlns="http://schemas.microsoft.com/DAEMSEngagementItemInfoXML">
  <EngagementID>5000003802</EngagementID>
  <LogicalEMSServerID>-109903338106937214</LogicalEMSServerID>
  <WorkingPaperID>3205748333300005521</WorkingPaperID>
</DAEMSEngagementItemInfo>
</file>

<file path=customXml/itemProps1.xml><?xml version="1.0" encoding="utf-8"?>
<ds:datastoreItem xmlns:ds="http://schemas.openxmlformats.org/officeDocument/2006/customXml" ds:itemID="{A5222CDA-2162-4B7F-8E91-F8B5DE776E76}">
  <ds:schemaRefs>
    <ds:schemaRef ds:uri="http://schemas.microsoft.com/DAEMSEngagementItemInfoXM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Información general</vt:lpstr>
      <vt:lpstr>Balance General</vt:lpstr>
      <vt:lpstr>Estado de Resultados</vt:lpstr>
      <vt:lpstr>Flujo de Efectivo</vt:lpstr>
      <vt:lpstr>Patrimonio Neto</vt:lpstr>
      <vt:lpstr>CA EF</vt:lpstr>
      <vt:lpstr>Notas Contables I</vt:lpstr>
      <vt:lpstr>Notas Contables II</vt:lpstr>
      <vt:lpstr>Clasificación</vt:lpstr>
      <vt:lpstr>BGv2</vt:lpstr>
      <vt:lpstr>BG</vt:lpstr>
      <vt:lpstr>'Notas Contables II'!OLE_LINK1</vt:lpstr>
      <vt:lpstr>'Balance General'!Print_Area</vt:lpstr>
      <vt:lpstr>'Estado de Resultados'!Print_Area</vt:lpstr>
      <vt:lpstr>'Flujo de Efectivo'!Print_Area</vt:lpstr>
      <vt:lpstr>'Notas Contables I'!Print_Area</vt:lpstr>
      <vt:lpstr>'Notas Contables II'!Print_Area</vt:lpstr>
      <vt:lpstr>'Patrimonio Neto'!Print_Area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Aller</dc:creator>
  <cp:lastModifiedBy>Administrator</cp:lastModifiedBy>
  <cp:lastPrinted>2020-03-31T20:50:29Z</cp:lastPrinted>
  <dcterms:created xsi:type="dcterms:W3CDTF">2016-08-27T16:35:25Z</dcterms:created>
  <dcterms:modified xsi:type="dcterms:W3CDTF">2020-05-05T04:14:50Z</dcterms:modified>
</cp:coreProperties>
</file>