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ers\MAP\Desktop\BACKUP RCBSA ESCRITORIO MPRONO\ESCRITORIO MP\REGIONAL CASA DE BOLSA\CNV\INFORME TRIMESTRAL SEP2020\"/>
    </mc:Choice>
  </mc:AlternateContent>
  <xr:revisionPtr revIDLastSave="0" documentId="13_ncr:1_{7E5E405A-2B40-4B46-9A68-94B5D7F6066F}" xr6:coauthVersionLast="41" xr6:coauthVersionMax="45" xr10:uidLastSave="{00000000-0000-0000-0000-000000000000}"/>
  <bookViews>
    <workbookView xWindow="-120" yWindow="-120" windowWidth="20730" windowHeight="11160" tabRatio="954" firstSheet="4" activeTab="5" xr2:uid="{00000000-000D-0000-FFFF-FFFF00000000}"/>
  </bookViews>
  <sheets>
    <sheet name="AF" sheetId="1" state="hidden" r:id="rId1"/>
    <sheet name="RG" sheetId="2" state="hidden" r:id="rId2"/>
    <sheet name="Consolidado" sheetId="3" state="hidden" r:id="rId3"/>
    <sheet name="Clasificación 09.20" sheetId="4" state="hidden" r:id="rId4"/>
    <sheet name="Información general" sheetId="5" r:id="rId5"/>
    <sheet name="Balance General" sheetId="6" r:id="rId6"/>
    <sheet name="Estado de Resultados" sheetId="7" r:id="rId7"/>
    <sheet name="Notas Contables I" sheetId="8" r:id="rId8"/>
    <sheet name="Notas Contables II" sheetId="9" r:id="rId9"/>
  </sheets>
  <externalReferences>
    <externalReference r:id="rId10"/>
  </externalReferences>
  <definedNames>
    <definedName name="\a" localSheetId="4">#REF!</definedName>
    <definedName name="\a" localSheetId="7">#REF!</definedName>
    <definedName name="\a" localSheetId="8">#REF!</definedName>
    <definedName name="\a">#REF!</definedName>
    <definedName name="_____DAT23" localSheetId="4">#REF!</definedName>
    <definedName name="_____DAT23" localSheetId="7">#REF!</definedName>
    <definedName name="_____DAT23" localSheetId="8">#REF!</definedName>
    <definedName name="_____DAT23">#REF!</definedName>
    <definedName name="_____DAT24" localSheetId="4">#REF!</definedName>
    <definedName name="_____DAT24" localSheetId="7">#REF!</definedName>
    <definedName name="_____DAT24" localSheetId="8">#REF!</definedName>
    <definedName name="_____DAT24">#REF!</definedName>
    <definedName name="____DAT23">#REF!</definedName>
    <definedName name="____DAT24">#REF!</definedName>
    <definedName name="___DAT1">#REF!</definedName>
    <definedName name="___DAT12">#REF!</definedName>
    <definedName name="___DAT13">#REF!</definedName>
    <definedName name="___DAT14">#REF!</definedName>
    <definedName name="___DAT15">#REF!</definedName>
    <definedName name="___DAT16">#REF!</definedName>
    <definedName name="___DAT17">#REF!</definedName>
    <definedName name="___DAT18">#REF!</definedName>
    <definedName name="___DAT19">#REF!</definedName>
    <definedName name="___DAT2">#REF!</definedName>
    <definedName name="___DAT20">#REF!</definedName>
    <definedName name="___DAT22">#REF!</definedName>
    <definedName name="___DAT23">#REF!</definedName>
    <definedName name="___DAT24">#REF!</definedName>
    <definedName name="___DAT3">#REF!</definedName>
    <definedName name="___DAT4">#REF!</definedName>
    <definedName name="___DAT5">#REF!</definedName>
    <definedName name="___DAT6">#REF!</definedName>
    <definedName name="___DAT7">#REF!</definedName>
    <definedName name="___DAT8">#REF!</definedName>
    <definedName name="__DAT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20">#REF!</definedName>
    <definedName name="__DAT22">#REF!</definedName>
    <definedName name="__DAT23">#REF!</definedName>
    <definedName name="__DAT24">#REF!</definedName>
    <definedName name="__DAT3">#REF!</definedName>
    <definedName name="__DAT4">#REF!</definedName>
    <definedName name="__DAT5">#REF!</definedName>
    <definedName name="__DAT6">#REF!</definedName>
    <definedName name="__DAT7">#REF!</definedName>
    <definedName name="__DAT8">#REF!</definedName>
    <definedName name="__RSE1">#REF!</definedName>
    <definedName name="__RSE2">#REF!</definedName>
    <definedName name="_DAT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2">#REF!</definedName>
    <definedName name="_DAT23">#REF!</definedName>
    <definedName name="_DAT24">#REF!</definedName>
    <definedName name="_DAT3">#REF!</definedName>
    <definedName name="_DAT4">#REF!</definedName>
    <definedName name="_DAT5">#REF!</definedName>
    <definedName name="_DAT6">#REF!</definedName>
    <definedName name="_DAT7">#REF!</definedName>
    <definedName name="_DAT8">#REF!</definedName>
    <definedName name="_xlnm._FilterDatabase" localSheetId="0" hidden="1">AF!$B$1:$H$76</definedName>
    <definedName name="_xlnm._FilterDatabase" localSheetId="3" hidden="1">'Clasificación 09.20'!$A$4:$M$487</definedName>
    <definedName name="_xlnm._FilterDatabase" localSheetId="2" hidden="1">Consolidado!$B$1:$M$225</definedName>
    <definedName name="_Key1" localSheetId="4" hidden="1">#REF!</definedName>
    <definedName name="_Key1" hidden="1">#REF!</definedName>
    <definedName name="_Key2" hidden="1">#REF!</definedName>
    <definedName name="_Order1" hidden="1">255</definedName>
    <definedName name="_Order2" hidden="1">255</definedName>
    <definedName name="_Parse_In" hidden="1">#REF!</definedName>
    <definedName name="_Parse_Out" hidden="1">#REF!</definedName>
    <definedName name="_RSE1">#REF!</definedName>
    <definedName name="_RSE2">#REF!</definedName>
    <definedName name="_TPy530231">#REF!</definedName>
    <definedName name="a" localSheetId="6" hidden="1">{#N/A,#N/A,FALSE,"Aging Summary";#N/A,#N/A,FALSE,"Ratio Analysis";#N/A,#N/A,FALSE,"Test 120 Day Accts";#N/A,#N/A,FALSE,"Tickmarks"}</definedName>
    <definedName name="a" localSheetId="4" hidden="1">{#N/A,#N/A,FALSE,"Aging Summary";#N/A,#N/A,FALSE,"Ratio Analysis";#N/A,#N/A,FALSE,"Test 120 Day Accts";#N/A,#N/A,FALSE,"Tickmarks"}</definedName>
    <definedName name="a" localSheetId="7" hidden="1">{#N/A,#N/A,FALSE,"Aging Summary";#N/A,#N/A,FALSE,"Ratio Analysis";#N/A,#N/A,FALSE,"Test 120 Day Accts";#N/A,#N/A,FALSE,"Tickmarks"}</definedName>
    <definedName name="a" localSheetId="8" hidden="1">{#N/A,#N/A,FALSE,"Aging Summary";#N/A,#N/A,FALSE,"Ratio Analysis";#N/A,#N/A,FALSE,"Test 120 Day Accts";#N/A,#N/A,FALSE,"Tickmarks"}</definedName>
    <definedName name="a" hidden="1">{#N/A,#N/A,FALSE,"Aging Summary";#N/A,#N/A,FALSE,"Ratio Analysis";#N/A,#N/A,FALSE,"Test 120 Day Accts";#N/A,#N/A,FALSE,"Tickmarks"}</definedName>
    <definedName name="A_impresión_IM">#REF!</definedName>
    <definedName name="aakdkadk" hidden="1">#REF!</definedName>
    <definedName name="Acceso_Ganado">#REF!</definedName>
    <definedName name="acctascomb">#REF!</definedName>
    <definedName name="acctashold1">#REF!</definedName>
    <definedName name="acctashold2">#REF!</definedName>
    <definedName name="acctasnorte">#REF!</definedName>
    <definedName name="acctassur">#REF!</definedName>
    <definedName name="ADV_PROM">#REF!</definedName>
    <definedName name="APSUMMARY">#REF!</definedName>
    <definedName name="AR_Balance">#REF!</definedName>
    <definedName name="ARA_Threshold">#REF!</definedName>
    <definedName name="_xlnm.Print_Area" localSheetId="5">'Balance General'!$A$1:$G$86</definedName>
    <definedName name="_xlnm.Print_Area" localSheetId="6">'Estado de Resultados'!$A$1:$G$91</definedName>
    <definedName name="_xlnm.Print_Area" localSheetId="7">'Notas Contables I'!$A$1:$L$79</definedName>
    <definedName name="_xlnm.Print_Area" localSheetId="8">'Notas Contables II'!$A$1:$I$586</definedName>
    <definedName name="Area_de_impresión2" localSheetId="4">#REF!</definedName>
    <definedName name="Area_de_impresión2" localSheetId="7">#REF!</definedName>
    <definedName name="Area_de_impresión2" localSheetId="8">#REF!</definedName>
    <definedName name="Area_de_impresión2">#REF!</definedName>
    <definedName name="Area_de_impresión3">#REF!</definedName>
    <definedName name="ARGENTINA">#REF!</definedName>
    <definedName name="ARP_Threshold">#REF!</definedName>
    <definedName name="Array">#REF!</definedName>
    <definedName name="AS2DocOpenMode" hidden="1">"AS2DocumentEdit"</definedName>
    <definedName name="AS2HasNoAutoHeaderFooter" hidden="1">" "</definedName>
    <definedName name="AS2ReportLS" hidden="1">1</definedName>
    <definedName name="AS2StaticLS" hidden="1">#REF!</definedName>
    <definedName name="AS2SyncStepLS" hidden="1">0</definedName>
    <definedName name="AS2TickmarkLS" hidden="1">#REF!</definedName>
    <definedName name="AS2VersionLS" hidden="1">300</definedName>
    <definedName name="assssssssssssssssssssssssssssssssssssssssss" hidden="1">#REF!</definedName>
    <definedName name="B">#REF!</definedName>
    <definedName name="_xlnm.Database">#REF!</definedName>
    <definedName name="basemeta">#REF!</definedName>
    <definedName name="basenueva">#REF!</definedName>
    <definedName name="BB">#REF!</definedName>
    <definedName name="BCDE" localSheetId="4" hidden="1">{#N/A,#N/A,FALSE,"Aging Summary";#N/A,#N/A,FALSE,"Ratio Analysis";#N/A,#N/A,FALSE,"Test 120 Day Accts";#N/A,#N/A,FALSE,"Tickmarks"}</definedName>
    <definedName name="BCDE" localSheetId="7" hidden="1">{#N/A,#N/A,FALSE,"Aging Summary";#N/A,#N/A,FALSE,"Ratio Analysis";#N/A,#N/A,FALSE,"Test 120 Day Accts";#N/A,#N/A,FALSE,"Tickmarks"}</definedName>
    <definedName name="BCDE" localSheetId="8" hidden="1">{#N/A,#N/A,FALSE,"Aging Summary";#N/A,#N/A,FALSE,"Ratio Analysis";#N/A,#N/A,FALSE,"Test 120 Day Accts";#N/A,#N/A,FALSE,"Tickmarks"}</definedName>
    <definedName name="BCDE" hidden="1">{#N/A,#N/A,FALSE,"Aging Summary";#N/A,#N/A,FALSE,"Ratio Analysis";#N/A,#N/A,FALSE,"Test 120 Day Accts";#N/A,#N/A,FALSE,"Tickmarks"}</definedName>
    <definedName name="BG_Del" hidden="1">15</definedName>
    <definedName name="BG_Ins" hidden="1">4</definedName>
    <definedName name="BG_Mod" hidden="1">6</definedName>
    <definedName name="BIHSIEJFIUDHFSKFVHJSF" hidden="1">#REF!</definedName>
    <definedName name="bjhgugydrfshdxhcfi" hidden="1">#REF!</definedName>
    <definedName name="BRASIL">#REF!</definedName>
    <definedName name="bsusocomb1">#REF!</definedName>
    <definedName name="bsusonorte1">#REF!</definedName>
    <definedName name="bsusosur1">#REF!</definedName>
    <definedName name="BuiltIn_Print_Area">#REF!</definedName>
    <definedName name="BuiltIn_Print_Area___0___0___0___0___0">#REF!</definedName>
    <definedName name="BuiltIn_Print_Area___0___0___0___0___0___0___0___0">#REF!</definedName>
    <definedName name="canal">#REF!</definedName>
    <definedName name="Capitali">#REF!</definedName>
    <definedName name="CC">#REF!</definedName>
    <definedName name="cdrogtos">#REF!</definedName>
    <definedName name="cdrogtoscomb">#REF!</definedName>
    <definedName name="cdrogtoshold">#REF!</definedName>
    <definedName name="CdroGtosHYP">#REF!</definedName>
    <definedName name="cdrogtosnorte">#REF!</definedName>
    <definedName name="CdroGtosSAP">#REF!</definedName>
    <definedName name="cdrogtossur">#REF!</definedName>
    <definedName name="chart1">#REF!</definedName>
    <definedName name="cliente">#REF!</definedName>
    <definedName name="cliente2">#REF!</definedName>
    <definedName name="Clientes">#REF!</definedName>
    <definedName name="Clients_Population_Total">#REF!</definedName>
    <definedName name="cndsuuuuuuuuuuuuuuuuuuuuuuuuuuuuuuuuuuuuuuuuuuuuuuuuuuuuu" hidden="1">#REF!</definedName>
    <definedName name="co">#REF!</definedName>
    <definedName name="COMPAÑIAS">#REF!</definedName>
    <definedName name="Compilacion">#REF!</definedName>
    <definedName name="complacu">#REF!</definedName>
    <definedName name="complemes">#REF!</definedName>
    <definedName name="Computed_Sample_Population_Total">#REF!</definedName>
    <definedName name="COST_MP">#REF!</definedName>
    <definedName name="crin0010">#REF!</definedName>
    <definedName name="Customer">#REF!</definedName>
    <definedName name="customerld">#REF!</definedName>
    <definedName name="CustomerPCS">#REF!</definedName>
    <definedName name="CY_Administration">#REF!</definedName>
    <definedName name="CY_Disc_mnth">#REF!</definedName>
    <definedName name="CY_Disc_pd">#REF!</definedName>
    <definedName name="CY_Discounts">#REF!</definedName>
    <definedName name="CY_Intangible_Assets">#REF!</definedName>
    <definedName name="CY_LIABIL_EQUITY">#REF!</definedName>
    <definedName name="CY_Marketable_Sec">#REF!</definedName>
    <definedName name="CY_NET_PROFIT">#REF!</definedName>
    <definedName name="CY_Operating_Income">#REF!</definedName>
    <definedName name="CY_Other">#REF!</definedName>
    <definedName name="CY_Other_Curr_Assets">#REF!</definedName>
    <definedName name="CY_Other_LT_Assets">#REF!</definedName>
    <definedName name="CY_Other_LT_Liabilities">#REF!</definedName>
    <definedName name="CY_Preferred_Stock">#REF!</definedName>
    <definedName name="CY_Ret_mnth">#REF!</definedName>
    <definedName name="CY_Ret_pd">#REF!</definedName>
    <definedName name="CY_Retained_Earnings">#REF!</definedName>
    <definedName name="CY_Returns">#REF!</definedName>
    <definedName name="CY_Selling">#REF!</definedName>
    <definedName name="CY_Tangible_Assets">#REF!</definedName>
    <definedName name="da" localSheetId="6" hidden="1">{#N/A,#N/A,FALSE,"Aging Summary";#N/A,#N/A,FALSE,"Ratio Analysis";#N/A,#N/A,FALSE,"Test 120 Day Accts";#N/A,#N/A,FALSE,"Tickmarks"}</definedName>
    <definedName name="da" localSheetId="4" hidden="1">{#N/A,#N/A,FALSE,"Aging Summary";#N/A,#N/A,FALSE,"Ratio Analysis";#N/A,#N/A,FALSE,"Test 120 Day Accts";#N/A,#N/A,FALSE,"Tickmarks"}</definedName>
    <definedName name="da" localSheetId="7" hidden="1">{#N/A,#N/A,FALSE,"Aging Summary";#N/A,#N/A,FALSE,"Ratio Analysis";#N/A,#N/A,FALSE,"Test 120 Day Accts";#N/A,#N/A,FALSE,"Tickmarks"}</definedName>
    <definedName name="da" localSheetId="8" hidden="1">{#N/A,#N/A,FALSE,"Aging Summary";#N/A,#N/A,FALSE,"Ratio Analysis";#N/A,#N/A,FALSE,"Test 120 Day Accts";#N/A,#N/A,FALSE,"Tickmarks"}</definedName>
    <definedName name="da" hidden="1">{#N/A,#N/A,FALSE,"Aging Summary";#N/A,#N/A,FALSE,"Ratio Analysis";#N/A,#N/A,FALSE,"Test 120 Day Accts";#N/A,#N/A,FALSE,"Tickmarks"}</definedName>
    <definedName name="DAFDFAD" localSheetId="6" hidden="1">{#N/A,#N/A,FALSE,"VOL"}</definedName>
    <definedName name="DAFDFAD" localSheetId="4" hidden="1">{#N/A,#N/A,FALSE,"VOL"}</definedName>
    <definedName name="DAFDFAD" localSheetId="7" hidden="1">{#N/A,#N/A,FALSE,"VOL"}</definedName>
    <definedName name="DAFDFAD" localSheetId="8" hidden="1">{#N/A,#N/A,FALSE,"VOL"}</definedName>
    <definedName name="DAFDFAD" hidden="1">{#N/A,#N/A,FALSE,"VOL"}</definedName>
    <definedName name="DASA">#REF!</definedName>
    <definedName name="data">#REF!</definedName>
    <definedName name="DATA1">#REF!</definedName>
    <definedName name="DATA10">#REF!</definedName>
    <definedName name="DATA11">#REF!</definedName>
    <definedName name="DATA12">#REF!</definedName>
    <definedName name="DATA13">#REF!</definedName>
    <definedName name="DATA14">#REF!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atos">#REF!</definedName>
    <definedName name="Definición">#REF!</definedName>
    <definedName name="desc">#REF!</definedName>
    <definedName name="detaacu">#REF!</definedName>
    <definedName name="detames">#REF!</definedName>
    <definedName name="dgh">#REF!</definedName>
    <definedName name="Diferencias_de_redondeo">#REF!</definedName>
    <definedName name="Disagg_AR_Balance">#REF!</definedName>
    <definedName name="Disaggregations_SRD">#REF!</definedName>
    <definedName name="Disc_Allowance">#REF!</definedName>
    <definedName name="Dist">#REF!</definedName>
    <definedName name="distribuidores">#REF!</definedName>
    <definedName name="Dollar_Threshold">#REF!</definedName>
    <definedName name="dtt" hidden="1">#REF!</definedName>
    <definedName name="Edesa">#REF!</definedName>
    <definedName name="Enriputo">#REF!</definedName>
    <definedName name="eoafh">#REF!</definedName>
    <definedName name="eoafn">#REF!</definedName>
    <definedName name="eoafs">#REF!</definedName>
    <definedName name="est">#REF!</definedName>
    <definedName name="ESTBF">#REF!</definedName>
    <definedName name="ESTIMADO">#REF!</definedName>
    <definedName name="EV__LASTREFTIME__" hidden="1">38972.3597337963</definedName>
    <definedName name="EX">#REF!</definedName>
    <definedName name="Excel_BuiltIn__FilterDatabase_1_1">#REF!</definedName>
    <definedName name="Excel_BuiltIn_Print_Area_6_1_1_1">"$'OMNI 2007'.$#REF!$#REF!:$#REF!$#REF!"</definedName>
    <definedName name="fdg">#REF!</definedName>
    <definedName name="fds">#REF!</definedName>
    <definedName name="ffffff" hidden="1">"AS2DocumentBrowse"</definedName>
    <definedName name="fgg">#REF!</definedName>
    <definedName name="fnjrjkkkkkkkkkkkkkkkk" hidden="1">#REF!</definedName>
    <definedName name="GA">#REF!</definedName>
    <definedName name="gald">#REF!</definedName>
    <definedName name="GAPCS">#REF!</definedName>
    <definedName name="GASTOS">#REF!</definedName>
    <definedName name="grandes3">#REF!</definedName>
    <definedName name="histor">#REF!</definedName>
    <definedName name="hjkhjficjnkdhfoikds" hidden="1">#REF!</definedName>
    <definedName name="Hola">#REF!</definedName>
    <definedName name="in" hidden="1">#REF!</definedName>
    <definedName name="INT">#REF!</definedName>
    <definedName name="intangcomb">#REF!</definedName>
    <definedName name="intanghold">#REF!</definedName>
    <definedName name="intangnorte">#REF!</definedName>
    <definedName name="intangsur">#REF!</definedName>
    <definedName name="Interval">#REF!</definedName>
    <definedName name="jhhj" hidden="1">#REF!</definedName>
    <definedName name="jjee">#REF!</definedName>
    <definedName name="jkkj" hidden="1">#REF!</definedName>
    <definedName name="junio">#REF!</definedName>
    <definedName name="JYGJHSDSJDFD" hidden="1">#REF!</definedName>
    <definedName name="K2_WBEVMODE" hidden="1">-1</definedName>
    <definedName name="kdkdk">#REF!</definedName>
    <definedName name="kfdg">#REF!</definedName>
    <definedName name="kfg">#REF!</definedName>
    <definedName name="Leadsheet">#REF!</definedName>
    <definedName name="liq" localSheetId="6" hidden="1">{#N/A,#N/A,FALSE,"VOL"}</definedName>
    <definedName name="liq" localSheetId="4" hidden="1">{#N/A,#N/A,FALSE,"VOL"}</definedName>
    <definedName name="liq" localSheetId="7" hidden="1">{#N/A,#N/A,FALSE,"VOL"}</definedName>
    <definedName name="liq" localSheetId="8" hidden="1">{#N/A,#N/A,FALSE,"VOL"}</definedName>
    <definedName name="liq" hidden="1">{#N/A,#N/A,FALSE,"VOL"}</definedName>
    <definedName name="listasuper">#REF!</definedName>
    <definedName name="Maintenance">#REF!</definedName>
    <definedName name="maintenanceld">#REF!</definedName>
    <definedName name="MaintenancePCS">#REF!</definedName>
    <definedName name="marca">#REF!</definedName>
    <definedName name="Marcas">#REF!</definedName>
    <definedName name="Minimis">#REF!</definedName>
    <definedName name="MKT">#REF!</definedName>
    <definedName name="mktld">#REF!</definedName>
    <definedName name="MKTPCS">#REF!</definedName>
    <definedName name="MP">#REF!</definedName>
    <definedName name="MP_AR_Balance">#REF!</definedName>
    <definedName name="MP_SRD">#REF!</definedName>
    <definedName name="Muestrini" hidden="1">3</definedName>
    <definedName name="ncjdbjfkw" hidden="1">#REF!</definedName>
    <definedName name="NDJFDOVFD" hidden="1">#REF!</definedName>
    <definedName name="Networ">#REF!</definedName>
    <definedName name="Network">#REF!</definedName>
    <definedName name="networkld">#REF!</definedName>
    <definedName name="NetworkPCS">#REF!</definedName>
    <definedName name="new" localSheetId="4" hidden="1">{#N/A,#N/A,FALSE,"Aging Summary";#N/A,#N/A,FALSE,"Ratio Analysis";#N/A,#N/A,FALSE,"Test 120 Day Accts";#N/A,#N/A,FALSE,"Tickmarks"}</definedName>
    <definedName name="new" localSheetId="7" hidden="1">{#N/A,#N/A,FALSE,"Aging Summary";#N/A,#N/A,FALSE,"Ratio Analysis";#N/A,#N/A,FALSE,"Test 120 Day Accts";#N/A,#N/A,FALSE,"Tickmarks"}</definedName>
    <definedName name="new" localSheetId="8" hidden="1">{#N/A,#N/A,FALSE,"Aging Summary";#N/A,#N/A,FALSE,"Ratio Analysis";#N/A,#N/A,FALSE,"Test 120 Day Accts";#N/A,#N/A,FALSE,"Tickmarks"}</definedName>
    <definedName name="new" hidden="1">{#N/A,#N/A,FALSE,"Aging Summary";#N/A,#N/A,FALSE,"Ratio Analysis";#N/A,#N/A,FALSE,"Test 120 Day Accts";#N/A,#N/A,FALSE,"Tickmarks"}</definedName>
    <definedName name="ngughuiyhuhhhhhhhhhhhhhhhhhh" localSheetId="4" hidden="1">#REF!</definedName>
    <definedName name="ngughuiyhuhhhhhhhhhhhhhhhhhh" localSheetId="7" hidden="1">#REF!</definedName>
    <definedName name="ngughuiyhuhhhhhhhhhhhhhhhhhh" localSheetId="8" hidden="1">#REF!</definedName>
    <definedName name="ngughuiyhuhhhhhhhhhhhhhhhhhh" hidden="1">#REF!</definedName>
    <definedName name="njkhoikh" localSheetId="4" hidden="1">#REF!</definedName>
    <definedName name="njkhoikh" localSheetId="7" hidden="1">#REF!</definedName>
    <definedName name="njkhoikh" localSheetId="8" hidden="1">#REF!</definedName>
    <definedName name="njkhoikh" hidden="1">#REF!</definedName>
    <definedName name="nmm" localSheetId="6" hidden="1">{#N/A,#N/A,FALSE,"VOL"}</definedName>
    <definedName name="nmm" localSheetId="4" hidden="1">{#N/A,#N/A,FALSE,"VOL"}</definedName>
    <definedName name="nmm" localSheetId="7" hidden="1">{#N/A,#N/A,FALSE,"VOL"}</definedName>
    <definedName name="nmm" localSheetId="8" hidden="1">{#N/A,#N/A,FALSE,"VOL"}</definedName>
    <definedName name="nmm" hidden="1">{#N/A,#N/A,FALSE,"VOL"}</definedName>
    <definedName name="NO" localSheetId="6" hidden="1">{#N/A,#N/A,FALSE,"VOL"}</definedName>
    <definedName name="NO" localSheetId="4" hidden="1">{#N/A,#N/A,FALSE,"VOL"}</definedName>
    <definedName name="NO" localSheetId="7" hidden="1">{#N/A,#N/A,FALSE,"VOL"}</definedName>
    <definedName name="NO" localSheetId="8" hidden="1">{#N/A,#N/A,FALSE,"VOL"}</definedName>
    <definedName name="NO" hidden="1">{#N/A,#N/A,FALSE,"VOL"}</definedName>
    <definedName name="NonTop_Stratum_Value">#REF!</definedName>
    <definedName name="Number_of_Selections">#REF!</definedName>
    <definedName name="Numof_Selections2">#REF!</definedName>
    <definedName name="ñfdsl" localSheetId="7">#REF!</definedName>
    <definedName name="ñfdsl" localSheetId="8">#REF!</definedName>
    <definedName name="ñfdsl">#REF!</definedName>
    <definedName name="ññ" localSheetId="7">#REF!</definedName>
    <definedName name="ññ" localSheetId="8">#REF!</definedName>
    <definedName name="ññ">#REF!</definedName>
    <definedName name="OLE_LINK1" localSheetId="8">'Notas Contables II'!$B$11</definedName>
    <definedName name="OPPROD" localSheetId="4">#REF!</definedName>
    <definedName name="OPPROD" localSheetId="7">#REF!</definedName>
    <definedName name="OPPROD" localSheetId="8">#REF!</definedName>
    <definedName name="OPPROD">#REF!</definedName>
    <definedName name="opt" localSheetId="4">#REF!</definedName>
    <definedName name="opt" localSheetId="7">#REF!</definedName>
    <definedName name="opt" localSheetId="8">#REF!</definedName>
    <definedName name="opt">#REF!</definedName>
    <definedName name="optr">#REF!</definedName>
    <definedName name="Others">#REF!</definedName>
    <definedName name="othersld">#REF!</definedName>
    <definedName name="OthersPCS">#REF!</definedName>
    <definedName name="PARAGUAY">#REF!</definedName>
    <definedName name="participa">#REF!</definedName>
    <definedName name="Partidas_seleccionadas_test_de_">#REF!</definedName>
    <definedName name="Partidas_Selecionadas">#REF!</definedName>
    <definedName name="Percent_Threshold">#REF!</definedName>
    <definedName name="PL_Dollar_Threshold">#REF!</definedName>
    <definedName name="PL_Percent_Threshold">#REF!</definedName>
    <definedName name="pmoslpcomb1">#REF!</definedName>
    <definedName name="pmoslpcomb2">#REF!</definedName>
    <definedName name="pmoslpnorte1">#REF!</definedName>
    <definedName name="pmoslpnorte2">#REF!</definedName>
    <definedName name="pmoslpsur1">#REF!</definedName>
    <definedName name="pmoslpsur2">#REF!</definedName>
    <definedName name="POLYAR">#REF!</definedName>
    <definedName name="potir">#REF!</definedName>
    <definedName name="ppc">#REF!</definedName>
    <definedName name="pr">#REF!</definedName>
    <definedName name="previs">#REF!</definedName>
    <definedName name="PS_Test_de_Gastos" localSheetId="7">#REF!</definedName>
    <definedName name="PS_Test_de_Gastos" localSheetId="8">#REF!</definedName>
    <definedName name="PS_Test_de_Gastos">#REF!</definedName>
    <definedName name="PY_Administration">#REF!</definedName>
    <definedName name="PY_Disc_allow">#REF!</definedName>
    <definedName name="PY_Disc_mnth">#REF!</definedName>
    <definedName name="PY_Disc_pd">#REF!</definedName>
    <definedName name="PY_Discounts">#REF!</definedName>
    <definedName name="PY_Intangible_Assets">#REF!</definedName>
    <definedName name="PY_LIABIL_EQUITY">#REF!</definedName>
    <definedName name="PY_Marketable_Sec">#REF!</definedName>
    <definedName name="PY_NET_PROFIT">#REF!</definedName>
    <definedName name="PY_Operating_Inc">#REF!</definedName>
    <definedName name="PY_Operating_Income">#REF!</definedName>
    <definedName name="PY_Other_Curr_Assets">#REF!</definedName>
    <definedName name="PY_Other_Exp">#REF!</definedName>
    <definedName name="PY_Other_LT_Assets">#REF!</definedName>
    <definedName name="PY_Other_LT_Liabilities">#REF!</definedName>
    <definedName name="PY_Preferred_Stock">#REF!</definedName>
    <definedName name="PY_Ret_allow">#REF!</definedName>
    <definedName name="PY_Ret_mnth">#REF!</definedName>
    <definedName name="PY_Ret_pd">#REF!</definedName>
    <definedName name="PY_Retained_Earnings">#REF!</definedName>
    <definedName name="PY_Returns">#REF!</definedName>
    <definedName name="PY_Selling">#REF!</definedName>
    <definedName name="PY_Tangible_Assets">#REF!</definedName>
    <definedName name="PY3_Intangible_Assets">#REF!</definedName>
    <definedName name="PY3_Marketable_Sec">#REF!</definedName>
    <definedName name="PY3_Other_Curr_Assets">#REF!</definedName>
    <definedName name="PY3_Other_LT_Assets">#REF!</definedName>
    <definedName name="PY3_Other_LT_Liabilities">#REF!</definedName>
    <definedName name="PY3_Preferred_Stock">#REF!</definedName>
    <definedName name="PY3_Retained_Earnings">#REF!</definedName>
    <definedName name="PY3_Tangible_Assets">#REF!</definedName>
    <definedName name="PY4_Intangible_Assets">#REF!</definedName>
    <definedName name="PY4_Marketable_Sec">#REF!</definedName>
    <definedName name="PY4_Other_Cur_Assets">#REF!</definedName>
    <definedName name="PY4_Other_LT_Assets">#REF!</definedName>
    <definedName name="PY4_Other_LT_Liabilities">#REF!</definedName>
    <definedName name="PY4_Preferred_Stock">#REF!</definedName>
    <definedName name="PY4_Retained_Earnings">#REF!</definedName>
    <definedName name="PY4_Tangible_Assets">#REF!</definedName>
    <definedName name="PY5_Accounts_Receivable">#REF!</definedName>
    <definedName name="PY5_Intangible_Assets">#REF!</definedName>
    <definedName name="PY5_Inventory">#REF!</definedName>
    <definedName name="PY5_Marketable_Sec">#REF!</definedName>
    <definedName name="PY5_Other_Curr_Assets">#REF!</definedName>
    <definedName name="PY5_Other_LT_Assets">#REF!</definedName>
    <definedName name="PY5_Other_LT_Liabilities">#REF!</definedName>
    <definedName name="PY5_Preferred_Stock">#REF!</definedName>
    <definedName name="PY5_Retained_Earnings">#REF!</definedName>
    <definedName name="PY5_Tangible_Assets">#REF!</definedName>
    <definedName name="QGPL_CLTESLB">#REF!</definedName>
    <definedName name="quarter">#REF!</definedName>
    <definedName name="R_Factor">#REF!</definedName>
    <definedName name="R_Factor_AR_Balance">#REF!</definedName>
    <definedName name="R_Factor_SRD">#REF!</definedName>
    <definedName name="Ret_Allowance">#REF!</definedName>
    <definedName name="roie">#REF!</definedName>
    <definedName name="rt">#REF!</definedName>
    <definedName name="rte">#REF!</definedName>
    <definedName name="S_AcctDes">#REF!</definedName>
    <definedName name="S_Adjust">#REF!</definedName>
    <definedName name="S_AJE_Tot">#REF!</definedName>
    <definedName name="S_CompNum">#REF!</definedName>
    <definedName name="S_CY_Beg">#REF!</definedName>
    <definedName name="S_CY_End">#REF!</definedName>
    <definedName name="S_Diff_Amt">#REF!</definedName>
    <definedName name="S_Diff_Pct">#REF!</definedName>
    <definedName name="S_GrpNum">#REF!</definedName>
    <definedName name="S_Headings">#REF!</definedName>
    <definedName name="S_KeyValue">#REF!</definedName>
    <definedName name="S_PY_End">#REF!</definedName>
    <definedName name="S_RJE_Tot">#REF!</definedName>
    <definedName name="S_RowNum">#REF!</definedName>
    <definedName name="Sales">#REF!</definedName>
    <definedName name="salesld">#REF!</definedName>
    <definedName name="SalesPCS">#REF!</definedName>
    <definedName name="SAPBEXrevision" hidden="1">3</definedName>
    <definedName name="SAPBEXsysID" hidden="1">"PLW"</definedName>
    <definedName name="SAPBEXwbID" hidden="1">"14RHU0IXG8KL7C7PJMON454VM"</definedName>
    <definedName name="sdfnlsd" hidden="1">#REF!</definedName>
    <definedName name="sectores">#REF!</definedName>
    <definedName name="sedal">#REF!</definedName>
    <definedName name="Selection_Remainder">#REF!</definedName>
    <definedName name="sku">#REF!</definedName>
    <definedName name="skus">#REF!</definedName>
    <definedName name="Starting_Point">#REF!</definedName>
    <definedName name="STKDIARIO">#REF!</definedName>
    <definedName name="STKDIARIOPX01">#REF!</definedName>
    <definedName name="STKDIARIOPX04">#REF!</definedName>
    <definedName name="Suma_de_ABR_U_3">#REF!</definedName>
    <definedName name="SUMMARY">#REF!</definedName>
    <definedName name="super">#REF!</definedName>
    <definedName name="tablasun">#REF!</definedName>
    <definedName name="TbPy530159">#REF!</definedName>
    <definedName name="Tech">#REF!</definedName>
    <definedName name="techld">#REF!</definedName>
    <definedName name="TechPCS">#REF!</definedName>
    <definedName name="Test_de_Gastos_Mayores">#REF!</definedName>
    <definedName name="TEST0">#REF!</definedName>
    <definedName name="TEST1">#REF!</definedName>
    <definedName name="TEST10">#REF!</definedName>
    <definedName name="TEST11">#REF!</definedName>
    <definedName name="TEST12">#REF!</definedName>
    <definedName name="TEST13">#REF!</definedName>
    <definedName name="TEST14">#REF!</definedName>
    <definedName name="TEST15">#REF!</definedName>
    <definedName name="TEST16">#REF!</definedName>
    <definedName name="TEST17">#REF!</definedName>
    <definedName name="TEST18">#REF!</definedName>
    <definedName name="TEST19">#REF!</definedName>
    <definedName name="TEST20">#REF!</definedName>
    <definedName name="TEST21">#REF!</definedName>
    <definedName name="TEST22">#REF!</definedName>
    <definedName name="TEST23">#REF!</definedName>
    <definedName name="TEST24">#REF!</definedName>
    <definedName name="TEST25">#REF!</definedName>
    <definedName name="TEST26">#REF!</definedName>
    <definedName name="TEST27">#REF!</definedName>
    <definedName name="TEST28">#REF!</definedName>
    <definedName name="TEST29">#REF!</definedName>
    <definedName name="TEST30">#REF!</definedName>
    <definedName name="TEST31">#REF!</definedName>
    <definedName name="TEST32">#REF!</definedName>
    <definedName name="TEST33">#REF!</definedName>
    <definedName name="TEST34">#REF!</definedName>
    <definedName name="TEST35">#REF!</definedName>
    <definedName name="TEST36">#REF!</definedName>
    <definedName name="TEST6">#REF!</definedName>
    <definedName name="TEST7">#REF!</definedName>
    <definedName name="TEST8">#REF!</definedName>
    <definedName name="TEST9">#REF!</definedName>
    <definedName name="TESTKEYS">#REF!</definedName>
    <definedName name="TextRefCopy1">#REF!</definedName>
    <definedName name="TextRefCopy10">#REF!</definedName>
    <definedName name="TextRefCopy100">#REF!</definedName>
    <definedName name="TextRefCopy102">#REF!</definedName>
    <definedName name="TextRefCopy103">#REF!</definedName>
    <definedName name="TextRefCopy104">#REF!</definedName>
    <definedName name="TextRefCopy105">#REF!</definedName>
    <definedName name="TextRefCopy107">#REF!</definedName>
    <definedName name="TextRefCopy108">#REF!</definedName>
    <definedName name="TextRefCopy109">#REF!</definedName>
    <definedName name="TextRefCopy111">#REF!</definedName>
    <definedName name="TextRefCopy112">#REF!</definedName>
    <definedName name="TextRefCopy113">#REF!</definedName>
    <definedName name="TextRefCopy114">#REF!</definedName>
    <definedName name="TextRefCopy116">#REF!</definedName>
    <definedName name="TextRefCopy118">#REF!</definedName>
    <definedName name="TextRefCopy119">#REF!</definedName>
    <definedName name="TextRefCopy120">#REF!</definedName>
    <definedName name="TextRefCopy121">#REF!</definedName>
    <definedName name="TextRefCopy122">#REF!</definedName>
    <definedName name="TextRefCopy123">#REF!</definedName>
    <definedName name="TextRefCopy127">#REF!</definedName>
    <definedName name="TextRefCopy169">#REF!</definedName>
    <definedName name="TextRefCopy171">#REF!</definedName>
    <definedName name="TextRefCopy172">#REF!</definedName>
    <definedName name="TextRefCopy173">#REF!</definedName>
    <definedName name="TextRefCopy175">#REF!</definedName>
    <definedName name="TextRefCopy177">#REF!</definedName>
    <definedName name="TextRefCopy178">#REF!</definedName>
    <definedName name="TextRefCopy29">#REF!</definedName>
    <definedName name="TextRefCopy3">#REF!</definedName>
    <definedName name="TextRefCopy30">#REF!</definedName>
    <definedName name="TextRefCopy31">#REF!</definedName>
    <definedName name="TextRefCopy32">#REF!</definedName>
    <definedName name="TextRefCopy35">#REF!</definedName>
    <definedName name="TextRefCopy37">#REF!</definedName>
    <definedName name="TextRefCopy38">#REF!</definedName>
    <definedName name="TextRefCopy39">#REF!</definedName>
    <definedName name="TextRefCopy4">#REF!</definedName>
    <definedName name="TextRefCopy41">#REF!</definedName>
    <definedName name="TextRefCopy42">#REF!</definedName>
    <definedName name="TextRefCopy44">#REF!</definedName>
    <definedName name="TextRefCopy46">#REF!</definedName>
    <definedName name="TextRefCopy53">#REF!</definedName>
    <definedName name="TextRefCopy54">#REF!</definedName>
    <definedName name="TextRefCopy55">#REF!</definedName>
    <definedName name="TextRefCopy56">#REF!</definedName>
    <definedName name="TextRefCopy6">#REF!</definedName>
    <definedName name="TextRefCopy63">#REF!</definedName>
    <definedName name="TextRefCopy65">#REF!</definedName>
    <definedName name="TextRefCopy66">#REF!</definedName>
    <definedName name="TextRefCopy67">#REF!</definedName>
    <definedName name="TextRefCopy68">#REF!</definedName>
    <definedName name="TextRefCopy7">#REF!</definedName>
    <definedName name="TextRefCopy70">#REF!</definedName>
    <definedName name="TextRefCopy71">#REF!</definedName>
    <definedName name="TextRefCopy73">#REF!</definedName>
    <definedName name="TextRefCopy75">#REF!</definedName>
    <definedName name="TextRefCopy77">#REF!</definedName>
    <definedName name="TextRefCopy79">#REF!</definedName>
    <definedName name="TextRefCopy8">#REF!</definedName>
    <definedName name="TextRefCopy80">#REF!</definedName>
    <definedName name="TextRefCopy82">#REF!</definedName>
    <definedName name="TextRefCopy97">#REF!</definedName>
    <definedName name="TextRefCopy98">#REF!</definedName>
    <definedName name="TextRefCopyRangeCount" hidden="1">1</definedName>
    <definedName name="Top_Stratum_Number">#REF!</definedName>
    <definedName name="Top_Stratum_Value">#REF!</definedName>
    <definedName name="Total_Amount">#REF!</definedName>
    <definedName name="Total_Number_Selections">#REF!</definedName>
    <definedName name="tp">#REF!</definedName>
    <definedName name="Unidades">#REF!</definedName>
    <definedName name="URUGUAY">#REF!</definedName>
    <definedName name="vencidos">#REF!</definedName>
    <definedName name="vigencia">#REF!</definedName>
    <definedName name="vpphold">#REF!</definedName>
    <definedName name="VTADIAR">#REF!</definedName>
    <definedName name="VTO">#REF!</definedName>
    <definedName name="vtoañoc">#REF!</definedName>
    <definedName name="vtoañon">#REF!</definedName>
    <definedName name="vtoaños">#REF!</definedName>
    <definedName name="VTOSN">#REF!</definedName>
    <definedName name="WDSD" hidden="1">#REF!</definedName>
    <definedName name="wrn.Aging._.and._.Trend._.Analysis." localSheetId="6"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7" hidden="1">{#N/A,#N/A,FALSE,"Aging Summary";#N/A,#N/A,FALSE,"Ratio Analysis";#N/A,#N/A,FALSE,"Test 120 Day Accts";#N/A,#N/A,FALSE,"Tickmarks"}</definedName>
    <definedName name="wrn.Aging._.and._.Trend._.Analysis." localSheetId="8"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Volumen." localSheetId="6" hidden="1">{#N/A,#N/A,FALSE,"VOL"}</definedName>
    <definedName name="wrn.Volumen." localSheetId="4" hidden="1">{#N/A,#N/A,FALSE,"VOL"}</definedName>
    <definedName name="wrn.Volumen." localSheetId="7" hidden="1">{#N/A,#N/A,FALSE,"VOL"}</definedName>
    <definedName name="wrn.Volumen." localSheetId="8" hidden="1">{#N/A,#N/A,FALSE,"VOL"}</definedName>
    <definedName name="wrn.Volumen." hidden="1">{#N/A,#N/A,FALSE,"VOL"}</definedName>
    <definedName name="xdc">#REF!</definedName>
    <definedName name="XREF_COLUMN_1" hidden="1">#REF!</definedName>
    <definedName name="XREF_COLUMN_10" hidden="1">#REF!</definedName>
    <definedName name="XREF_COLUMN_12" localSheetId="4" hidden="1">#REF!</definedName>
    <definedName name="XREF_COLUMN_12" hidden="1">#REF!</definedName>
    <definedName name="XREF_COLUMN_13" localSheetId="4" hidden="1">#REF!</definedName>
    <definedName name="XREF_COLUMN_13" hidden="1">#REF!</definedName>
    <definedName name="XREF_COLUMN_14" localSheetId="4" hidden="1">#REF!</definedName>
    <definedName name="XREF_COLUMN_14" hidden="1">#REF!</definedName>
    <definedName name="XREF_COLUMN_15" localSheetId="4" hidden="1">#REF!</definedName>
    <definedName name="XREF_COLUMN_15" hidden="1">#REF!</definedName>
    <definedName name="XREF_COLUMN_17" hidden="1">#REF!</definedName>
    <definedName name="XREF_COLUMN_2" hidden="1">#REF!</definedName>
    <definedName name="XREF_COLUMN_24" hidden="1">#REF!</definedName>
    <definedName name="XREF_COLUMN_7" localSheetId="4" hidden="1">#REF!</definedName>
    <definedName name="XREF_COLUMN_7" hidden="1">#REF!</definedName>
    <definedName name="XREF_COLUMN_9" localSheetId="4" hidden="1">#REF!</definedName>
    <definedName name="XREF_COLUMN_9" hidden="1">#REF!</definedName>
    <definedName name="XRefActiveRow" hidden="1">#REF!</definedName>
    <definedName name="XRefColumnsCount" hidden="1">2</definedName>
    <definedName name="XRefCopy1" hidden="1">#REF!</definedName>
    <definedName name="XRefCopy100" hidden="1">#REF!</definedName>
    <definedName name="XRefCopy100Row" hidden="1">#REF!</definedName>
    <definedName name="XRefCopy101" hidden="1">#REF!</definedName>
    <definedName name="XRefCopy101Row" hidden="1">#REF!</definedName>
    <definedName name="XRefCopy102" hidden="1">#REF!</definedName>
    <definedName name="XRefCopy102Row" hidden="1">#REF!</definedName>
    <definedName name="XRefCopy103" hidden="1">#REF!</definedName>
    <definedName name="XRefCopy103Row" hidden="1">#REF!</definedName>
    <definedName name="XRefCopy104" hidden="1">#REF!</definedName>
    <definedName name="XRefCopy104Row" hidden="1">#REF!</definedName>
    <definedName name="XRefCopy105" hidden="1">#REF!</definedName>
    <definedName name="XRefCopy105Row" hidden="1">#REF!</definedName>
    <definedName name="XRefCopy106" hidden="1">#REF!</definedName>
    <definedName name="XRefCopy106Row" hidden="1">#REF!</definedName>
    <definedName name="XRefCopy107" hidden="1">#REF!</definedName>
    <definedName name="XRefCopy107Row" hidden="1">#REF!</definedName>
    <definedName name="XRefCopy108" hidden="1">#REF!</definedName>
    <definedName name="XRefCopy108Row" hidden="1">#REF!</definedName>
    <definedName name="XRefCopy109" hidden="1">#REF!</definedName>
    <definedName name="XRefCopy109Row" hidden="1">#REF!</definedName>
    <definedName name="XRefCopy10Row" hidden="1">#REF!</definedName>
    <definedName name="XRefCopy110Row" hidden="1">#REF!</definedName>
    <definedName name="XRefCopy111Row" hidden="1">#REF!</definedName>
    <definedName name="XRefCopy112" hidden="1">#REF!</definedName>
    <definedName name="XRefCopy112Row" hidden="1">#REF!</definedName>
    <definedName name="XRefCopy113" hidden="1">#REF!</definedName>
    <definedName name="XRefCopy113Row" hidden="1">#REF!</definedName>
    <definedName name="XRefCopy114" hidden="1">#REF!</definedName>
    <definedName name="XRefCopy114Row" hidden="1">#REF!</definedName>
    <definedName name="XRefCopy115" hidden="1">#REF!</definedName>
    <definedName name="XRefCopy115Row" hidden="1">#REF!</definedName>
    <definedName name="XRefCopy116" hidden="1">#REF!</definedName>
    <definedName name="XRefCopy116Row" hidden="1">#REF!</definedName>
    <definedName name="XRefCopy117" hidden="1">#REF!</definedName>
    <definedName name="XRefCopy117Row" hidden="1">#REF!</definedName>
    <definedName name="XRefCopy118" hidden="1">#REF!</definedName>
    <definedName name="XRefCopy118Row" hidden="1">#REF!</definedName>
    <definedName name="XRefCopy119" hidden="1">#REF!</definedName>
    <definedName name="XRefCopy119Row" hidden="1">#REF!</definedName>
    <definedName name="XRefCopy11Row" hidden="1">#REF!</definedName>
    <definedName name="XRefCopy12" hidden="1">#REF!</definedName>
    <definedName name="XRefCopy120" hidden="1">#REF!</definedName>
    <definedName name="XRefCopy120Row" hidden="1">#REF!</definedName>
    <definedName name="XRefCopy121" hidden="1">#REF!</definedName>
    <definedName name="XRefCopy121Row" hidden="1">#REF!</definedName>
    <definedName name="XRefCopy122" hidden="1">#REF!</definedName>
    <definedName name="XRefCopy122Row" hidden="1">#REF!</definedName>
    <definedName name="XRefCopy123" hidden="1">#REF!</definedName>
    <definedName name="XRefCopy123Row" hidden="1">#REF!</definedName>
    <definedName name="XRefCopy124" hidden="1">#REF!</definedName>
    <definedName name="XRefCopy124Row" hidden="1">#REF!</definedName>
    <definedName name="XRefCopy125" hidden="1">#REF!</definedName>
    <definedName name="XRefCopy125Row" hidden="1">#REF!</definedName>
    <definedName name="XRefCopy126" hidden="1">#REF!</definedName>
    <definedName name="XRefCopy126Row" hidden="1">#REF!</definedName>
    <definedName name="XRefCopy127" hidden="1">#REF!</definedName>
    <definedName name="XRefCopy127Row" hidden="1">#REF!</definedName>
    <definedName name="XRefCopy128" hidden="1">#REF!</definedName>
    <definedName name="XRefCopy129" hidden="1">#REF!</definedName>
    <definedName name="XRefCopy129Row" hidden="1">#REF!</definedName>
    <definedName name="XRefCopy12Row" hidden="1">#REF!</definedName>
    <definedName name="XRefCopy130" hidden="1">#REF!</definedName>
    <definedName name="XRefCopy130Row" hidden="1">#REF!</definedName>
    <definedName name="XRefCopy131" hidden="1">#REF!</definedName>
    <definedName name="XRefCopy131Row" hidden="1">#REF!</definedName>
    <definedName name="XRefCopy132" hidden="1">#REF!</definedName>
    <definedName name="XRefCopy132Row" hidden="1">#REF!</definedName>
    <definedName name="XRefCopy133" hidden="1">#REF!</definedName>
    <definedName name="XRefCopy133Row" hidden="1">#REF!</definedName>
    <definedName name="XRefCopy134" hidden="1">#REF!</definedName>
    <definedName name="XRefCopy134Row" hidden="1">#REF!</definedName>
    <definedName name="XRefCopy135" hidden="1">#REF!</definedName>
    <definedName name="XRefCopy135Row" hidden="1">#REF!</definedName>
    <definedName name="XRefCopy136" hidden="1">#REF!</definedName>
    <definedName name="XRefCopy136Row" hidden="1">#REF!</definedName>
    <definedName name="XRefCopy137" hidden="1">#REF!</definedName>
    <definedName name="XRefCopy137Row" hidden="1">#REF!</definedName>
    <definedName name="XRefCopy138" hidden="1">#REF!</definedName>
    <definedName name="XRefCopy138Row" hidden="1">#REF!</definedName>
    <definedName name="XRefCopy139" hidden="1">#REF!</definedName>
    <definedName name="XRefCopy139Row" hidden="1">#REF!</definedName>
    <definedName name="XRefCopy13Row" hidden="1">#REF!</definedName>
    <definedName name="XRefCopy140" hidden="1">#REF!</definedName>
    <definedName name="XRefCopy140Row" hidden="1">#REF!</definedName>
    <definedName name="XRefCopy141Row" hidden="1">#REF!</definedName>
    <definedName name="XRefCopy142Row" hidden="1">#REF!</definedName>
    <definedName name="XRefCopy143Row" hidden="1">#REF!</definedName>
    <definedName name="XRefCopy144Row" hidden="1">#REF!</definedName>
    <definedName name="XRefCopy145Row" hidden="1">#REF!</definedName>
    <definedName name="XRefCopy146Row" hidden="1">#REF!</definedName>
    <definedName name="XRefCopy147Row" hidden="1">#REF!</definedName>
    <definedName name="XRefCopy148Row" hidden="1">#REF!</definedName>
    <definedName name="XRefCopy149" hidden="1">#REF!</definedName>
    <definedName name="XRefCopy149Row" hidden="1">#REF!</definedName>
    <definedName name="XRefCopy14Row" hidden="1">#REF!</definedName>
    <definedName name="XRefCopy150" hidden="1">#REF!</definedName>
    <definedName name="XRefCopy150Row" hidden="1">#REF!</definedName>
    <definedName name="XRefCopy151" hidden="1">#REF!</definedName>
    <definedName name="XRefCopy151Row" hidden="1">#REF!</definedName>
    <definedName name="XRefCopy152" hidden="1">#REF!</definedName>
    <definedName name="XRefCopy152Row" hidden="1">#REF!</definedName>
    <definedName name="XRefCopy153" hidden="1">#REF!</definedName>
    <definedName name="XRefCopy153Row" hidden="1">#REF!</definedName>
    <definedName name="XRefCopy154" hidden="1">#REF!</definedName>
    <definedName name="XRefCopy154Row" hidden="1">#REF!</definedName>
    <definedName name="XRefCopy155" hidden="1">#REF!</definedName>
    <definedName name="XRefCopy155Row" hidden="1">#REF!</definedName>
    <definedName name="XRefCopy156" hidden="1">#REF!</definedName>
    <definedName name="XRefCopy156Row" hidden="1">#REF!</definedName>
    <definedName name="XRefCopy157" hidden="1">#REF!</definedName>
    <definedName name="XRefCopy157Row" hidden="1">#REF!</definedName>
    <definedName name="XRefCopy158" hidden="1">#REF!</definedName>
    <definedName name="XRefCopy158Row" hidden="1">#REF!</definedName>
    <definedName name="XRefCopy159" hidden="1">#REF!</definedName>
    <definedName name="XRefCopy159Row" hidden="1">#REF!</definedName>
    <definedName name="XRefCopy160" hidden="1">#REF!</definedName>
    <definedName name="XRefCopy160Row" hidden="1">#REF!</definedName>
    <definedName name="XRefCopy161" hidden="1">#REF!</definedName>
    <definedName name="XRefCopy161Row" hidden="1">#REF!</definedName>
    <definedName name="XRefCopy162" hidden="1">#REF!</definedName>
    <definedName name="XRefCopy162Row" hidden="1">#REF!</definedName>
    <definedName name="XRefCopy163" hidden="1">#REF!</definedName>
    <definedName name="XRefCopy163Row" hidden="1">#REF!</definedName>
    <definedName name="XRefCopy164" hidden="1">#REF!</definedName>
    <definedName name="XRefCopy164Row" hidden="1">#REF!</definedName>
    <definedName name="XRefCopy165" hidden="1">#REF!</definedName>
    <definedName name="XRefCopy165Row" hidden="1">#REF!</definedName>
    <definedName name="XRefCopy166" hidden="1">#REF!</definedName>
    <definedName name="XRefCopy166Row" hidden="1">#REF!</definedName>
    <definedName name="XRefCopy167" hidden="1">#REF!</definedName>
    <definedName name="XRefCopy167Row" hidden="1">#REF!</definedName>
    <definedName name="XRefCopy168" hidden="1">#REF!</definedName>
    <definedName name="XRefCopy168Row" hidden="1">#REF!</definedName>
    <definedName name="XRefCopy169" hidden="1">#REF!</definedName>
    <definedName name="XRefCopy169Row" hidden="1">#REF!</definedName>
    <definedName name="XRefCopy16Row" hidden="1">#REF!</definedName>
    <definedName name="XRefCopy17" hidden="1">#REF!</definedName>
    <definedName name="XRefCopy170" hidden="1">#REF!</definedName>
    <definedName name="XRefCopy170Row" hidden="1">#REF!</definedName>
    <definedName name="XRefCopy171" hidden="1">#REF!</definedName>
    <definedName name="XRefCopy171Row" hidden="1">#REF!</definedName>
    <definedName name="XRefCopy172" hidden="1">#REF!</definedName>
    <definedName name="XRefCopy172Row" hidden="1">#REF!</definedName>
    <definedName name="XRefCopy173" hidden="1">#REF!</definedName>
    <definedName name="XRefCopy173Row" hidden="1">#REF!</definedName>
    <definedName name="XRefCopy174" hidden="1">#REF!</definedName>
    <definedName name="XRefCopy174Row" hidden="1">#REF!</definedName>
    <definedName name="XRefCopy175" hidden="1">#REF!</definedName>
    <definedName name="XRefCopy175Row" hidden="1">#REF!</definedName>
    <definedName name="XRefCopy176" hidden="1">#REF!</definedName>
    <definedName name="XRefCopy176Row" hidden="1">#REF!</definedName>
    <definedName name="XRefCopy177" hidden="1">#REF!</definedName>
    <definedName name="XRefCopy177Row" hidden="1">#REF!</definedName>
    <definedName name="XRefCopy178" hidden="1">#REF!</definedName>
    <definedName name="XRefCopy178Row" hidden="1">#REF!</definedName>
    <definedName name="XRefCopy179" hidden="1">#REF!</definedName>
    <definedName name="XRefCopy179Row" hidden="1">#REF!</definedName>
    <definedName name="XRefCopy17Row" hidden="1">#REF!</definedName>
    <definedName name="XRefCopy180" hidden="1">#REF!</definedName>
    <definedName name="XRefCopy180Row" hidden="1">#REF!</definedName>
    <definedName name="XRefCopy181" hidden="1">#REF!</definedName>
    <definedName name="XRefCopy181Row" hidden="1">#REF!</definedName>
    <definedName name="XRefCopy182" hidden="1">#REF!</definedName>
    <definedName name="XRefCopy182Row" hidden="1">#REF!</definedName>
    <definedName name="XRefCopy183" hidden="1">#REF!</definedName>
    <definedName name="XRefCopy183Row" hidden="1">#REF!</definedName>
    <definedName name="XRefCopy184" hidden="1">#REF!</definedName>
    <definedName name="XRefCopy184Row" hidden="1">#REF!</definedName>
    <definedName name="XRefCopy185" hidden="1">#REF!</definedName>
    <definedName name="XRefCopy185Row" hidden="1">#REF!</definedName>
    <definedName name="XRefCopy186" hidden="1">#REF!</definedName>
    <definedName name="XRefCopy186Row" hidden="1">#REF!</definedName>
    <definedName name="XRefCopy187" hidden="1">#REF!</definedName>
    <definedName name="XRefCopy187Row" hidden="1">#REF!</definedName>
    <definedName name="XRefCopy188" hidden="1">#REF!</definedName>
    <definedName name="XRefCopy188Row" hidden="1">#REF!</definedName>
    <definedName name="XRefCopy189" hidden="1">#REF!</definedName>
    <definedName name="XRefCopy189Row" hidden="1">#REF!</definedName>
    <definedName name="XRefCopy190" hidden="1">#REF!</definedName>
    <definedName name="XRefCopy190Row" hidden="1">#REF!</definedName>
    <definedName name="XRefCopy191" hidden="1">#REF!</definedName>
    <definedName name="XRefCopy191Row" hidden="1">#REF!</definedName>
    <definedName name="XRefCopy192" hidden="1">#REF!</definedName>
    <definedName name="XRefCopy192Row" hidden="1">#REF!</definedName>
    <definedName name="XRefCopy193" hidden="1">#REF!</definedName>
    <definedName name="XRefCopy193Row" hidden="1">#REF!</definedName>
    <definedName name="XRefCopy194" hidden="1">#REF!</definedName>
    <definedName name="XRefCopy194Row" hidden="1">#REF!</definedName>
    <definedName name="XRefCopy195" hidden="1">#REF!</definedName>
    <definedName name="XRefCopy195Row" hidden="1">#REF!</definedName>
    <definedName name="XRefCopy196" hidden="1">#REF!</definedName>
    <definedName name="XRefCopy196Row" hidden="1">#REF!</definedName>
    <definedName name="XRefCopy197" hidden="1">#REF!</definedName>
    <definedName name="XRefCopy197Row" hidden="1">#REF!</definedName>
    <definedName name="XRefCopy198" hidden="1">#REF!</definedName>
    <definedName name="XRefCopy198Row" hidden="1">#REF!</definedName>
    <definedName name="XRefCopy199" hidden="1">#REF!</definedName>
    <definedName name="XRefCopy199Row" hidden="1">#REF!</definedName>
    <definedName name="XRefCopy19Row" hidden="1">#REF!</definedName>
    <definedName name="XRefCopy1Row" hidden="1">#REF!</definedName>
    <definedName name="XRefCopy2" hidden="1">#REF!</definedName>
    <definedName name="XRefCopy200" hidden="1">#REF!</definedName>
    <definedName name="XRefCopy200Row" hidden="1">#REF!</definedName>
    <definedName name="XRefCopy201" hidden="1">#REF!</definedName>
    <definedName name="XRefCopy201Row" hidden="1">#REF!</definedName>
    <definedName name="XRefCopy202" hidden="1">#REF!</definedName>
    <definedName name="XRefCopy202Row" hidden="1">#REF!</definedName>
    <definedName name="XRefCopy203" hidden="1">#REF!</definedName>
    <definedName name="XRefCopy203Row" hidden="1">#REF!</definedName>
    <definedName name="XRefCopy204" hidden="1">#REF!</definedName>
    <definedName name="XRefCopy204Row" hidden="1">#REF!</definedName>
    <definedName name="XRefCopy205" hidden="1">#REF!</definedName>
    <definedName name="XRefCopy205Row" hidden="1">#REF!</definedName>
    <definedName name="XRefCopy206" hidden="1">#REF!</definedName>
    <definedName name="XRefCopy206Row" hidden="1">#REF!</definedName>
    <definedName name="XRefCopy207" hidden="1">#REF!</definedName>
    <definedName name="XRefCopy207Row" hidden="1">#REF!</definedName>
    <definedName name="XRefCopy208" hidden="1">#REF!</definedName>
    <definedName name="XRefCopy208Row" hidden="1">#REF!</definedName>
    <definedName name="XRefCopy209" hidden="1">#REF!</definedName>
    <definedName name="XRefCopy209Row" hidden="1">#REF!</definedName>
    <definedName name="XRefCopy20Row" hidden="1">#REF!</definedName>
    <definedName name="XRefCopy210" hidden="1">#REF!</definedName>
    <definedName name="XRefCopy210Row" hidden="1">#REF!</definedName>
    <definedName name="XRefCopy211" hidden="1">#REF!</definedName>
    <definedName name="XRefCopy211Row" hidden="1">#REF!</definedName>
    <definedName name="XRefCopy212" hidden="1">#REF!</definedName>
    <definedName name="XRefCopy212Row" hidden="1">#REF!</definedName>
    <definedName name="XRefCopy213" hidden="1">#REF!</definedName>
    <definedName name="XRefCopy213Row" hidden="1">#REF!</definedName>
    <definedName name="XRefCopy214" hidden="1">#REF!</definedName>
    <definedName name="XRefCopy214Row" hidden="1">#REF!</definedName>
    <definedName name="XRefCopy215" hidden="1">#REF!</definedName>
    <definedName name="XRefCopy215Row" hidden="1">#REF!</definedName>
    <definedName name="XRefCopy216" hidden="1">#REF!</definedName>
    <definedName name="XRefCopy216Row" hidden="1">#REF!</definedName>
    <definedName name="XRefCopy217" hidden="1">#REF!</definedName>
    <definedName name="XRefCopy217Row" hidden="1">#REF!</definedName>
    <definedName name="XRefCopy218" hidden="1">#REF!</definedName>
    <definedName name="XRefCopy218Row" hidden="1">#REF!</definedName>
    <definedName name="XRefCopy219" hidden="1">#REF!</definedName>
    <definedName name="XRefCopy219Row" hidden="1">#REF!</definedName>
    <definedName name="XRefCopy21Row" hidden="1">#REF!</definedName>
    <definedName name="XRefCopy220" hidden="1">#REF!</definedName>
    <definedName name="XRefCopy220Row" hidden="1">#REF!</definedName>
    <definedName name="XRefCopy221" hidden="1">#REF!</definedName>
    <definedName name="XRefCopy221Row" hidden="1">#REF!</definedName>
    <definedName name="XRefCopy222" hidden="1">#REF!</definedName>
    <definedName name="XRefCopy222Row" hidden="1">#REF!</definedName>
    <definedName name="XRefCopy223" hidden="1">#REF!</definedName>
    <definedName name="XRefCopy224" hidden="1">#REF!</definedName>
    <definedName name="XRefCopy224Row" hidden="1">#REF!</definedName>
    <definedName name="XRefCopy225" hidden="1">#REF!</definedName>
    <definedName name="XRefCopy225Row" hidden="1">#REF!</definedName>
    <definedName name="XRefCopy226" hidden="1">#REF!</definedName>
    <definedName name="XRefCopy226Row" hidden="1">#REF!</definedName>
    <definedName name="XRefCopy227" hidden="1">#REF!</definedName>
    <definedName name="XRefCopy227Row" hidden="1">#REF!</definedName>
    <definedName name="XRefCopy228" hidden="1">#REF!</definedName>
    <definedName name="XRefCopy228Row" hidden="1">#REF!</definedName>
    <definedName name="XRefCopy229" hidden="1">#REF!</definedName>
    <definedName name="XRefCopy229Row" hidden="1">#REF!</definedName>
    <definedName name="XRefCopy22Row" hidden="1">#REF!</definedName>
    <definedName name="XRefCopy230" hidden="1">#REF!</definedName>
    <definedName name="XRefCopy230Row" hidden="1">#REF!</definedName>
    <definedName name="XRefCopy231" hidden="1">#REF!</definedName>
    <definedName name="XRefCopy231Row" hidden="1">#REF!</definedName>
    <definedName name="XRefCopy232" hidden="1">#REF!</definedName>
    <definedName name="XRefCopy232Row" hidden="1">#REF!</definedName>
    <definedName name="XRefCopy233" hidden="1">#REF!</definedName>
    <definedName name="XRefCopy233Row" hidden="1">#REF!</definedName>
    <definedName name="XRefCopy234" hidden="1">#REF!</definedName>
    <definedName name="XRefCopy234Row" hidden="1">#REF!</definedName>
    <definedName name="XRefCopy235" hidden="1">#REF!</definedName>
    <definedName name="XRefCopy235Row" hidden="1">#REF!</definedName>
    <definedName name="XRefCopy236" hidden="1">#REF!</definedName>
    <definedName name="XRefCopy236Row" hidden="1">#REF!</definedName>
    <definedName name="XRefCopy237" hidden="1">#REF!</definedName>
    <definedName name="XRefCopy237Row" hidden="1">#REF!</definedName>
    <definedName name="XRefCopy238" hidden="1">#REF!</definedName>
    <definedName name="XRefCopy238Row" hidden="1">#REF!</definedName>
    <definedName name="XRefCopy239" hidden="1">#REF!</definedName>
    <definedName name="XRefCopy239Row" hidden="1">#REF!</definedName>
    <definedName name="XRefCopy23Row" hidden="1">#REF!</definedName>
    <definedName name="XRefCopy240" hidden="1">#REF!</definedName>
    <definedName name="XRefCopy240Row" hidden="1">#REF!</definedName>
    <definedName name="XRefCopy241" hidden="1">#REF!</definedName>
    <definedName name="XRefCopy241Row" hidden="1">#REF!</definedName>
    <definedName name="XRefCopy242" hidden="1">#REF!</definedName>
    <definedName name="XRefCopy242Row" hidden="1">#REF!</definedName>
    <definedName name="XRefCopy243" hidden="1">#REF!</definedName>
    <definedName name="XRefCopy243Row" hidden="1">#REF!</definedName>
    <definedName name="XRefCopy244" hidden="1">#REF!</definedName>
    <definedName name="XRefCopy244Row" hidden="1">#REF!</definedName>
    <definedName name="XRefCopy245" hidden="1">#REF!</definedName>
    <definedName name="XRefCopy245Row" hidden="1">#REF!</definedName>
    <definedName name="XRefCopy246" hidden="1">#REF!</definedName>
    <definedName name="XRefCopy246Row" hidden="1">#REF!</definedName>
    <definedName name="XRefCopy247" hidden="1">#REF!</definedName>
    <definedName name="XRefCopy247Row" hidden="1">#REF!</definedName>
    <definedName name="XRefCopy248" hidden="1">#REF!</definedName>
    <definedName name="XRefCopy248Row" hidden="1">#REF!</definedName>
    <definedName name="XRefCopy249" hidden="1">#REF!</definedName>
    <definedName name="XRefCopy249Row" hidden="1">#REF!</definedName>
    <definedName name="XRefCopy24Row" hidden="1">#REF!</definedName>
    <definedName name="XRefCopy250" hidden="1">#REF!</definedName>
    <definedName name="XRefCopy250Row" hidden="1">#REF!</definedName>
    <definedName name="XRefCopy251" hidden="1">#REF!</definedName>
    <definedName name="XRefCopy251Row" hidden="1">#REF!</definedName>
    <definedName name="XRefCopy252" hidden="1">#REF!</definedName>
    <definedName name="XRefCopy252Row" hidden="1">#REF!</definedName>
    <definedName name="XRefCopy253" hidden="1">#REF!</definedName>
    <definedName name="XRefCopy253Row" hidden="1">#REF!</definedName>
    <definedName name="XRefCopy254" hidden="1">#REF!</definedName>
    <definedName name="XRefCopy254Row" hidden="1">#REF!</definedName>
    <definedName name="XRefCopy255" hidden="1">#REF!</definedName>
    <definedName name="XRefCopy255Row" hidden="1">#REF!</definedName>
    <definedName name="XRefCopy256" hidden="1">#REF!</definedName>
    <definedName name="XRefCopy256Row" hidden="1">#REF!</definedName>
    <definedName name="XRefCopy257" hidden="1">#REF!</definedName>
    <definedName name="XRefCopy257Row" hidden="1">#REF!</definedName>
    <definedName name="XRefCopy258" hidden="1">#REF!</definedName>
    <definedName name="XRefCopy258Row" hidden="1">#REF!</definedName>
    <definedName name="XRefCopy259" hidden="1">#REF!</definedName>
    <definedName name="XRefCopy259Row" hidden="1">#REF!</definedName>
    <definedName name="XRefCopy25Row" hidden="1">#REF!</definedName>
    <definedName name="XRefCopy260" hidden="1">#REF!</definedName>
    <definedName name="XRefCopy260Row" hidden="1">#REF!</definedName>
    <definedName name="XRefCopy261" hidden="1">#REF!</definedName>
    <definedName name="XRefCopy261Row" hidden="1">#REF!</definedName>
    <definedName name="XRefCopy262" hidden="1">#REF!</definedName>
    <definedName name="XRefCopy262Row" hidden="1">#REF!</definedName>
    <definedName name="XRefCopy263" hidden="1">#REF!</definedName>
    <definedName name="XRefCopy263Row" hidden="1">#REF!</definedName>
    <definedName name="XRefCopy264" hidden="1">#REF!</definedName>
    <definedName name="XRefCopy264Row" hidden="1">#REF!</definedName>
    <definedName name="XRefCopy265" hidden="1">#REF!</definedName>
    <definedName name="XRefCopy265Row" hidden="1">#REF!</definedName>
    <definedName name="XRefCopy266" hidden="1">#REF!</definedName>
    <definedName name="XRefCopy266Row" hidden="1">#REF!</definedName>
    <definedName name="XRefCopy267" hidden="1">#REF!</definedName>
    <definedName name="XRefCopy267Row" hidden="1">#REF!</definedName>
    <definedName name="XRefCopy268" hidden="1">#REF!</definedName>
    <definedName name="XRefCopy268Row" hidden="1">#REF!</definedName>
    <definedName name="XRefCopy269" hidden="1">#REF!</definedName>
    <definedName name="XRefCopy269Row" hidden="1">#REF!</definedName>
    <definedName name="XRefCopy26Row" hidden="1">#REF!</definedName>
    <definedName name="XRefCopy270" hidden="1">#REF!</definedName>
    <definedName name="XRefCopy270Row" hidden="1">#REF!</definedName>
    <definedName name="XRefCopy271" hidden="1">#REF!</definedName>
    <definedName name="XRefCopy271Row" hidden="1">#REF!</definedName>
    <definedName name="XRefCopy272" hidden="1">#REF!</definedName>
    <definedName name="XRefCopy272Row" hidden="1">#REF!</definedName>
    <definedName name="XRefCopy273" hidden="1">#REF!</definedName>
    <definedName name="XRefCopy273Row" hidden="1">#REF!</definedName>
    <definedName name="XRefCopy274" hidden="1">#REF!</definedName>
    <definedName name="XRefCopy274Row" hidden="1">#REF!</definedName>
    <definedName name="XRefCopy275" hidden="1">#REF!</definedName>
    <definedName name="XRefCopy275Row" hidden="1">#REF!</definedName>
    <definedName name="XRefCopy276" hidden="1">#REF!</definedName>
    <definedName name="XRefCopy276Row" hidden="1">#REF!</definedName>
    <definedName name="XRefCopy277" hidden="1">#REF!</definedName>
    <definedName name="XRefCopy277Row" hidden="1">#REF!</definedName>
    <definedName name="XRefCopy278" hidden="1">#REF!</definedName>
    <definedName name="XRefCopy278Row" hidden="1">#REF!</definedName>
    <definedName name="XRefCopy279" hidden="1">#REF!</definedName>
    <definedName name="XRefCopy279Row" hidden="1">#REF!</definedName>
    <definedName name="XRefCopy27Row" hidden="1">#REF!</definedName>
    <definedName name="XRefCopy280" hidden="1">#REF!</definedName>
    <definedName name="XRefCopy280Row" hidden="1">#REF!</definedName>
    <definedName name="XRefCopy281" hidden="1">#REF!</definedName>
    <definedName name="XRefCopy281Row" hidden="1">#REF!</definedName>
    <definedName name="XRefCopy282" hidden="1">#REF!</definedName>
    <definedName name="XRefCopy282Row" hidden="1">#REF!</definedName>
    <definedName name="XRefCopy283" hidden="1">#REF!</definedName>
    <definedName name="XRefCopy283Row" hidden="1">#REF!</definedName>
    <definedName name="XRefCopy284" hidden="1">#REF!</definedName>
    <definedName name="XRefCopy284Row" hidden="1">#REF!</definedName>
    <definedName name="XRefCopy285" hidden="1">#REF!</definedName>
    <definedName name="XRefCopy285Row" hidden="1">#REF!</definedName>
    <definedName name="XRefCopy286" hidden="1">#REF!</definedName>
    <definedName name="XRefCopy286Row" hidden="1">#REF!</definedName>
    <definedName name="XRefCopy287" hidden="1">#REF!</definedName>
    <definedName name="XRefCopy287Row" hidden="1">#REF!</definedName>
    <definedName name="XRefCopy288" hidden="1">#REF!</definedName>
    <definedName name="XRefCopy288Row" hidden="1">#REF!</definedName>
    <definedName name="XRefCopy289" hidden="1">#REF!</definedName>
    <definedName name="XRefCopy289Row" hidden="1">#REF!</definedName>
    <definedName name="XRefCopy28Row" hidden="1">#REF!</definedName>
    <definedName name="XRefCopy290" hidden="1">#REF!</definedName>
    <definedName name="XRefCopy290Row" hidden="1">#REF!</definedName>
    <definedName name="XRefCopy291" hidden="1">#REF!</definedName>
    <definedName name="XRefCopy291Row" hidden="1">#REF!</definedName>
    <definedName name="XRefCopy292" hidden="1">#REF!</definedName>
    <definedName name="XRefCopy292Row" hidden="1">#REF!</definedName>
    <definedName name="XRefCopy29Row" hidden="1">#REF!</definedName>
    <definedName name="XRefCopy2Row" hidden="1">#REF!</definedName>
    <definedName name="XRefCopy30Row" hidden="1">#REF!</definedName>
    <definedName name="XRefCopy31Row" hidden="1">#REF!</definedName>
    <definedName name="XRefCopy32Row" hidden="1">#REF!</definedName>
    <definedName name="XRefCopy33Row" hidden="1">#REF!</definedName>
    <definedName name="XRefCopy34Row" hidden="1">#REF!</definedName>
    <definedName name="XRefCopy35Row" hidden="1">#REF!</definedName>
    <definedName name="XRefCopy36Row" hidden="1">#REF!</definedName>
    <definedName name="XRefCopy37Row" hidden="1">#REF!</definedName>
    <definedName name="XRefCopy38Row" hidden="1">#REF!</definedName>
    <definedName name="XRefCopy39Row" hidden="1">#REF!</definedName>
    <definedName name="XRefCopy40Row" hidden="1">#REF!</definedName>
    <definedName name="XRefCopy41Row" hidden="1">#REF!</definedName>
    <definedName name="XRefCopy42Row" hidden="1">#REF!</definedName>
    <definedName name="XRefCopy43Row" hidden="1">#REF!</definedName>
    <definedName name="XRefCopy44Row" hidden="1">#REF!</definedName>
    <definedName name="XRefCopy45Row" hidden="1">#REF!</definedName>
    <definedName name="XRefCopy46Row" hidden="1">#REF!</definedName>
    <definedName name="XRefCopy47Row" hidden="1">#REF!</definedName>
    <definedName name="XRefCopy48Row" hidden="1">#REF!</definedName>
    <definedName name="XRefCopy49Row" hidden="1">#REF!</definedName>
    <definedName name="XRefCopy50Row" hidden="1">#REF!</definedName>
    <definedName name="XRefCopy51Row" hidden="1">#REF!</definedName>
    <definedName name="XRefCopy52Row" hidden="1">#REF!</definedName>
    <definedName name="XRefCopy53" hidden="1">#REF!</definedName>
    <definedName name="XRefCopy53Row" hidden="1">#REF!</definedName>
    <definedName name="XRefCopy54" hidden="1">#REF!</definedName>
    <definedName name="XRefCopy54Row" hidden="1">#REF!</definedName>
    <definedName name="XRefCopy55" hidden="1">#REF!</definedName>
    <definedName name="XRefCopy55Row" hidden="1">#REF!</definedName>
    <definedName name="XRefCopy56" hidden="1">#REF!</definedName>
    <definedName name="XRefCopy56Row" hidden="1">#REF!</definedName>
    <definedName name="XRefCopy57" hidden="1">#REF!</definedName>
    <definedName name="XRefCopy57Row" hidden="1">#REF!</definedName>
    <definedName name="XRefCopy58" hidden="1">#REF!</definedName>
    <definedName name="XRefCopy58Row" hidden="1">#REF!</definedName>
    <definedName name="XRefCopy59" hidden="1">#REF!</definedName>
    <definedName name="XRefCopy59Row" hidden="1">#REF!</definedName>
    <definedName name="XRefCopy60" hidden="1">#REF!</definedName>
    <definedName name="XRefCopy60Row" hidden="1">#REF!</definedName>
    <definedName name="XRefCopy61" hidden="1">#REF!</definedName>
    <definedName name="XRefCopy61Row" hidden="1">#REF!</definedName>
    <definedName name="XRefCopy62" hidden="1">#REF!</definedName>
    <definedName name="XRefCopy62Row" hidden="1">#REF!</definedName>
    <definedName name="XRefCopy63" hidden="1">#REF!</definedName>
    <definedName name="XRefCopy63Row" hidden="1">#REF!</definedName>
    <definedName name="XRefCopy64" hidden="1">#REF!</definedName>
    <definedName name="XRefCopy64Row" hidden="1">#REF!</definedName>
    <definedName name="XRefCopy65" hidden="1">#REF!</definedName>
    <definedName name="XRefCopy65Row" hidden="1">#REF!</definedName>
    <definedName name="XRefCopy66" hidden="1">#REF!</definedName>
    <definedName name="XRefCopy66Row" hidden="1">#REF!</definedName>
    <definedName name="XRefCopy67" hidden="1">#REF!</definedName>
    <definedName name="XRefCopy67Row" hidden="1">#REF!</definedName>
    <definedName name="XRefCopy68" hidden="1">#REF!</definedName>
    <definedName name="XRefCopy68Row" hidden="1">#REF!</definedName>
    <definedName name="XRefCopy69" hidden="1">#REF!</definedName>
    <definedName name="XRefCopy69Row" hidden="1">#REF!</definedName>
    <definedName name="XRefCopy70" localSheetId="4" hidden="1">#REF!</definedName>
    <definedName name="XRefCopy70" hidden="1">#REF!</definedName>
    <definedName name="XRefCopy70Row" localSheetId="4" hidden="1">#REF!</definedName>
    <definedName name="XRefCopy70Row" hidden="1">#REF!</definedName>
    <definedName name="XRefCopy71" hidden="1">#REF!</definedName>
    <definedName name="XRefCopy71Row" hidden="1">#REF!</definedName>
    <definedName name="XRefCopy72" hidden="1">#REF!</definedName>
    <definedName name="XRefCopy72Row" hidden="1">#REF!</definedName>
    <definedName name="XRefCopy73" hidden="1">#REF!</definedName>
    <definedName name="XRefCopy73Row" hidden="1">#REF!</definedName>
    <definedName name="XRefCopy74" hidden="1">#REF!</definedName>
    <definedName name="XRefCopy74Row" hidden="1">#REF!</definedName>
    <definedName name="XRefCopy75" localSheetId="4" hidden="1">#REF!</definedName>
    <definedName name="XRefCopy75" hidden="1">#REF!</definedName>
    <definedName name="XRefCopy75Row" localSheetId="4" hidden="1">#REF!</definedName>
    <definedName name="XRefCopy75Row" hidden="1">#REF!</definedName>
    <definedName name="XRefCopy76" localSheetId="4" hidden="1">#REF!</definedName>
    <definedName name="XRefCopy76" hidden="1">#REF!</definedName>
    <definedName name="XRefCopy76Row" localSheetId="4" hidden="1">#REF!</definedName>
    <definedName name="XRefCopy76Row" hidden="1">#REF!</definedName>
    <definedName name="XRefCopy77" hidden="1">#REF!</definedName>
    <definedName name="XRefCopy77Row" hidden="1">#REF!</definedName>
    <definedName name="XRefCopy78" hidden="1">#REF!</definedName>
    <definedName name="XRefCopy78Row" hidden="1">#REF!</definedName>
    <definedName name="XRefCopy79" hidden="1">#REF!</definedName>
    <definedName name="XRefCopy79Row" hidden="1">#REF!</definedName>
    <definedName name="XRefCopy7Row" hidden="1">#REF!</definedName>
    <definedName name="XRefCopy80Row" localSheetId="4" hidden="1">#REF!</definedName>
    <definedName name="XRefCopy80Row" hidden="1">#REF!</definedName>
    <definedName name="XRefCopy81Row" hidden="1">#REF!</definedName>
    <definedName name="XRefCopy82Row" hidden="1">#REF!</definedName>
    <definedName name="XRefCopy83Row" hidden="1">#REF!</definedName>
    <definedName name="XRefCopy84Row" hidden="1">#REF!</definedName>
    <definedName name="XRefCopy85" hidden="1">#REF!</definedName>
    <definedName name="XRefCopy85Row" hidden="1">#REF!</definedName>
    <definedName name="XRefCopy86" hidden="1">#REF!</definedName>
    <definedName name="XRefCopy86Row" hidden="1">#REF!</definedName>
    <definedName name="XRefCopy87" hidden="1">#REF!</definedName>
    <definedName name="XRefCopy87Row" hidden="1">#REF!</definedName>
    <definedName name="XRefCopy88" hidden="1">#REF!</definedName>
    <definedName name="XRefCopy88Row" hidden="1">#REF!</definedName>
    <definedName name="XRefCopy89" hidden="1">#REF!</definedName>
    <definedName name="XRefCopy89Row" hidden="1">#REF!</definedName>
    <definedName name="XRefCopy8Row" hidden="1">#REF!</definedName>
    <definedName name="XRefCopy90" localSheetId="4" hidden="1">#REF!</definedName>
    <definedName name="XRefCopy90" hidden="1">#REF!</definedName>
    <definedName name="XRefCopy90Row" localSheetId="4" hidden="1">#REF!</definedName>
    <definedName name="XRefCopy90Row" hidden="1">#REF!</definedName>
    <definedName name="XRefCopy91" hidden="1">#REF!</definedName>
    <definedName name="XRefCopy91Row" hidden="1">#REF!</definedName>
    <definedName name="XRefCopy92" hidden="1">#REF!</definedName>
    <definedName name="XRefCopy92Row" hidden="1">#REF!</definedName>
    <definedName name="XRefCopy93" hidden="1">#REF!</definedName>
    <definedName name="XRefCopy93Row" hidden="1">#REF!</definedName>
    <definedName name="XRefCopy94" hidden="1">#REF!</definedName>
    <definedName name="XRefCopy94Row" hidden="1">#REF!</definedName>
    <definedName name="XRefCopy95" hidden="1">#REF!</definedName>
    <definedName name="XRefCopy95Row" hidden="1">#REF!</definedName>
    <definedName name="XRefCopy96" hidden="1">#REF!</definedName>
    <definedName name="XRefCopy96Row" hidden="1">#REF!</definedName>
    <definedName name="XRefCopy97" hidden="1">#REF!</definedName>
    <definedName name="XRefCopy97Row" hidden="1">#REF!</definedName>
    <definedName name="XRefCopy98" hidden="1">#REF!</definedName>
    <definedName name="XRefCopy98Row" hidden="1">#REF!</definedName>
    <definedName name="XRefCopy99" hidden="1">#REF!</definedName>
    <definedName name="XRefCopy99Row" hidden="1">#REF!</definedName>
    <definedName name="XRefCopy9Row" hidden="1">#REF!</definedName>
    <definedName name="XRefCopyRangeCount" hidden="1">4</definedName>
    <definedName name="XRefPaste1" hidden="1">#REF!</definedName>
    <definedName name="XRefPaste10" hidden="1">#REF!</definedName>
    <definedName name="XRefPaste100" hidden="1">#REF!</definedName>
    <definedName name="XRefPaste100Row" hidden="1">#REF!</definedName>
    <definedName name="XRefPaste101" hidden="1">#REF!</definedName>
    <definedName name="XRefPaste101Row" hidden="1">#REF!</definedName>
    <definedName name="XRefPaste102" hidden="1">#REF!</definedName>
    <definedName name="XRefPaste102Row" hidden="1">#REF!</definedName>
    <definedName name="XRefPaste103" hidden="1">#REF!</definedName>
    <definedName name="XRefPaste103Row" hidden="1">#REF!</definedName>
    <definedName name="XRefPaste104" hidden="1">#REF!</definedName>
    <definedName name="XRefPaste104Row" hidden="1">#REF!</definedName>
    <definedName name="XRefPaste105" hidden="1">#REF!</definedName>
    <definedName name="XRefPaste105Row" hidden="1">#REF!</definedName>
    <definedName name="XRefPaste106" hidden="1">#REF!</definedName>
    <definedName name="XRefPaste106Row" hidden="1">#REF!</definedName>
    <definedName name="XRefPaste107" hidden="1">#REF!</definedName>
    <definedName name="XRefPaste107Row" hidden="1">#REF!</definedName>
    <definedName name="XRefPaste108" hidden="1">#REF!</definedName>
    <definedName name="XRefPaste108Row" hidden="1">#REF!</definedName>
    <definedName name="XRefPaste109" hidden="1">#REF!</definedName>
    <definedName name="XRefPaste109Row" hidden="1">#REF!</definedName>
    <definedName name="XRefPaste10Row" hidden="1">#REF!</definedName>
    <definedName name="XRefPaste11" hidden="1">#REF!</definedName>
    <definedName name="XRefPaste110" hidden="1">#REF!</definedName>
    <definedName name="XRefPaste110Row" hidden="1">#REF!</definedName>
    <definedName name="XRefPaste111" hidden="1">#REF!</definedName>
    <definedName name="XRefPaste111Row" hidden="1">#REF!</definedName>
    <definedName name="XRefPaste112" hidden="1">#REF!</definedName>
    <definedName name="XRefPaste112Row" hidden="1">#REF!</definedName>
    <definedName name="XRefPaste113" hidden="1">#REF!</definedName>
    <definedName name="XRefPaste113Row" hidden="1">#REF!</definedName>
    <definedName name="XRefPaste114" hidden="1">#REF!</definedName>
    <definedName name="XRefPaste114Row" hidden="1">#REF!</definedName>
    <definedName name="XRefPaste115" hidden="1">#REF!</definedName>
    <definedName name="XRefPaste115Row" hidden="1">#REF!</definedName>
    <definedName name="XRefPaste116" hidden="1">#REF!</definedName>
    <definedName name="XRefPaste116Row" hidden="1">#REF!</definedName>
    <definedName name="XRefPaste117" hidden="1">#REF!</definedName>
    <definedName name="XRefPaste117Row" hidden="1">#REF!</definedName>
    <definedName name="XRefPaste118" hidden="1">#REF!</definedName>
    <definedName name="XRefPaste118Row" hidden="1">#REF!</definedName>
    <definedName name="XRefPaste119" hidden="1">#REF!</definedName>
    <definedName name="XRefPaste119Row" hidden="1">#REF!</definedName>
    <definedName name="XRefPaste11Row" hidden="1">#REF!</definedName>
    <definedName name="XRefPaste12" hidden="1">#REF!</definedName>
    <definedName name="XRefPaste120" hidden="1">#REF!</definedName>
    <definedName name="XRefPaste120Row" hidden="1">#REF!</definedName>
    <definedName name="XRefPaste121" hidden="1">#REF!</definedName>
    <definedName name="XRefPaste121Row" hidden="1">#REF!</definedName>
    <definedName name="XRefPaste122" hidden="1">#REF!</definedName>
    <definedName name="XRefPaste122Row" hidden="1">#REF!</definedName>
    <definedName name="XRefPaste123" hidden="1">#REF!</definedName>
    <definedName name="XRefPaste123Row" hidden="1">#REF!</definedName>
    <definedName name="XRefPaste124" hidden="1">#REF!</definedName>
    <definedName name="XRefPaste124Row" hidden="1">#REF!</definedName>
    <definedName name="XRefPaste125" hidden="1">#REF!</definedName>
    <definedName name="XRefPaste125Row" hidden="1">#REF!</definedName>
    <definedName name="XRefPaste126" hidden="1">#REF!</definedName>
    <definedName name="XRefPaste126Row" hidden="1">#REF!</definedName>
    <definedName name="XRefPaste127" hidden="1">#REF!</definedName>
    <definedName name="XRefPaste127Row" hidden="1">#REF!</definedName>
    <definedName name="XRefPaste128" hidden="1">#REF!</definedName>
    <definedName name="XRefPaste128Row" hidden="1">#REF!</definedName>
    <definedName name="XRefPaste129" hidden="1">#REF!</definedName>
    <definedName name="XRefPaste129Row" hidden="1">#REF!</definedName>
    <definedName name="XRefPaste12Row" hidden="1">#REF!</definedName>
    <definedName name="XRefPaste130" hidden="1">#REF!</definedName>
    <definedName name="XRefPaste130Row" hidden="1">#REF!</definedName>
    <definedName name="XRefPaste131" hidden="1">#REF!</definedName>
    <definedName name="XRefPaste131Row" hidden="1">#REF!</definedName>
    <definedName name="XRefPaste132" hidden="1">#REF!</definedName>
    <definedName name="XRefPaste132Row" hidden="1">#REF!</definedName>
    <definedName name="XRefPaste133" hidden="1">#REF!</definedName>
    <definedName name="XRefPaste133Row" hidden="1">#REF!</definedName>
    <definedName name="XRefPaste134" hidden="1">#REF!</definedName>
    <definedName name="XRefPaste134Row" hidden="1">#REF!</definedName>
    <definedName name="XRefPaste135" hidden="1">#REF!</definedName>
    <definedName name="XRefPaste135Row" hidden="1">#REF!</definedName>
    <definedName name="XRefPaste136" hidden="1">#REF!</definedName>
    <definedName name="XRefPaste136Row" hidden="1">#REF!</definedName>
    <definedName name="XRefPaste137" hidden="1">#REF!</definedName>
    <definedName name="XRefPaste137Row" hidden="1">#REF!</definedName>
    <definedName name="XRefPaste138" hidden="1">#REF!</definedName>
    <definedName name="XRefPaste138Row" hidden="1">#REF!</definedName>
    <definedName name="XRefPaste139" hidden="1">#REF!</definedName>
    <definedName name="XRefPaste139Row" hidden="1">#REF!</definedName>
    <definedName name="XRefPaste13Row" hidden="1">#REF!</definedName>
    <definedName name="XRefPaste140" hidden="1">#REF!</definedName>
    <definedName name="XRefPaste140Row" hidden="1">#REF!</definedName>
    <definedName name="XRefPaste141" hidden="1">#REF!</definedName>
    <definedName name="XRefPaste141Row" hidden="1">#REF!</definedName>
    <definedName name="XRefPaste142" hidden="1">#REF!</definedName>
    <definedName name="XRefPaste142Row" hidden="1">#REF!</definedName>
    <definedName name="XRefPaste143" hidden="1">#REF!</definedName>
    <definedName name="XRefPaste143Row" hidden="1">#REF!</definedName>
    <definedName name="XRefPaste144" hidden="1">#REF!</definedName>
    <definedName name="XRefPaste144Row" hidden="1">#REF!</definedName>
    <definedName name="XRefPaste145" hidden="1">#REF!</definedName>
    <definedName name="XRefPaste145Row" hidden="1">#REF!</definedName>
    <definedName name="XRefPaste146" hidden="1">#REF!</definedName>
    <definedName name="XRefPaste146Row" hidden="1">#REF!</definedName>
    <definedName name="XRefPaste147" hidden="1">#REF!</definedName>
    <definedName name="XRefPaste147Row" hidden="1">#REF!</definedName>
    <definedName name="XRefPaste148" hidden="1">#REF!</definedName>
    <definedName name="XRefPaste148Row" hidden="1">#REF!</definedName>
    <definedName name="XRefPaste14Row" hidden="1">#REF!</definedName>
    <definedName name="XRefPaste15" hidden="1">#REF!</definedName>
    <definedName name="XRefPaste15Row" hidden="1">#REF!</definedName>
    <definedName name="XRefPaste16" hidden="1">#REF!</definedName>
    <definedName name="XRefPaste17" hidden="1">#REF!</definedName>
    <definedName name="XRefPaste17Row" hidden="1">#REF!</definedName>
    <definedName name="XRefPaste18" localSheetId="4" hidden="1">#REF!</definedName>
    <definedName name="XRefPaste18" hidden="1">#REF!</definedName>
    <definedName name="XRefPaste18Row" localSheetId="4" hidden="1">#REF!</definedName>
    <definedName name="XRefPaste18Row" hidden="1">#REF!</definedName>
    <definedName name="XRefPaste19" hidden="1">#REF!</definedName>
    <definedName name="XRefPaste19Row" hidden="1">#REF!</definedName>
    <definedName name="XRefPaste1Row" hidden="1">#REF!</definedName>
    <definedName name="XRefPaste20" hidden="1">#REF!</definedName>
    <definedName name="XRefPaste21" hidden="1">#REF!</definedName>
    <definedName name="XRefPaste21Row" hidden="1">#REF!</definedName>
    <definedName name="XRefPaste22" hidden="1">#REF!</definedName>
    <definedName name="XRefPaste23" hidden="1">#REF!</definedName>
    <definedName name="XRefPaste24" hidden="1">#REF!</definedName>
    <definedName name="XRefPaste24Row" hidden="1">#REF!</definedName>
    <definedName name="XRefPaste25" hidden="1">#REF!</definedName>
    <definedName name="XRefPaste25Row" hidden="1">#REF!</definedName>
    <definedName name="XRefPaste26" hidden="1">#REF!</definedName>
    <definedName name="XRefPaste26Row" hidden="1">#REF!</definedName>
    <definedName name="XRefPaste27" hidden="1">#REF!</definedName>
    <definedName name="XRefPaste27Row" hidden="1">#REF!</definedName>
    <definedName name="XRefPaste28" hidden="1">#REF!</definedName>
    <definedName name="XRefPaste28Row" hidden="1">#REF!</definedName>
    <definedName name="XRefPaste29" hidden="1">#REF!</definedName>
    <definedName name="XRefPaste29Row" hidden="1">#REF!</definedName>
    <definedName name="XRefPaste2Row" hidden="1">#REF!</definedName>
    <definedName name="XRefPaste30" hidden="1">#REF!</definedName>
    <definedName name="XRefPaste31" hidden="1">#REF!</definedName>
    <definedName name="XRefPaste32" hidden="1">#REF!</definedName>
    <definedName name="XRefPaste32Row" hidden="1">#REF!</definedName>
    <definedName name="XRefPaste33" hidden="1">#REF!</definedName>
    <definedName name="XRefPaste33Row" hidden="1">#REF!</definedName>
    <definedName name="XRefPaste34" hidden="1">#REF!</definedName>
    <definedName name="XRefPaste34Row" hidden="1">#REF!</definedName>
    <definedName name="XRefPaste35" hidden="1">#REF!</definedName>
    <definedName name="XRefPaste35Row" hidden="1">#REF!</definedName>
    <definedName name="XRefPaste36" hidden="1">#REF!</definedName>
    <definedName name="XRefPaste36Row" hidden="1">#REF!</definedName>
    <definedName name="XRefPaste37" hidden="1">#REF!</definedName>
    <definedName name="XRefPaste37Row" hidden="1">#REF!</definedName>
    <definedName name="XRefPaste38" hidden="1">#REF!</definedName>
    <definedName name="XRefPaste38Row" hidden="1">#REF!</definedName>
    <definedName name="XRefPaste39" hidden="1">#REF!</definedName>
    <definedName name="XRefPaste39Row" hidden="1">#REF!</definedName>
    <definedName name="XRefPaste40" hidden="1">#REF!</definedName>
    <definedName name="XRefPaste40Row" hidden="1">#REF!</definedName>
    <definedName name="XRefPaste41" hidden="1">#REF!</definedName>
    <definedName name="XRefPaste41Row" hidden="1">#REF!</definedName>
    <definedName name="XRefPaste42" hidden="1">#REF!</definedName>
    <definedName name="XRefPaste42Row" hidden="1">#REF!</definedName>
    <definedName name="XRefPaste43" hidden="1">#REF!</definedName>
    <definedName name="XRefPaste43Row" hidden="1">#REF!</definedName>
    <definedName name="XRefPaste44" hidden="1">#REF!</definedName>
    <definedName name="XRefPaste44Row" hidden="1">#REF!</definedName>
    <definedName name="XRefPaste45" hidden="1">#REF!</definedName>
    <definedName name="XRefPaste45Row" hidden="1">#REF!</definedName>
    <definedName name="XRefPaste46" hidden="1">#REF!</definedName>
    <definedName name="XRefPaste46Row" hidden="1">#REF!</definedName>
    <definedName name="XRefPaste47" hidden="1">#REF!</definedName>
    <definedName name="XRefPaste47Row" hidden="1">#REF!</definedName>
    <definedName name="XRefPaste48" hidden="1">#REF!</definedName>
    <definedName name="XRefPaste48Row" hidden="1">#REF!</definedName>
    <definedName name="XRefPaste49" hidden="1">#REF!</definedName>
    <definedName name="XRefPaste49Row" hidden="1">#REF!</definedName>
    <definedName name="XRefPaste4Row" hidden="1">#REF!</definedName>
    <definedName name="XRefPaste50" localSheetId="4" hidden="1">#REF!</definedName>
    <definedName name="XRefPaste50" hidden="1">#REF!</definedName>
    <definedName name="XRefPaste50Row" hidden="1">#REF!</definedName>
    <definedName name="XRefPaste51" hidden="1">#REF!</definedName>
    <definedName name="XRefPaste51Row" hidden="1">#REF!</definedName>
    <definedName name="XRefPaste52" hidden="1">#REF!</definedName>
    <definedName name="XRefPaste52Row" hidden="1">#REF!</definedName>
    <definedName name="XRefPaste53" hidden="1">#REF!</definedName>
    <definedName name="XRefPaste53Row" hidden="1">#REF!</definedName>
    <definedName name="XRefPaste54" hidden="1">#REF!</definedName>
    <definedName name="XRefPaste54Row" hidden="1">#REF!</definedName>
    <definedName name="XRefPaste55" hidden="1">#REF!</definedName>
    <definedName name="XRefPaste55Row" hidden="1">#REF!</definedName>
    <definedName name="XRefPaste56" hidden="1">#REF!</definedName>
    <definedName name="XRefPaste56Row" hidden="1">#REF!</definedName>
    <definedName name="XRefPaste57" hidden="1">#REF!</definedName>
    <definedName name="XRefPaste57Row" hidden="1">#REF!</definedName>
    <definedName name="XRefPaste58" hidden="1">#REF!</definedName>
    <definedName name="XRefPaste58Row" hidden="1">#REF!</definedName>
    <definedName name="XRefPaste59" hidden="1">#REF!</definedName>
    <definedName name="XRefPaste59Row" hidden="1">#REF!</definedName>
    <definedName name="XRefPaste5Row" hidden="1">#REF!</definedName>
    <definedName name="XRefPaste60" hidden="1">#REF!</definedName>
    <definedName name="XRefPaste60Row" hidden="1">#REF!</definedName>
    <definedName name="XRefPaste61" hidden="1">#REF!</definedName>
    <definedName name="XRefPaste61Row" hidden="1">#REF!</definedName>
    <definedName name="XRefPaste62" hidden="1">#REF!</definedName>
    <definedName name="XRefPaste62Row" hidden="1">#REF!</definedName>
    <definedName name="XRefPaste63" hidden="1">#REF!</definedName>
    <definedName name="XRefPaste63Row" hidden="1">#REF!</definedName>
    <definedName name="XRefPaste64" hidden="1">#REF!</definedName>
    <definedName name="XRefPaste64Row" hidden="1">#REF!</definedName>
    <definedName name="XRefPaste65" hidden="1">#REF!</definedName>
    <definedName name="XRefPaste65Row" hidden="1">#REF!</definedName>
    <definedName name="XRefPaste66" hidden="1">#REF!</definedName>
    <definedName name="XRefPaste66Row" hidden="1">#REF!</definedName>
    <definedName name="XRefPaste67" hidden="1">#REF!</definedName>
    <definedName name="XRefPaste67Row" hidden="1">#REF!</definedName>
    <definedName name="XRefPaste68" hidden="1">#REF!</definedName>
    <definedName name="XRefPaste68Row" hidden="1">#REF!</definedName>
    <definedName name="XRefPaste69" hidden="1">#REF!</definedName>
    <definedName name="XRefPaste69Row" hidden="1">#REF!</definedName>
    <definedName name="XRefPaste6Row" hidden="1">#REF!</definedName>
    <definedName name="XRefPaste7" hidden="1">#REF!</definedName>
    <definedName name="XRefPaste70" hidden="1">#REF!</definedName>
    <definedName name="XRefPaste70Row" hidden="1">#REF!</definedName>
    <definedName name="XRefPaste71" hidden="1">#REF!</definedName>
    <definedName name="XRefPaste71Row" hidden="1">#REF!</definedName>
    <definedName name="XRefPaste72" hidden="1">#REF!</definedName>
    <definedName name="XRefPaste72Row" hidden="1">#REF!</definedName>
    <definedName name="XRefPaste73" hidden="1">#REF!</definedName>
    <definedName name="XRefPaste73Row" hidden="1">#REF!</definedName>
    <definedName name="XRefPaste74" hidden="1">#REF!</definedName>
    <definedName name="XRefPaste74Row" hidden="1">#REF!</definedName>
    <definedName name="XRefPaste75" hidden="1">#REF!</definedName>
    <definedName name="XRefPaste75Row" hidden="1">#REF!</definedName>
    <definedName name="XRefPaste76" hidden="1">#REF!</definedName>
    <definedName name="XRefPaste76Row" hidden="1">#REF!</definedName>
    <definedName name="XRefPaste77" hidden="1">#REF!</definedName>
    <definedName name="XRefPaste77Row" hidden="1">#REF!</definedName>
    <definedName name="XRefPaste78" hidden="1">#REF!</definedName>
    <definedName name="XRefPaste78Row" hidden="1">#REF!</definedName>
    <definedName name="XRefPaste79" hidden="1">#REF!</definedName>
    <definedName name="XRefPaste79Row" hidden="1">#REF!</definedName>
    <definedName name="XRefPaste7Row" hidden="1">#REF!</definedName>
    <definedName name="XRefPaste8" hidden="1">#REF!</definedName>
    <definedName name="XRefPaste80" hidden="1">#REF!</definedName>
    <definedName name="XRefPaste80Row" hidden="1">#REF!</definedName>
    <definedName name="XRefPaste81" hidden="1">#REF!</definedName>
    <definedName name="XRefPaste81Row" hidden="1">#REF!</definedName>
    <definedName name="XRefPaste82" hidden="1">#REF!</definedName>
    <definedName name="XRefPaste82Row" hidden="1">#REF!</definedName>
    <definedName name="XRefPaste83" hidden="1">#REF!</definedName>
    <definedName name="XRefPaste83Row" hidden="1">#REF!</definedName>
    <definedName name="XRefPaste84" hidden="1">#REF!</definedName>
    <definedName name="XRefPaste84Row" hidden="1">#REF!</definedName>
    <definedName name="XRefPaste85" hidden="1">#REF!</definedName>
    <definedName name="XRefPaste85Row" hidden="1">#REF!</definedName>
    <definedName name="XRefPaste86" hidden="1">#REF!</definedName>
    <definedName name="XRefPaste86Row" hidden="1">#REF!</definedName>
    <definedName name="XRefPaste87" hidden="1">#REF!</definedName>
    <definedName name="XRefPaste87Row" hidden="1">#REF!</definedName>
    <definedName name="XRefPaste88" hidden="1">#REF!</definedName>
    <definedName name="XRefPaste88Row" hidden="1">#REF!</definedName>
    <definedName name="XRefPaste89" hidden="1">#REF!</definedName>
    <definedName name="XRefPaste89Row" hidden="1">#REF!</definedName>
    <definedName name="XRefPaste8Row" hidden="1">#REF!</definedName>
    <definedName name="XRefPaste9" hidden="1">#REF!</definedName>
    <definedName name="XRefPaste90" hidden="1">#REF!</definedName>
    <definedName name="XRefPaste90Row" hidden="1">#REF!</definedName>
    <definedName name="XRefPaste91" hidden="1">#REF!</definedName>
    <definedName name="XRefPaste91Row" hidden="1">#REF!</definedName>
    <definedName name="XRefPaste92" hidden="1">#REF!</definedName>
    <definedName name="XRefPaste92Row" hidden="1">#REF!</definedName>
    <definedName name="XRefPaste93" hidden="1">#REF!</definedName>
    <definedName name="XRefPaste93Row" hidden="1">#REF!</definedName>
    <definedName name="XRefPaste94" hidden="1">#REF!</definedName>
    <definedName name="XRefPaste94Row" hidden="1">#REF!</definedName>
    <definedName name="XRefPaste95" hidden="1">#REF!</definedName>
    <definedName name="XRefPaste95Row" hidden="1">#REF!</definedName>
    <definedName name="XRefPaste96" hidden="1">#REF!</definedName>
    <definedName name="XRefPaste96Row" hidden="1">#REF!</definedName>
    <definedName name="XRefPaste97" hidden="1">#REF!</definedName>
    <definedName name="XRefPaste97Row" hidden="1">#REF!</definedName>
    <definedName name="XRefPaste98" hidden="1">#REF!</definedName>
    <definedName name="XRefPaste98Row" hidden="1">#REF!</definedName>
    <definedName name="XRefPaste99" hidden="1">#REF!</definedName>
    <definedName name="XRefPaste99Row" hidden="1">#REF!</definedName>
    <definedName name="XRefPaste9Row" hidden="1">#REF!</definedName>
    <definedName name="XRefPasteRangeCount" hidden="1">1</definedName>
    <definedName name="xx">#REF!</definedName>
    <definedName name="Z_5FCC9217_B3E9_4B91_A943_5F21728EBEE9_.wvu.FilterData" localSheetId="3" hidden="1">'Clasificación 09.20'!$A$4:$J$487</definedName>
    <definedName name="Z_5FCC9217_B3E9_4B91_A943_5F21728EBEE9_.wvu.PrintArea" localSheetId="5" hidden="1">'Balance General'!$A$1:$G$86</definedName>
    <definedName name="Z_5FCC9217_B3E9_4B91_A943_5F21728EBEE9_.wvu.PrintArea" localSheetId="6" hidden="1">'Estado de Resultados'!$A$1:$G$91</definedName>
    <definedName name="Z_5FCC9217_B3E9_4B91_A943_5F21728EBEE9_.wvu.PrintArea" localSheetId="7" hidden="1">'Notas Contables I'!$A$1:$L$79</definedName>
    <definedName name="Z_5FCC9217_B3E9_4B91_A943_5F21728EBEE9_.wvu.PrintArea" localSheetId="8" hidden="1">'Notas Contables II'!$A$1:$I$586</definedName>
    <definedName name="Z_7015FC6D_0680_4B00_AA0E_B83DA1D0B666_.wvu.FilterData" localSheetId="3" hidden="1">'Clasificación 09.20'!$A$4:$J$487</definedName>
    <definedName name="Z_7015FC6D_0680_4B00_AA0E_B83DA1D0B666_.wvu.PrintArea" localSheetId="5" hidden="1">'Balance General'!$A$1:$G$86</definedName>
    <definedName name="Z_7015FC6D_0680_4B00_AA0E_B83DA1D0B666_.wvu.PrintArea" localSheetId="6" hidden="1">'Estado de Resultados'!$A$1:$G$91</definedName>
    <definedName name="Z_7015FC6D_0680_4B00_AA0E_B83DA1D0B666_.wvu.PrintArea" localSheetId="7" hidden="1">'Notas Contables I'!$A$1:$L$79</definedName>
    <definedName name="Z_7015FC6D_0680_4B00_AA0E_B83DA1D0B666_.wvu.PrintArea" localSheetId="8" hidden="1">'Notas Contables II'!$A$1:$I$586</definedName>
    <definedName name="Z_970CBB53_F4B3_462F_AEFE_2BC403F5F0AD_.wvu.PrintArea" localSheetId="7" hidden="1">'Notas Contables I'!$A$1:$L$79</definedName>
    <definedName name="Z_970CBB53_F4B3_462F_AEFE_2BC403F5F0AD_.wvu.PrintArea" localSheetId="8" hidden="1">'Notas Contables II'!$A$1:$I$586</definedName>
    <definedName name="Z_B9F63820_5C32_455A_BC9D_0BE84D6B0867_.wvu.FilterData" localSheetId="3" hidden="1">'Clasificación 09.20'!$A$4:$J$487</definedName>
    <definedName name="Z_B9F63820_5C32_455A_BC9D_0BE84D6B0867_.wvu.PrintArea" localSheetId="5" hidden="1">'Balance General'!$A$1:$G$86</definedName>
    <definedName name="Z_B9F63820_5C32_455A_BC9D_0BE84D6B0867_.wvu.PrintArea" localSheetId="6" hidden="1">'Estado de Resultados'!$A$1:$G$91</definedName>
    <definedName name="Z_EF69D6EE_DB7C_41BA_9D3E_A1095271DBA4_.wvu.FilterData" localSheetId="0" hidden="1">AF!$B$1:$H$76</definedName>
    <definedName name="Z_EF69D6EE_DB7C_41BA_9D3E_A1095271DBA4_.wvu.FilterData" localSheetId="3" hidden="1">'Clasificación 09.20'!$A$4:$M$487</definedName>
    <definedName name="Z_EF69D6EE_DB7C_41BA_9D3E_A1095271DBA4_.wvu.FilterData" localSheetId="2" hidden="1">Consolidado!$B$1:$M$225</definedName>
    <definedName name="Z_EF69D6EE_DB7C_41BA_9D3E_A1095271DBA4_.wvu.PrintArea" localSheetId="5" hidden="1">'Balance General'!$A$1:$G$86</definedName>
    <definedName name="Z_EF69D6EE_DB7C_41BA_9D3E_A1095271DBA4_.wvu.PrintArea" localSheetId="6" hidden="1">'Estado de Resultados'!$A$1:$G$91</definedName>
    <definedName name="Z_EF69D6EE_DB7C_41BA_9D3E_A1095271DBA4_.wvu.PrintArea" localSheetId="7" hidden="1">'Notas Contables I'!$A$1:$L$79</definedName>
    <definedName name="Z_EF69D6EE_DB7C_41BA_9D3E_A1095271DBA4_.wvu.PrintArea" localSheetId="8" hidden="1">'Notas Contables II'!$A$1:$I$586</definedName>
    <definedName name="Z_F3648BCD_1CED_4BBB_AE63_37BDB925883F_.wvu.FilterData" localSheetId="3" hidden="1">'Clasificación 09.20'!$A$4:$J$487</definedName>
    <definedName name="Z_F3648BCD_1CED_4BBB_AE63_37BDB925883F_.wvu.PrintArea" localSheetId="5" hidden="1">'Balance General'!$A$1:$G$86</definedName>
    <definedName name="Z_F3648BCD_1CED_4BBB_AE63_37BDB925883F_.wvu.PrintArea" localSheetId="6" hidden="1">'Estado de Resultados'!$A$1:$G$91</definedName>
    <definedName name="Z_F3648BCD_1CED_4BBB_AE63_37BDB925883F_.wvu.PrintArea" localSheetId="7" hidden="1">'Notas Contables I'!$A$1:$L$79</definedName>
    <definedName name="Z_F3648BCD_1CED_4BBB_AE63_37BDB925883F_.wvu.PrintArea" localSheetId="8" hidden="1">'Notas Contables II'!$A$1:$I$586</definedName>
    <definedName name="zdfd" localSheetId="4" hidden="1">#REF!</definedName>
    <definedName name="zdfd" localSheetId="7" hidden="1">#REF!</definedName>
    <definedName name="zdfd" localSheetId="8" hidden="1">#REF!</definedName>
    <definedName name="zdfd" hidden="1">#REF!</definedName>
  </definedNames>
  <calcPr calcId="191029" calcOnSave="0"/>
  <customWorkbookViews>
    <customWorkbookView name="Sergio Gonzalez - Vista personalizada" guid="{EF69D6EE-DB7C-41BA-9D3E-A1095271DBA4}" mergeInterval="0" personalView="1" maximized="1" xWindow="-8" yWindow="-8" windowWidth="1382" windowHeight="744" tabRatio="954" activeSheetId="8"/>
    <customWorkbookView name="Dahiana Sanchez - Vista personalizada" guid="{F3648BCD-1CED-4BBB-AE63-37BDB925883F}" mergeInterval="0" personalView="1" maximized="1" xWindow="-9" yWindow="-9" windowWidth="1938" windowHeight="1048" tabRatio="954" activeSheetId="9"/>
    <customWorkbookView name="Shirley Vichini - Vista personalizada" guid="{5FCC9217-B3E9-4B91-A943-5F21728EBEE9}" mergeInterval="0" personalView="1" maximized="1" xWindow="-9" yWindow="-9" windowWidth="1938" windowHeight="1048" tabRatio="954" activeSheetId="9"/>
    <customWorkbookView name="Alejandro Otazú - Vista personalizada" guid="{7015FC6D-0680-4B00-AA0E-B83DA1D0B666}" mergeInterval="0" personalView="1" maximized="1" xWindow="-9" yWindow="-9" windowWidth="1938" windowHeight="1048" tabRatio="954" activeSheetId="9"/>
    <customWorkbookView name="Yohana Benitez - Vista personalizada" guid="{B9F63820-5C32-455A-BC9D-0BE84D6B0867}" mergeInterval="0" personalView="1" maximized="1" xWindow="-8" yWindow="-8" windowWidth="1382" windowHeight="744" tabRatio="954" activeSheetId="9"/>
  </customWorkbookViews>
  <pivotCaches>
    <pivotCache cacheId="1"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38" i="9" l="1"/>
  <c r="D439" i="9"/>
  <c r="C439" i="9"/>
  <c r="G125" i="2"/>
  <c r="E415" i="9"/>
  <c r="C373" i="9"/>
  <c r="C300" i="9"/>
  <c r="D239" i="9"/>
  <c r="F234" i="9"/>
  <c r="F235" i="9"/>
  <c r="F236" i="9"/>
  <c r="F237" i="9"/>
  <c r="F238" i="9"/>
  <c r="F233" i="9"/>
  <c r="F224" i="9"/>
  <c r="F225" i="9"/>
  <c r="F226" i="9"/>
  <c r="F227" i="9"/>
  <c r="F228" i="9"/>
  <c r="F229" i="9"/>
  <c r="F230" i="9"/>
  <c r="F231" i="9"/>
  <c r="F232" i="9"/>
  <c r="F223" i="9"/>
  <c r="F204" i="9"/>
  <c r="F180" i="9"/>
  <c r="F179" i="9"/>
  <c r="F178" i="9"/>
  <c r="F176" i="9"/>
  <c r="F177" i="9"/>
  <c r="F175" i="9"/>
  <c r="E170" i="9"/>
  <c r="F170" i="9" s="1"/>
  <c r="G156" i="9" l="1"/>
  <c r="G151" i="9"/>
  <c r="G152" i="9"/>
  <c r="G153" i="9"/>
  <c r="G154" i="9"/>
  <c r="G155" i="9"/>
  <c r="G142" i="9"/>
  <c r="G143" i="9"/>
  <c r="G144" i="9"/>
  <c r="G145" i="9"/>
  <c r="G146" i="9"/>
  <c r="G147" i="9"/>
  <c r="G148" i="9"/>
  <c r="G149" i="9"/>
  <c r="G150" i="9"/>
  <c r="G141" i="9"/>
  <c r="G94" i="9"/>
  <c r="G95" i="9"/>
  <c r="G96" i="9"/>
  <c r="G97" i="9"/>
  <c r="G98" i="9"/>
  <c r="G93" i="9"/>
  <c r="C68" i="9" l="1"/>
  <c r="E33" i="9"/>
  <c r="F33" i="9" s="1"/>
  <c r="F50" i="6" l="1"/>
  <c r="F51" i="6"/>
  <c r="F52" i="6"/>
  <c r="F47" i="6"/>
  <c r="F46" i="6"/>
  <c r="F39" i="6"/>
  <c r="F40" i="6"/>
  <c r="F41" i="6"/>
  <c r="F42" i="6"/>
  <c r="F43" i="6"/>
  <c r="F38" i="6"/>
  <c r="F31" i="6"/>
  <c r="F30" i="6"/>
  <c r="F10" i="6"/>
  <c r="F11" i="6"/>
  <c r="F12" i="6"/>
  <c r="F13" i="6"/>
  <c r="C67" i="6"/>
  <c r="C45" i="6"/>
  <c r="C46" i="6"/>
  <c r="C47" i="6"/>
  <c r="C48" i="6"/>
  <c r="C49" i="6"/>
  <c r="C50" i="6"/>
  <c r="C51" i="6"/>
  <c r="C44" i="6"/>
  <c r="C41" i="6"/>
  <c r="C23" i="6"/>
  <c r="C25" i="6"/>
  <c r="C26" i="6"/>
  <c r="C27" i="6"/>
  <c r="C16" i="6"/>
  <c r="F45" i="6" l="1"/>
  <c r="C43" i="6"/>
  <c r="G27" i="8"/>
  <c r="I120" i="3" l="1"/>
  <c r="F225" i="3"/>
  <c r="M153" i="3" l="1"/>
  <c r="I485" i="4" l="1"/>
  <c r="I484" i="4"/>
  <c r="I481" i="4"/>
  <c r="I477" i="4"/>
  <c r="I476" i="4"/>
  <c r="I473" i="4"/>
  <c r="I471" i="4"/>
  <c r="I470" i="4"/>
  <c r="I469" i="4"/>
  <c r="I468" i="4"/>
  <c r="I467" i="4"/>
  <c r="I466" i="4"/>
  <c r="I465" i="4"/>
  <c r="I464" i="4"/>
  <c r="I462" i="4"/>
  <c r="I459" i="4"/>
  <c r="I452" i="4"/>
  <c r="I445" i="4"/>
  <c r="I444" i="4"/>
  <c r="I442" i="4"/>
  <c r="I441" i="4"/>
  <c r="I438" i="4"/>
  <c r="I435" i="4"/>
  <c r="I426" i="4"/>
  <c r="I423" i="4"/>
  <c r="I410" i="4"/>
  <c r="I406" i="4"/>
  <c r="I402" i="4"/>
  <c r="I400" i="4"/>
  <c r="I397" i="4"/>
  <c r="I393" i="4"/>
  <c r="I391" i="4"/>
  <c r="I380" i="4"/>
  <c r="I379" i="4"/>
  <c r="I378" i="4"/>
  <c r="I377" i="4"/>
  <c r="I374" i="4"/>
  <c r="I373" i="4"/>
  <c r="I371" i="4"/>
  <c r="I369" i="4"/>
  <c r="I366" i="4"/>
  <c r="I363" i="4"/>
  <c r="I362" i="4"/>
  <c r="I344" i="4"/>
  <c r="I342" i="4"/>
  <c r="I337" i="4"/>
  <c r="I336" i="4"/>
  <c r="I329" i="4"/>
  <c r="I328" i="4"/>
  <c r="I327" i="4"/>
  <c r="I325" i="4"/>
  <c r="I324" i="4"/>
  <c r="I323" i="4"/>
  <c r="I322" i="4"/>
  <c r="I320" i="4"/>
  <c r="I317" i="4"/>
  <c r="I316" i="4"/>
  <c r="I315" i="4"/>
  <c r="I314" i="4"/>
  <c r="I312" i="4"/>
  <c r="I311" i="4"/>
  <c r="I310" i="4"/>
  <c r="I309" i="4"/>
  <c r="I308" i="4"/>
  <c r="I305" i="4"/>
  <c r="I304" i="4"/>
  <c r="I303" i="4"/>
  <c r="I299" i="4"/>
  <c r="I298" i="4"/>
  <c r="I297" i="4"/>
  <c r="I296" i="4"/>
  <c r="I295" i="4"/>
  <c r="I294" i="4"/>
  <c r="I293" i="4"/>
  <c r="I292" i="4"/>
  <c r="I284" i="4"/>
  <c r="I283" i="4"/>
  <c r="I276" i="4"/>
  <c r="I275" i="4"/>
  <c r="I274" i="4"/>
  <c r="I273" i="4"/>
  <c r="I270" i="4"/>
  <c r="I269" i="4"/>
  <c r="I268" i="4"/>
  <c r="I267" i="4"/>
  <c r="I266" i="4"/>
  <c r="I262" i="4"/>
  <c r="I260" i="4"/>
  <c r="I258" i="4"/>
  <c r="I256" i="4"/>
  <c r="I255" i="4"/>
  <c r="I254" i="4"/>
  <c r="I244" i="4"/>
  <c r="I243" i="4"/>
  <c r="I241" i="4"/>
  <c r="I240" i="4"/>
  <c r="I239" i="4"/>
  <c r="I232" i="4"/>
  <c r="I225" i="4"/>
  <c r="I224" i="4"/>
  <c r="I220" i="4"/>
  <c r="I218" i="4"/>
  <c r="I216" i="4"/>
  <c r="I215" i="4"/>
  <c r="I214" i="4"/>
  <c r="I208" i="4"/>
  <c r="I202" i="4"/>
  <c r="I199" i="4"/>
  <c r="I198" i="4"/>
  <c r="I196" i="4"/>
  <c r="I195" i="4"/>
  <c r="I190" i="4"/>
  <c r="I187" i="4"/>
  <c r="I186" i="4"/>
  <c r="I184" i="4"/>
  <c r="I183" i="4"/>
  <c r="I182" i="4"/>
  <c r="I180" i="4"/>
  <c r="I179" i="4"/>
  <c r="I177" i="4"/>
  <c r="I176" i="4"/>
  <c r="I173" i="4"/>
  <c r="I172" i="4"/>
  <c r="I171" i="4"/>
  <c r="I169" i="4"/>
  <c r="I168" i="4"/>
  <c r="I164" i="4"/>
  <c r="I162" i="4"/>
  <c r="I160" i="4"/>
  <c r="I158" i="4"/>
  <c r="I157" i="4"/>
  <c r="I155" i="4"/>
  <c r="I150" i="4"/>
  <c r="I149" i="4"/>
  <c r="I148" i="4"/>
  <c r="I146" i="4"/>
  <c r="I144" i="4"/>
  <c r="I143" i="4"/>
  <c r="I142" i="4"/>
  <c r="I141" i="4"/>
  <c r="I140" i="4"/>
  <c r="I139" i="4"/>
  <c r="I138" i="4"/>
  <c r="I135" i="4"/>
  <c r="I134" i="4"/>
  <c r="I133" i="4"/>
  <c r="I132" i="4"/>
  <c r="I131" i="4"/>
  <c r="I130" i="4"/>
  <c r="I129" i="4"/>
  <c r="I128" i="4"/>
  <c r="I127" i="4"/>
  <c r="I126" i="4"/>
  <c r="I125" i="4"/>
  <c r="I124" i="4"/>
  <c r="I122" i="4"/>
  <c r="I117" i="4"/>
  <c r="I115" i="4"/>
  <c r="I114" i="4"/>
  <c r="I113" i="4"/>
  <c r="I112" i="4"/>
  <c r="I111" i="4"/>
  <c r="I109" i="4"/>
  <c r="I107" i="4"/>
  <c r="I105" i="4"/>
  <c r="I104" i="4"/>
  <c r="I103" i="4"/>
  <c r="I102" i="4"/>
  <c r="I101" i="4"/>
  <c r="I100" i="4"/>
  <c r="I99" i="4"/>
  <c r="I98" i="4"/>
  <c r="I96" i="4"/>
  <c r="I95" i="4"/>
  <c r="I93" i="4"/>
  <c r="I92" i="4"/>
  <c r="I89" i="4"/>
  <c r="I88" i="4"/>
  <c r="I87" i="4"/>
  <c r="I86" i="4"/>
  <c r="I85" i="4"/>
  <c r="I72" i="4"/>
  <c r="I71" i="4"/>
  <c r="I70" i="4"/>
  <c r="I67" i="4"/>
  <c r="I66" i="4"/>
  <c r="I64" i="4"/>
  <c r="I62" i="4"/>
  <c r="I60" i="4"/>
  <c r="I59" i="4"/>
  <c r="I58" i="4"/>
  <c r="I57" i="4"/>
  <c r="I56" i="4"/>
  <c r="I54" i="4"/>
  <c r="I53" i="4"/>
  <c r="I52" i="4"/>
  <c r="I51" i="4"/>
  <c r="I50" i="4"/>
  <c r="I48" i="4"/>
  <c r="I47" i="4"/>
  <c r="I46" i="4"/>
  <c r="I42" i="4"/>
  <c r="I40" i="4"/>
  <c r="I39" i="4"/>
  <c r="I38" i="4"/>
  <c r="I33" i="4"/>
  <c r="I31" i="4"/>
  <c r="I30" i="4"/>
  <c r="I29" i="4"/>
  <c r="I28" i="4"/>
  <c r="I27" i="4"/>
  <c r="I26" i="4"/>
  <c r="I25" i="4"/>
  <c r="I23" i="4"/>
  <c r="I22" i="4"/>
  <c r="I21" i="4"/>
  <c r="I17" i="4"/>
  <c r="I16" i="4"/>
  <c r="I15" i="4"/>
  <c r="I14" i="4"/>
  <c r="I11" i="4"/>
  <c r="I10" i="4"/>
  <c r="I9" i="4"/>
  <c r="I8" i="4"/>
  <c r="G18" i="4"/>
  <c r="G19" i="4"/>
  <c r="G20" i="4"/>
  <c r="G21" i="4"/>
  <c r="G22" i="4"/>
  <c r="G23" i="4"/>
  <c r="G24" i="4"/>
  <c r="G25" i="4"/>
  <c r="G26" i="4"/>
  <c r="G27" i="4"/>
  <c r="G28" i="4"/>
  <c r="G29" i="4"/>
  <c r="G30" i="4"/>
  <c r="G31" i="4"/>
  <c r="G33" i="4"/>
  <c r="G37" i="4"/>
  <c r="G38" i="4"/>
  <c r="G39" i="4"/>
  <c r="G40" i="4"/>
  <c r="G42"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81"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7" i="4"/>
  <c r="G118" i="4"/>
  <c r="G122" i="4"/>
  <c r="G124" i="4"/>
  <c r="G125" i="4"/>
  <c r="G126" i="4"/>
  <c r="G127" i="4"/>
  <c r="G128" i="4"/>
  <c r="G129" i="4"/>
  <c r="G130" i="4"/>
  <c r="G131" i="4"/>
  <c r="G132" i="4"/>
  <c r="G133" i="4"/>
  <c r="G134" i="4"/>
  <c r="G135" i="4"/>
  <c r="G136" i="4"/>
  <c r="G137" i="4"/>
  <c r="G138" i="4"/>
  <c r="G139" i="4"/>
  <c r="G140" i="4"/>
  <c r="G141" i="4"/>
  <c r="G142" i="4"/>
  <c r="G143" i="4"/>
  <c r="G144" i="4"/>
  <c r="G146" i="4"/>
  <c r="G148" i="4"/>
  <c r="G149" i="4"/>
  <c r="G150" i="4"/>
  <c r="G151" i="4"/>
  <c r="G152" i="4"/>
  <c r="G153" i="4"/>
  <c r="G154" i="4"/>
  <c r="G155" i="4"/>
  <c r="G156" i="4"/>
  <c r="G157" i="4"/>
  <c r="G158" i="4"/>
  <c r="G159" i="4"/>
  <c r="G160" i="4"/>
  <c r="G161" i="4"/>
  <c r="G162" i="4"/>
  <c r="G163" i="4"/>
  <c r="G164" i="4"/>
  <c r="G167" i="4"/>
  <c r="G168" i="4"/>
  <c r="G169" i="4"/>
  <c r="G170" i="4"/>
  <c r="G171" i="4"/>
  <c r="G172" i="4"/>
  <c r="G173" i="4"/>
  <c r="G174" i="4"/>
  <c r="G175" i="4"/>
  <c r="G176" i="4"/>
  <c r="G177" i="4"/>
  <c r="G178" i="4"/>
  <c r="G179" i="4"/>
  <c r="G180" i="4"/>
  <c r="G181" i="4"/>
  <c r="G182" i="4"/>
  <c r="G183" i="4"/>
  <c r="G184" i="4"/>
  <c r="G185" i="4"/>
  <c r="G186" i="4"/>
  <c r="G187" i="4"/>
  <c r="G188" i="4"/>
  <c r="G190" i="4"/>
  <c r="G191" i="4"/>
  <c r="G194" i="4"/>
  <c r="G195" i="4"/>
  <c r="G196" i="4"/>
  <c r="G197" i="4"/>
  <c r="G198" i="4"/>
  <c r="G199" i="4"/>
  <c r="G200" i="4"/>
  <c r="G201" i="4"/>
  <c r="G202" i="4"/>
  <c r="G207" i="4"/>
  <c r="G208" i="4"/>
  <c r="G211" i="4"/>
  <c r="G212" i="4"/>
  <c r="G213" i="4"/>
  <c r="G214" i="4"/>
  <c r="G215" i="4"/>
  <c r="G216" i="4"/>
  <c r="G217" i="4"/>
  <c r="G218" i="4"/>
  <c r="G219" i="4"/>
  <c r="G220" i="4"/>
  <c r="G221" i="4"/>
  <c r="G224" i="4"/>
  <c r="G225" i="4"/>
  <c r="G227" i="4"/>
  <c r="G228" i="4"/>
  <c r="G229" i="4"/>
  <c r="G230" i="4"/>
  <c r="G232" i="4"/>
  <c r="G233" i="4"/>
  <c r="G238" i="4"/>
  <c r="G239" i="4"/>
  <c r="G240" i="4"/>
  <c r="G241" i="4"/>
  <c r="G243" i="4"/>
  <c r="G244" i="4"/>
  <c r="G250" i="4"/>
  <c r="G253" i="4"/>
  <c r="G254" i="4"/>
  <c r="G255" i="4"/>
  <c r="G256" i="4"/>
  <c r="G258" i="4"/>
  <c r="G259" i="4"/>
  <c r="G260" i="4"/>
  <c r="G262" i="4"/>
  <c r="G264" i="4"/>
  <c r="G266" i="4"/>
  <c r="G267" i="4"/>
  <c r="G268" i="4"/>
  <c r="G269" i="4"/>
  <c r="G270" i="4"/>
  <c r="G272" i="4"/>
  <c r="G273" i="4"/>
  <c r="G274" i="4"/>
  <c r="G275" i="4"/>
  <c r="G276" i="4"/>
  <c r="G278" i="4"/>
  <c r="G283" i="4"/>
  <c r="G284" i="4"/>
  <c r="G291" i="4"/>
  <c r="G292" i="4"/>
  <c r="G293" i="4"/>
  <c r="G294" i="4"/>
  <c r="G295" i="4"/>
  <c r="G296" i="4"/>
  <c r="G297" i="4"/>
  <c r="G298" i="4"/>
  <c r="G299" i="4"/>
  <c r="G300" i="4"/>
  <c r="G301" i="4"/>
  <c r="G302" i="4"/>
  <c r="G303" i="4"/>
  <c r="G304" i="4"/>
  <c r="G305" i="4"/>
  <c r="G306" i="4"/>
  <c r="G307" i="4"/>
  <c r="G308" i="4"/>
  <c r="G309" i="4"/>
  <c r="G310" i="4"/>
  <c r="G311" i="4"/>
  <c r="G312" i="4"/>
  <c r="G313" i="4"/>
  <c r="G314" i="4"/>
  <c r="G315" i="4"/>
  <c r="G316" i="4"/>
  <c r="G317" i="4"/>
  <c r="G318" i="4"/>
  <c r="G319" i="4"/>
  <c r="G320" i="4"/>
  <c r="G321" i="4"/>
  <c r="G322" i="4"/>
  <c r="G323" i="4"/>
  <c r="G324" i="4"/>
  <c r="G325" i="4"/>
  <c r="G326" i="4"/>
  <c r="G327" i="4"/>
  <c r="G328" i="4"/>
  <c r="G329" i="4"/>
  <c r="G330" i="4"/>
  <c r="G331" i="4"/>
  <c r="G335" i="4"/>
  <c r="G336" i="4"/>
  <c r="G337" i="4"/>
  <c r="G338" i="4"/>
  <c r="G341" i="4"/>
  <c r="G342" i="4"/>
  <c r="G344" i="4"/>
  <c r="G345" i="4"/>
  <c r="G348" i="4"/>
  <c r="G349" i="4"/>
  <c r="G362" i="4"/>
  <c r="G363" i="4"/>
  <c r="G366" i="4"/>
  <c r="G369" i="4"/>
  <c r="G370" i="4"/>
  <c r="G371" i="4"/>
  <c r="G373" i="4"/>
  <c r="G374" i="4"/>
  <c r="G376" i="4"/>
  <c r="G377" i="4"/>
  <c r="G378" i="4"/>
  <c r="G379" i="4"/>
  <c r="G380" i="4"/>
  <c r="G382" i="4"/>
  <c r="G383" i="4"/>
  <c r="G384" i="4"/>
  <c r="G391" i="4"/>
  <c r="G393" i="4"/>
  <c r="G395" i="4"/>
  <c r="G397" i="4"/>
  <c r="G400" i="4"/>
  <c r="G402" i="4"/>
  <c r="G403" i="4"/>
  <c r="G404" i="4"/>
  <c r="G406" i="4"/>
  <c r="G410" i="4"/>
  <c r="G423" i="4"/>
  <c r="G426" i="4"/>
  <c r="G435" i="4"/>
  <c r="G438" i="4"/>
  <c r="G441" i="4"/>
  <c r="G442" i="4"/>
  <c r="G444" i="4"/>
  <c r="G445" i="4"/>
  <c r="G451" i="4"/>
  <c r="G452" i="4"/>
  <c r="G456" i="4"/>
  <c r="G457" i="4"/>
  <c r="G459" i="4"/>
  <c r="G462" i="4"/>
  <c r="G463" i="4"/>
  <c r="G464" i="4"/>
  <c r="G465" i="4"/>
  <c r="G466" i="4"/>
  <c r="G467" i="4"/>
  <c r="G468" i="4"/>
  <c r="G469" i="4"/>
  <c r="G470" i="4"/>
  <c r="G471" i="4"/>
  <c r="G472" i="4"/>
  <c r="G473" i="4"/>
  <c r="G474" i="4"/>
  <c r="G475" i="4"/>
  <c r="G476" i="4"/>
  <c r="G477" i="4"/>
  <c r="G478" i="4"/>
  <c r="G479" i="4"/>
  <c r="G480" i="4"/>
  <c r="G481" i="4"/>
  <c r="G482" i="4"/>
  <c r="G483" i="4"/>
  <c r="G484" i="4"/>
  <c r="G485" i="4"/>
  <c r="G486" i="4"/>
  <c r="G487" i="4"/>
  <c r="G9" i="4"/>
  <c r="G10" i="4"/>
  <c r="G11" i="4"/>
  <c r="G14" i="4"/>
  <c r="G15" i="4"/>
  <c r="G16" i="4"/>
  <c r="G17" i="4"/>
  <c r="G8" i="4"/>
  <c r="F18" i="6" l="1"/>
  <c r="F22" i="6"/>
  <c r="F23" i="6"/>
  <c r="C9" i="6"/>
  <c r="C21" i="6"/>
  <c r="G5" i="4"/>
  <c r="M46" i="3"/>
  <c r="U44" i="1"/>
  <c r="M156" i="3"/>
  <c r="M132" i="3"/>
  <c r="M131" i="3"/>
  <c r="M116" i="3"/>
  <c r="M69" i="3"/>
  <c r="M68" i="3"/>
  <c r="M67" i="3"/>
  <c r="M66" i="3"/>
  <c r="M6" i="3"/>
  <c r="G218" i="3"/>
  <c r="G217" i="3"/>
  <c r="G216" i="3"/>
  <c r="G213" i="3"/>
  <c r="G212" i="3"/>
  <c r="G211" i="3"/>
  <c r="G209" i="3"/>
  <c r="G208" i="3"/>
  <c r="G207" i="3"/>
  <c r="G206" i="3"/>
  <c r="G205" i="3"/>
  <c r="G204" i="3"/>
  <c r="G203" i="3"/>
  <c r="G202" i="3"/>
  <c r="G201" i="3"/>
  <c r="G200" i="3"/>
  <c r="G199" i="3"/>
  <c r="G198" i="3"/>
  <c r="G197" i="3"/>
  <c r="G196" i="3"/>
  <c r="G195" i="3"/>
  <c r="G194" i="3"/>
  <c r="G193" i="3"/>
  <c r="G192" i="3"/>
  <c r="G191" i="3"/>
  <c r="G190" i="3"/>
  <c r="G189" i="3"/>
  <c r="G188" i="3"/>
  <c r="G187" i="3"/>
  <c r="G186" i="3"/>
  <c r="G185" i="3"/>
  <c r="G184" i="3"/>
  <c r="G183" i="3"/>
  <c r="G182" i="3"/>
  <c r="G181" i="3"/>
  <c r="G180" i="3"/>
  <c r="G179" i="3"/>
  <c r="G178" i="3"/>
  <c r="G177" i="3"/>
  <c r="G176" i="3"/>
  <c r="G175" i="3"/>
  <c r="G174" i="3"/>
  <c r="G171" i="3"/>
  <c r="G170" i="3"/>
  <c r="G169" i="3"/>
  <c r="G168" i="3"/>
  <c r="G166" i="3"/>
  <c r="G165" i="3"/>
  <c r="G164" i="3"/>
  <c r="G163" i="3"/>
  <c r="G162" i="3"/>
  <c r="G161" i="3"/>
  <c r="G160" i="3"/>
  <c r="G159" i="3"/>
  <c r="G154" i="3"/>
  <c r="G151" i="3"/>
  <c r="G150" i="3"/>
  <c r="G148" i="3"/>
  <c r="G147" i="3"/>
  <c r="G146" i="3"/>
  <c r="G145" i="3"/>
  <c r="G144" i="3"/>
  <c r="G143" i="3"/>
  <c r="G140" i="3"/>
  <c r="G139" i="3"/>
  <c r="G138" i="3"/>
  <c r="G137" i="3"/>
  <c r="G136" i="3"/>
  <c r="G135" i="3"/>
  <c r="G134" i="3"/>
  <c r="G133" i="3"/>
  <c r="G127" i="3"/>
  <c r="G125" i="3"/>
  <c r="G123" i="3"/>
  <c r="G122" i="3"/>
  <c r="G120" i="3"/>
  <c r="G119" i="3"/>
  <c r="G118" i="3"/>
  <c r="G115" i="3"/>
  <c r="G104" i="3"/>
  <c r="G103" i="3"/>
  <c r="G102" i="3"/>
  <c r="G101" i="3"/>
  <c r="G100" i="3"/>
  <c r="G99" i="3"/>
  <c r="G98" i="3"/>
  <c r="G97" i="3"/>
  <c r="G96" i="3"/>
  <c r="G95" i="3"/>
  <c r="G93" i="3"/>
  <c r="G92" i="3"/>
  <c r="G91" i="3"/>
  <c r="G89" i="3"/>
  <c r="G88" i="3"/>
  <c r="G86" i="3"/>
  <c r="G85" i="3"/>
  <c r="G84" i="3"/>
  <c r="G83" i="3"/>
  <c r="G81" i="3"/>
  <c r="G80" i="3"/>
  <c r="G79" i="3"/>
  <c r="G78" i="3"/>
  <c r="G77" i="3"/>
  <c r="G76" i="3"/>
  <c r="G75" i="3"/>
  <c r="G74" i="3"/>
  <c r="G73" i="3"/>
  <c r="G72" i="3"/>
  <c r="G70" i="3"/>
  <c r="G64" i="3"/>
  <c r="G63" i="3"/>
  <c r="G62" i="3"/>
  <c r="G60" i="3"/>
  <c r="G59" i="3"/>
  <c r="G58" i="3"/>
  <c r="G57" i="3"/>
  <c r="G56" i="3"/>
  <c r="G55" i="3"/>
  <c r="G52" i="3"/>
  <c r="G51" i="3"/>
  <c r="G49" i="3"/>
  <c r="G45" i="3"/>
  <c r="G44" i="3"/>
  <c r="G39" i="3"/>
  <c r="G38" i="3"/>
  <c r="G36" i="3"/>
  <c r="G35" i="3"/>
  <c r="G34" i="3"/>
  <c r="G33" i="3"/>
  <c r="G31" i="3"/>
  <c r="G30" i="3"/>
  <c r="G29" i="3"/>
  <c r="G27" i="3"/>
  <c r="G26" i="3"/>
  <c r="G25" i="3"/>
  <c r="G24" i="3"/>
  <c r="F218" i="3"/>
  <c r="E218" i="3"/>
  <c r="M218" i="3" s="1"/>
  <c r="I461" i="4" s="1"/>
  <c r="D218" i="3"/>
  <c r="F217" i="3"/>
  <c r="E217" i="3"/>
  <c r="D217" i="3"/>
  <c r="F216" i="3"/>
  <c r="E216" i="3"/>
  <c r="D216" i="3"/>
  <c r="G215" i="3"/>
  <c r="M215" i="3" s="1"/>
  <c r="G214" i="3"/>
  <c r="M214" i="3" s="1"/>
  <c r="F213" i="3"/>
  <c r="E213" i="3"/>
  <c r="D213" i="3"/>
  <c r="F212" i="3"/>
  <c r="E212" i="3"/>
  <c r="D212" i="3"/>
  <c r="F211" i="3"/>
  <c r="E211" i="3"/>
  <c r="D211" i="3"/>
  <c r="G210" i="3"/>
  <c r="M210" i="3" s="1"/>
  <c r="F209" i="3"/>
  <c r="E209" i="3"/>
  <c r="D209" i="3"/>
  <c r="F208" i="3"/>
  <c r="E208" i="3"/>
  <c r="D208" i="3"/>
  <c r="F207" i="3"/>
  <c r="E207" i="3"/>
  <c r="D207" i="3"/>
  <c r="F206" i="3"/>
  <c r="E206" i="3"/>
  <c r="M206" i="3" s="1"/>
  <c r="I447" i="4" s="1"/>
  <c r="D206" i="3"/>
  <c r="F205" i="3"/>
  <c r="E205" i="3"/>
  <c r="D205" i="3"/>
  <c r="F204" i="3"/>
  <c r="E204" i="3"/>
  <c r="D204" i="3"/>
  <c r="F203" i="3"/>
  <c r="E203" i="3"/>
  <c r="D203" i="3"/>
  <c r="F202" i="3"/>
  <c r="E202" i="3"/>
  <c r="D202" i="3"/>
  <c r="F201" i="3"/>
  <c r="E201" i="3"/>
  <c r="D201" i="3"/>
  <c r="F200" i="3"/>
  <c r="E200" i="3"/>
  <c r="D200" i="3"/>
  <c r="F199" i="3"/>
  <c r="E199" i="3"/>
  <c r="D199" i="3"/>
  <c r="F198" i="3"/>
  <c r="E198" i="3"/>
  <c r="M198" i="3" s="1"/>
  <c r="I433" i="4" s="1"/>
  <c r="D198" i="3"/>
  <c r="F197" i="3"/>
  <c r="E197" i="3"/>
  <c r="D197" i="3"/>
  <c r="F196" i="3"/>
  <c r="E196" i="3"/>
  <c r="D196" i="3"/>
  <c r="F195" i="3"/>
  <c r="E195" i="3"/>
  <c r="D195" i="3"/>
  <c r="F194" i="3"/>
  <c r="E194" i="3"/>
  <c r="D194" i="3"/>
  <c r="F193" i="3"/>
  <c r="E193" i="3"/>
  <c r="D193" i="3"/>
  <c r="F192" i="3"/>
  <c r="E192" i="3"/>
  <c r="D192" i="3"/>
  <c r="F191" i="3"/>
  <c r="E191" i="3"/>
  <c r="D191" i="3"/>
  <c r="F190" i="3"/>
  <c r="E190" i="3"/>
  <c r="M190" i="3" s="1"/>
  <c r="I424" i="4" s="1"/>
  <c r="D190" i="3"/>
  <c r="F189" i="3"/>
  <c r="E189" i="3"/>
  <c r="D189" i="3"/>
  <c r="F188" i="3"/>
  <c r="E188" i="3"/>
  <c r="D188" i="3"/>
  <c r="F187" i="3"/>
  <c r="E187" i="3"/>
  <c r="D187" i="3"/>
  <c r="F186" i="3"/>
  <c r="E186" i="3"/>
  <c r="M186" i="3" s="1"/>
  <c r="I419" i="4" s="1"/>
  <c r="D186" i="3"/>
  <c r="F185" i="3"/>
  <c r="E185" i="3"/>
  <c r="D185" i="3"/>
  <c r="F184" i="3"/>
  <c r="E184" i="3"/>
  <c r="D184" i="3"/>
  <c r="F183" i="3"/>
  <c r="E183" i="3"/>
  <c r="D183" i="3"/>
  <c r="F182" i="3"/>
  <c r="E182" i="3"/>
  <c r="M182" i="3" s="1"/>
  <c r="I415" i="4" s="1"/>
  <c r="D182" i="3"/>
  <c r="F181" i="3"/>
  <c r="E181" i="3"/>
  <c r="D181" i="3"/>
  <c r="F180" i="3"/>
  <c r="E180" i="3"/>
  <c r="D180" i="3"/>
  <c r="F179" i="3"/>
  <c r="E179" i="3"/>
  <c r="D179" i="3"/>
  <c r="F178" i="3"/>
  <c r="E178" i="3"/>
  <c r="D178" i="3"/>
  <c r="F177" i="3"/>
  <c r="E177" i="3"/>
  <c r="D177" i="3"/>
  <c r="F176" i="3"/>
  <c r="E176" i="3"/>
  <c r="D176" i="3"/>
  <c r="F175" i="3"/>
  <c r="E175" i="3"/>
  <c r="D175" i="3"/>
  <c r="F174" i="3"/>
  <c r="E174" i="3"/>
  <c r="M174" i="3" s="1"/>
  <c r="I405" i="4" s="1"/>
  <c r="D174" i="3"/>
  <c r="G173" i="3"/>
  <c r="M173" i="3" s="1"/>
  <c r="G172" i="3"/>
  <c r="M172" i="3" s="1"/>
  <c r="F171" i="3"/>
  <c r="E171" i="3"/>
  <c r="D171" i="3"/>
  <c r="F170" i="3"/>
  <c r="E170" i="3"/>
  <c r="D170" i="3"/>
  <c r="F169" i="3"/>
  <c r="E169" i="3"/>
  <c r="D169" i="3"/>
  <c r="F168" i="3"/>
  <c r="E168" i="3"/>
  <c r="D168" i="3"/>
  <c r="G167" i="3"/>
  <c r="M167" i="3" s="1"/>
  <c r="F166" i="3"/>
  <c r="E166" i="3"/>
  <c r="D166" i="3"/>
  <c r="F165" i="3"/>
  <c r="E165" i="3"/>
  <c r="D165" i="3"/>
  <c r="F164" i="3"/>
  <c r="E164" i="3"/>
  <c r="M164" i="3" s="1"/>
  <c r="I390" i="4" s="1"/>
  <c r="D164" i="3"/>
  <c r="F163" i="3"/>
  <c r="E163" i="3"/>
  <c r="D163" i="3"/>
  <c r="F162" i="3"/>
  <c r="L162" i="3" s="1"/>
  <c r="E162" i="3"/>
  <c r="F161" i="3"/>
  <c r="E161" i="3"/>
  <c r="D161" i="3"/>
  <c r="F160" i="3"/>
  <c r="E160" i="3"/>
  <c r="D160" i="3"/>
  <c r="F159" i="3"/>
  <c r="E159" i="3"/>
  <c r="D159" i="3"/>
  <c r="G158" i="3"/>
  <c r="M158" i="3" s="1"/>
  <c r="G157" i="3"/>
  <c r="M157" i="3" s="1"/>
  <c r="F154" i="3"/>
  <c r="E154" i="3"/>
  <c r="D154" i="3"/>
  <c r="G152" i="3"/>
  <c r="M152" i="3" s="1"/>
  <c r="F151" i="3"/>
  <c r="E151" i="3"/>
  <c r="D151" i="3"/>
  <c r="L151" i="3" s="1"/>
  <c r="F150" i="3"/>
  <c r="E150" i="3"/>
  <c r="M150" i="3" s="1"/>
  <c r="I372" i="4" s="1"/>
  <c r="D150" i="3"/>
  <c r="G149" i="3"/>
  <c r="M149" i="3" s="1"/>
  <c r="F148" i="3"/>
  <c r="E148" i="3"/>
  <c r="D148" i="3"/>
  <c r="F147" i="3"/>
  <c r="E147" i="3"/>
  <c r="D147" i="3"/>
  <c r="F146" i="3"/>
  <c r="E146" i="3"/>
  <c r="D146" i="3"/>
  <c r="F145" i="3"/>
  <c r="E145" i="3"/>
  <c r="D145" i="3"/>
  <c r="L145" i="3" s="1"/>
  <c r="F144" i="3"/>
  <c r="E144" i="3"/>
  <c r="D144" i="3"/>
  <c r="F143" i="3"/>
  <c r="E143" i="3"/>
  <c r="D143" i="3"/>
  <c r="E142" i="3"/>
  <c r="D142" i="3"/>
  <c r="E141" i="3"/>
  <c r="D141" i="3"/>
  <c r="F140" i="3"/>
  <c r="E140" i="3"/>
  <c r="D140" i="3"/>
  <c r="F139" i="3"/>
  <c r="E139" i="3"/>
  <c r="D139" i="3"/>
  <c r="F138" i="3"/>
  <c r="E138" i="3"/>
  <c r="D138" i="3"/>
  <c r="F137" i="3"/>
  <c r="E137" i="3"/>
  <c r="D137" i="3"/>
  <c r="L137" i="3" s="1"/>
  <c r="F136" i="3"/>
  <c r="E136" i="3"/>
  <c r="D136" i="3"/>
  <c r="F135" i="3"/>
  <c r="E135" i="3"/>
  <c r="D135" i="3"/>
  <c r="F134" i="3"/>
  <c r="E134" i="3"/>
  <c r="M134" i="3" s="1"/>
  <c r="I351" i="4" s="1"/>
  <c r="D134" i="3"/>
  <c r="F133" i="3"/>
  <c r="E133" i="3"/>
  <c r="D133" i="3"/>
  <c r="F127" i="3"/>
  <c r="E127" i="3"/>
  <c r="D127" i="3"/>
  <c r="G126" i="3"/>
  <c r="M126" i="3" s="1"/>
  <c r="F125" i="3"/>
  <c r="E125" i="3"/>
  <c r="D125" i="3"/>
  <c r="G124" i="3"/>
  <c r="M124" i="3" s="1"/>
  <c r="F123" i="3"/>
  <c r="L123" i="3" s="1"/>
  <c r="G340" i="4" s="1"/>
  <c r="E123" i="3"/>
  <c r="F122" i="3"/>
  <c r="E122" i="3"/>
  <c r="D122" i="3"/>
  <c r="G121" i="3"/>
  <c r="M121" i="3" s="1"/>
  <c r="F120" i="3"/>
  <c r="E120" i="3"/>
  <c r="D120" i="3"/>
  <c r="F119" i="3"/>
  <c r="E119" i="3"/>
  <c r="D119" i="3"/>
  <c r="F118" i="3"/>
  <c r="F224" i="3" s="1"/>
  <c r="E118" i="3"/>
  <c r="D118" i="3"/>
  <c r="G117" i="3"/>
  <c r="M117" i="3" s="1"/>
  <c r="F115" i="3"/>
  <c r="E115" i="3"/>
  <c r="D115" i="3"/>
  <c r="G114" i="3"/>
  <c r="M114" i="3" s="1"/>
  <c r="I487" i="4" s="1"/>
  <c r="G113" i="3"/>
  <c r="M113" i="3" s="1"/>
  <c r="I486" i="4" s="1"/>
  <c r="G112" i="3"/>
  <c r="M112" i="3" s="1"/>
  <c r="I483" i="4" s="1"/>
  <c r="G111" i="3"/>
  <c r="M111" i="3" s="1"/>
  <c r="I482" i="4" s="1"/>
  <c r="G110" i="3"/>
  <c r="M110" i="3" s="1"/>
  <c r="G109" i="3"/>
  <c r="M109" i="3" s="1"/>
  <c r="I479" i="4" s="1"/>
  <c r="G108" i="3"/>
  <c r="M108" i="3" s="1"/>
  <c r="I478" i="4" s="1"/>
  <c r="G107" i="3"/>
  <c r="M107" i="3" s="1"/>
  <c r="I475" i="4" s="1"/>
  <c r="G106" i="3"/>
  <c r="M106" i="3" s="1"/>
  <c r="I474" i="4" s="1"/>
  <c r="G105" i="3"/>
  <c r="M105" i="3" s="1"/>
  <c r="F104" i="3"/>
  <c r="E104" i="3"/>
  <c r="D104" i="3"/>
  <c r="F103" i="3"/>
  <c r="E103" i="3"/>
  <c r="D103" i="3"/>
  <c r="F102" i="3"/>
  <c r="E102" i="3"/>
  <c r="D102" i="3"/>
  <c r="F101" i="3"/>
  <c r="E101" i="3"/>
  <c r="D101" i="3"/>
  <c r="F100" i="3"/>
  <c r="E100" i="3"/>
  <c r="D100" i="3"/>
  <c r="F99" i="3"/>
  <c r="E99" i="3"/>
  <c r="D99" i="3"/>
  <c r="F98" i="3"/>
  <c r="E98" i="3"/>
  <c r="M98" i="3" s="1"/>
  <c r="I282" i="4" s="1"/>
  <c r="D98" i="3"/>
  <c r="F97" i="3"/>
  <c r="E97" i="3"/>
  <c r="D97" i="3"/>
  <c r="F96" i="3"/>
  <c r="E96" i="3"/>
  <c r="M96" i="3" s="1"/>
  <c r="I280" i="4" s="1"/>
  <c r="D96" i="3"/>
  <c r="F95" i="3"/>
  <c r="E95" i="3"/>
  <c r="D95" i="3"/>
  <c r="G94" i="3"/>
  <c r="M94" i="3" s="1"/>
  <c r="F93" i="3"/>
  <c r="E93" i="3"/>
  <c r="D93" i="3"/>
  <c r="F92" i="3"/>
  <c r="E92" i="3"/>
  <c r="D92" i="3"/>
  <c r="F91" i="3"/>
  <c r="E91" i="3"/>
  <c r="D91" i="3"/>
  <c r="G90" i="3"/>
  <c r="M90" i="3" s="1"/>
  <c r="F89" i="3"/>
  <c r="E89" i="3"/>
  <c r="D89" i="3"/>
  <c r="F88" i="3"/>
  <c r="E88" i="3"/>
  <c r="D88" i="3"/>
  <c r="G87" i="3"/>
  <c r="M87" i="3" s="1"/>
  <c r="F86" i="3"/>
  <c r="H86" i="3" s="1"/>
  <c r="H220" i="3" s="1"/>
  <c r="E86" i="3"/>
  <c r="D86" i="3"/>
  <c r="F85" i="3"/>
  <c r="E85" i="3"/>
  <c r="D85" i="3"/>
  <c r="F84" i="3"/>
  <c r="E84" i="3"/>
  <c r="D84" i="3"/>
  <c r="F83" i="3"/>
  <c r="E83" i="3"/>
  <c r="D83" i="3"/>
  <c r="G82" i="3"/>
  <c r="M82" i="3" s="1"/>
  <c r="F81" i="3"/>
  <c r="E81" i="3"/>
  <c r="D81" i="3"/>
  <c r="F80" i="3"/>
  <c r="E80" i="3"/>
  <c r="D80" i="3"/>
  <c r="F79" i="3"/>
  <c r="E79" i="3"/>
  <c r="D79" i="3"/>
  <c r="F78" i="3"/>
  <c r="E78" i="3"/>
  <c r="D78" i="3"/>
  <c r="F77" i="3"/>
  <c r="E77" i="3"/>
  <c r="D77" i="3"/>
  <c r="F76" i="3"/>
  <c r="E76" i="3"/>
  <c r="D76" i="3"/>
  <c r="F75" i="3"/>
  <c r="E75" i="3"/>
  <c r="D75" i="3"/>
  <c r="F74" i="3"/>
  <c r="E74" i="3"/>
  <c r="D74" i="3"/>
  <c r="F73" i="3"/>
  <c r="E73" i="3"/>
  <c r="D73" i="3"/>
  <c r="F72" i="3"/>
  <c r="E72" i="3"/>
  <c r="D72" i="3"/>
  <c r="G71" i="3"/>
  <c r="M71" i="3" s="1"/>
  <c r="F70" i="3"/>
  <c r="E70" i="3"/>
  <c r="D70" i="3"/>
  <c r="F64" i="3"/>
  <c r="E64" i="3"/>
  <c r="D64" i="3"/>
  <c r="F63" i="3"/>
  <c r="E63" i="3"/>
  <c r="D63" i="3"/>
  <c r="F62" i="3"/>
  <c r="E62" i="3"/>
  <c r="D62" i="3"/>
  <c r="G61" i="3"/>
  <c r="M61" i="3" s="1"/>
  <c r="F60" i="3"/>
  <c r="E60" i="3"/>
  <c r="D60" i="3"/>
  <c r="F59" i="3"/>
  <c r="E59" i="3"/>
  <c r="D59" i="3"/>
  <c r="F58" i="3"/>
  <c r="E58" i="3"/>
  <c r="D58" i="3"/>
  <c r="F57" i="3"/>
  <c r="E57" i="3"/>
  <c r="D57" i="3"/>
  <c r="F56" i="3"/>
  <c r="E56" i="3"/>
  <c r="D56" i="3"/>
  <c r="F55" i="3"/>
  <c r="E55" i="3"/>
  <c r="D55" i="3"/>
  <c r="G54" i="3"/>
  <c r="M54" i="3" s="1"/>
  <c r="G53" i="3"/>
  <c r="M53" i="3" s="1"/>
  <c r="F52" i="3"/>
  <c r="E52" i="3"/>
  <c r="D52" i="3"/>
  <c r="F51" i="3"/>
  <c r="E51" i="3"/>
  <c r="D51" i="3"/>
  <c r="G50" i="3"/>
  <c r="M50" i="3" s="1"/>
  <c r="F49" i="3"/>
  <c r="E49" i="3"/>
  <c r="D49" i="3"/>
  <c r="G48" i="3"/>
  <c r="M48" i="3" s="1"/>
  <c r="G47" i="3"/>
  <c r="M47" i="3" s="1"/>
  <c r="F45" i="3"/>
  <c r="E45" i="3"/>
  <c r="F44" i="3"/>
  <c r="E44" i="3"/>
  <c r="D44" i="3"/>
  <c r="G43" i="3"/>
  <c r="M43" i="3" s="1"/>
  <c r="G42" i="3"/>
  <c r="M42" i="3" s="1"/>
  <c r="G41" i="3"/>
  <c r="M41" i="3" s="1"/>
  <c r="G40" i="3"/>
  <c r="M40" i="3" s="1"/>
  <c r="F39" i="3"/>
  <c r="F38" i="3"/>
  <c r="E38" i="3"/>
  <c r="D38" i="3"/>
  <c r="G37" i="3"/>
  <c r="M37" i="3" s="1"/>
  <c r="F36" i="3"/>
  <c r="E36" i="3"/>
  <c r="D36" i="3"/>
  <c r="F35" i="3"/>
  <c r="E35" i="3"/>
  <c r="D35" i="3"/>
  <c r="F34" i="3"/>
  <c r="E34" i="3"/>
  <c r="D34" i="3"/>
  <c r="F33" i="3"/>
  <c r="E33" i="3"/>
  <c r="D33" i="3"/>
  <c r="G32" i="3"/>
  <c r="M32" i="3" s="1"/>
  <c r="F31" i="3"/>
  <c r="E31" i="3"/>
  <c r="D31" i="3"/>
  <c r="F30" i="3"/>
  <c r="E30" i="3"/>
  <c r="D30" i="3"/>
  <c r="F29" i="3"/>
  <c r="E29" i="3"/>
  <c r="D29" i="3"/>
  <c r="G28" i="3"/>
  <c r="M28" i="3" s="1"/>
  <c r="F27" i="3"/>
  <c r="E27" i="3"/>
  <c r="D27" i="3"/>
  <c r="F26" i="3"/>
  <c r="E26" i="3"/>
  <c r="D26" i="3"/>
  <c r="F25" i="3"/>
  <c r="E25" i="3"/>
  <c r="M25" i="3" s="1"/>
  <c r="I78" i="4" s="1"/>
  <c r="D25" i="3"/>
  <c r="F24" i="3"/>
  <c r="E24" i="3"/>
  <c r="D24" i="3"/>
  <c r="G23" i="3"/>
  <c r="F23" i="3"/>
  <c r="E23" i="3"/>
  <c r="D23" i="3"/>
  <c r="G22" i="3"/>
  <c r="F22" i="3"/>
  <c r="E22" i="3"/>
  <c r="D22" i="3"/>
  <c r="G21" i="3"/>
  <c r="F21" i="3"/>
  <c r="E21" i="3"/>
  <c r="D21" i="3"/>
  <c r="G20" i="3"/>
  <c r="F20" i="3"/>
  <c r="E20" i="3"/>
  <c r="D20" i="3"/>
  <c r="G19" i="3"/>
  <c r="F19" i="3"/>
  <c r="E19" i="3"/>
  <c r="D19" i="3"/>
  <c r="G18" i="3"/>
  <c r="F18" i="3"/>
  <c r="E18" i="3"/>
  <c r="D18" i="3"/>
  <c r="G17" i="3"/>
  <c r="M17" i="3" s="1"/>
  <c r="G16" i="3"/>
  <c r="F16" i="3"/>
  <c r="E16" i="3"/>
  <c r="D16" i="3"/>
  <c r="G15" i="3"/>
  <c r="F15" i="3"/>
  <c r="E15" i="3"/>
  <c r="D15" i="3"/>
  <c r="G14" i="3"/>
  <c r="F14" i="3"/>
  <c r="E14" i="3"/>
  <c r="D14" i="3"/>
  <c r="G13" i="3"/>
  <c r="F13" i="3"/>
  <c r="E13" i="3"/>
  <c r="D13" i="3"/>
  <c r="G12" i="3"/>
  <c r="M12" i="3" s="1"/>
  <c r="G11" i="3"/>
  <c r="M11" i="3" s="1"/>
  <c r="G10" i="3"/>
  <c r="M10" i="3" s="1"/>
  <c r="G9" i="3"/>
  <c r="F9" i="3"/>
  <c r="E9" i="3"/>
  <c r="D9" i="3"/>
  <c r="G8" i="3"/>
  <c r="F8" i="3"/>
  <c r="E8" i="3"/>
  <c r="D8" i="3"/>
  <c r="M217" i="3"/>
  <c r="I460" i="4" s="1"/>
  <c r="M207" i="3"/>
  <c r="I448" i="4" s="1"/>
  <c r="M202" i="3"/>
  <c r="I439" i="4" s="1"/>
  <c r="M199" i="3"/>
  <c r="I434" i="4" s="1"/>
  <c r="M191" i="3"/>
  <c r="I425" i="4" s="1"/>
  <c r="M183" i="3"/>
  <c r="I416" i="4" s="1"/>
  <c r="M175" i="3"/>
  <c r="I407" i="4" s="1"/>
  <c r="M165" i="3"/>
  <c r="I392" i="4" s="1"/>
  <c r="K120" i="3"/>
  <c r="J86" i="3"/>
  <c r="J220" i="3" s="1"/>
  <c r="M5" i="3"/>
  <c r="E215" i="2"/>
  <c r="D215" i="2"/>
  <c r="E214" i="2"/>
  <c r="D214" i="2"/>
  <c r="D46" i="2"/>
  <c r="D45" i="3" s="1"/>
  <c r="E40" i="2"/>
  <c r="E39" i="3" s="1"/>
  <c r="D40" i="2"/>
  <c r="D39" i="3" s="1"/>
  <c r="F6" i="2"/>
  <c r="F76" i="1"/>
  <c r="E76" i="1"/>
  <c r="F75" i="1"/>
  <c r="E75" i="1"/>
  <c r="E49" i="1"/>
  <c r="F142" i="3" s="1"/>
  <c r="F48" i="1"/>
  <c r="G141" i="3" s="1"/>
  <c r="E48" i="1"/>
  <c r="F141" i="3" s="1"/>
  <c r="F229" i="3" s="1"/>
  <c r="O45" i="1"/>
  <c r="M45" i="1"/>
  <c r="L45" i="1"/>
  <c r="N44" i="1"/>
  <c r="N43" i="1"/>
  <c r="M141" i="3" l="1"/>
  <c r="I358" i="4" s="1"/>
  <c r="N45" i="1"/>
  <c r="M77" i="3"/>
  <c r="I245" i="4" s="1"/>
  <c r="N22" i="3"/>
  <c r="Q48" i="1"/>
  <c r="M194" i="3"/>
  <c r="I429" i="4" s="1"/>
  <c r="M55" i="3"/>
  <c r="I203" i="4" s="1"/>
  <c r="M154" i="3"/>
  <c r="I381" i="4" s="1"/>
  <c r="M211" i="3"/>
  <c r="I453" i="4" s="1"/>
  <c r="Q47" i="1"/>
  <c r="M89" i="3"/>
  <c r="I263" i="4" s="1"/>
  <c r="M99" i="3"/>
  <c r="I285" i="4" s="1"/>
  <c r="M118" i="3"/>
  <c r="I332" i="4" s="1"/>
  <c r="M136" i="3"/>
  <c r="I353" i="4" s="1"/>
  <c r="M144" i="3"/>
  <c r="I361" i="4" s="1"/>
  <c r="M166" i="3"/>
  <c r="I394" i="4" s="1"/>
  <c r="M176" i="3"/>
  <c r="I408" i="4" s="1"/>
  <c r="M184" i="3"/>
  <c r="I417" i="4" s="1"/>
  <c r="M192" i="3"/>
  <c r="I427" i="4" s="1"/>
  <c r="M200" i="3"/>
  <c r="I436" i="4" s="1"/>
  <c r="M208" i="3"/>
  <c r="I449" i="4" s="1"/>
  <c r="M38" i="3"/>
  <c r="I145" i="4" s="1"/>
  <c r="M78" i="3"/>
  <c r="I246" i="4" s="1"/>
  <c r="L212" i="3"/>
  <c r="L216" i="3"/>
  <c r="G458" i="4" s="1"/>
  <c r="M27" i="3"/>
  <c r="I80" i="4" s="1"/>
  <c r="L177" i="3"/>
  <c r="G409" i="4" s="1"/>
  <c r="L185" i="3"/>
  <c r="G418" i="4" s="1"/>
  <c r="L193" i="3"/>
  <c r="L201" i="3"/>
  <c r="G437" i="4" s="1"/>
  <c r="L209" i="3"/>
  <c r="G450" i="4" s="1"/>
  <c r="M56" i="3"/>
  <c r="I204" i="4" s="1"/>
  <c r="M26" i="3"/>
  <c r="I79" i="4" s="1"/>
  <c r="M88" i="3"/>
  <c r="I261" i="4" s="1"/>
  <c r="M119" i="3"/>
  <c r="I333" i="4" s="1"/>
  <c r="L140" i="3"/>
  <c r="L148" i="3"/>
  <c r="M151" i="3"/>
  <c r="I375" i="4" s="1"/>
  <c r="M79" i="3"/>
  <c r="I247" i="4" s="1"/>
  <c r="L199" i="3"/>
  <c r="G434" i="4" s="1"/>
  <c r="L207" i="3"/>
  <c r="G448" i="4" s="1"/>
  <c r="L213" i="3"/>
  <c r="G455" i="4" s="1"/>
  <c r="L217" i="3"/>
  <c r="G460" i="4" s="1"/>
  <c r="U43" i="1"/>
  <c r="Q43" i="1"/>
  <c r="R43" i="1" s="1"/>
  <c r="L136" i="3"/>
  <c r="L144" i="3"/>
  <c r="L150" i="3"/>
  <c r="L166" i="3"/>
  <c r="G394" i="4" s="1"/>
  <c r="L176" i="3"/>
  <c r="G408" i="4" s="1"/>
  <c r="L184" i="3"/>
  <c r="G417" i="4" s="1"/>
  <c r="L192" i="3"/>
  <c r="G427" i="4" s="1"/>
  <c r="L200" i="3"/>
  <c r="L208" i="3"/>
  <c r="L218" i="3"/>
  <c r="F230" i="3"/>
  <c r="F231" i="3" s="1"/>
  <c r="L171" i="3"/>
  <c r="L175" i="3"/>
  <c r="G407" i="4" s="1"/>
  <c r="L183" i="3"/>
  <c r="G416" i="4" s="1"/>
  <c r="L191" i="3"/>
  <c r="G425" i="4" s="1"/>
  <c r="L134" i="3"/>
  <c r="L142" i="3"/>
  <c r="L161" i="3"/>
  <c r="L164" i="3"/>
  <c r="L135" i="3"/>
  <c r="L143" i="3"/>
  <c r="L165" i="3"/>
  <c r="G392" i="4" s="1"/>
  <c r="L139" i="3"/>
  <c r="G356" i="4" s="1"/>
  <c r="L147" i="3"/>
  <c r="L138" i="3"/>
  <c r="G355" i="4" s="1"/>
  <c r="L146" i="3"/>
  <c r="L141" i="3"/>
  <c r="L154" i="3"/>
  <c r="G381" i="4" s="1"/>
  <c r="L160" i="3"/>
  <c r="G386" i="4" s="1"/>
  <c r="L163" i="3"/>
  <c r="G389" i="4" s="1"/>
  <c r="L179" i="3"/>
  <c r="G412" i="4" s="1"/>
  <c r="L187" i="3"/>
  <c r="L206" i="3"/>
  <c r="L195" i="3"/>
  <c r="L170" i="3"/>
  <c r="G388" i="4"/>
  <c r="L174" i="3"/>
  <c r="G405" i="4" s="1"/>
  <c r="L182" i="3"/>
  <c r="G415" i="4" s="1"/>
  <c r="L190" i="3"/>
  <c r="G424" i="4" s="1"/>
  <c r="L198" i="3"/>
  <c r="L203" i="3"/>
  <c r="G440" i="4" s="1"/>
  <c r="L168" i="3"/>
  <c r="L180" i="3"/>
  <c r="L188" i="3"/>
  <c r="G421" i="4" s="1"/>
  <c r="L196" i="3"/>
  <c r="G431" i="4" s="1"/>
  <c r="L204" i="3"/>
  <c r="G443" i="4" s="1"/>
  <c r="G365" i="4"/>
  <c r="L178" i="3"/>
  <c r="L186" i="3"/>
  <c r="G419" i="4" s="1"/>
  <c r="L194" i="3"/>
  <c r="L202" i="3"/>
  <c r="L169" i="3"/>
  <c r="G398" i="4" s="1"/>
  <c r="L181" i="3"/>
  <c r="G414" i="4" s="1"/>
  <c r="L189" i="3"/>
  <c r="G422" i="4" s="1"/>
  <c r="L197" i="3"/>
  <c r="G432" i="4" s="1"/>
  <c r="L205" i="3"/>
  <c r="L211" i="3"/>
  <c r="G453" i="4" s="1"/>
  <c r="G433" i="4"/>
  <c r="G368" i="4"/>
  <c r="G396" i="4"/>
  <c r="M204" i="3"/>
  <c r="I443" i="4" s="1"/>
  <c r="G428" i="4"/>
  <c r="G446" i="4"/>
  <c r="L104" i="3"/>
  <c r="G290" i="4" s="1"/>
  <c r="M145" i="3"/>
  <c r="I364" i="4" s="1"/>
  <c r="M216" i="3"/>
  <c r="I458" i="4" s="1"/>
  <c r="M180" i="3"/>
  <c r="I413" i="4" s="1"/>
  <c r="M188" i="3"/>
  <c r="I421" i="4" s="1"/>
  <c r="M196" i="3"/>
  <c r="I431" i="4" s="1"/>
  <c r="M213" i="3"/>
  <c r="I455" i="4" s="1"/>
  <c r="M122" i="3"/>
  <c r="I339" i="4" s="1"/>
  <c r="G357" i="4"/>
  <c r="G367" i="4"/>
  <c r="L55" i="3"/>
  <c r="G203" i="4" s="1"/>
  <c r="G413" i="4"/>
  <c r="L93" i="3"/>
  <c r="G277" i="4" s="1"/>
  <c r="L73" i="3"/>
  <c r="G235" i="4" s="1"/>
  <c r="L91" i="3"/>
  <c r="G265" i="4" s="1"/>
  <c r="L97" i="3"/>
  <c r="G281" i="4" s="1"/>
  <c r="M93" i="3"/>
  <c r="I277" i="4" s="1"/>
  <c r="M102" i="3"/>
  <c r="I288" i="4" s="1"/>
  <c r="M179" i="3"/>
  <c r="I412" i="4" s="1"/>
  <c r="M187" i="3"/>
  <c r="I420" i="4" s="1"/>
  <c r="M195" i="3"/>
  <c r="I430" i="4" s="1"/>
  <c r="M203" i="3"/>
  <c r="I440" i="4" s="1"/>
  <c r="L63" i="3"/>
  <c r="G223" i="4" s="1"/>
  <c r="L74" i="3"/>
  <c r="G236" i="4" s="1"/>
  <c r="M83" i="3"/>
  <c r="I251" i="4" s="1"/>
  <c r="L98" i="3"/>
  <c r="G282" i="4" s="1"/>
  <c r="L127" i="3"/>
  <c r="G346" i="4" s="1"/>
  <c r="M161" i="3"/>
  <c r="I387" i="4" s="1"/>
  <c r="M170" i="3"/>
  <c r="I399" i="4" s="1"/>
  <c r="G420" i="4"/>
  <c r="G430" i="4"/>
  <c r="M212" i="3"/>
  <c r="I454" i="4" s="1"/>
  <c r="M104" i="3"/>
  <c r="I290" i="4" s="1"/>
  <c r="M171" i="3"/>
  <c r="I401" i="4" s="1"/>
  <c r="L60" i="3"/>
  <c r="G210" i="4" s="1"/>
  <c r="M137" i="3"/>
  <c r="I354" i="4" s="1"/>
  <c r="G447" i="4"/>
  <c r="G454" i="4"/>
  <c r="M31" i="3"/>
  <c r="I116" i="4" s="1"/>
  <c r="M74" i="3"/>
  <c r="I236" i="4" s="1"/>
  <c r="M123" i="3"/>
  <c r="I340" i="4" s="1"/>
  <c r="M7" i="3"/>
  <c r="G65" i="3"/>
  <c r="L122" i="3"/>
  <c r="G339" i="4" s="1"/>
  <c r="L133" i="3"/>
  <c r="G358" i="4"/>
  <c r="M146" i="3"/>
  <c r="I365" i="4" s="1"/>
  <c r="M59" i="3"/>
  <c r="I209" i="4" s="1"/>
  <c r="M160" i="3"/>
  <c r="I386" i="4" s="1"/>
  <c r="M169" i="3"/>
  <c r="I398" i="4" s="1"/>
  <c r="G461" i="4"/>
  <c r="M24" i="3"/>
  <c r="I77" i="4" s="1"/>
  <c r="M63" i="3"/>
  <c r="I223" i="4" s="1"/>
  <c r="M115" i="3"/>
  <c r="M127" i="3"/>
  <c r="I346" i="4" s="1"/>
  <c r="G351" i="4"/>
  <c r="G359" i="4"/>
  <c r="G390" i="4"/>
  <c r="G399" i="4"/>
  <c r="M140" i="3"/>
  <c r="I357" i="4" s="1"/>
  <c r="M148" i="3"/>
  <c r="I368" i="4" s="1"/>
  <c r="M162" i="3"/>
  <c r="I388" i="4" s="1"/>
  <c r="M86" i="3"/>
  <c r="M35" i="3"/>
  <c r="I121" i="4" s="1"/>
  <c r="M52" i="3"/>
  <c r="I193" i="4" s="1"/>
  <c r="M62" i="3"/>
  <c r="I222" i="4" s="1"/>
  <c r="M97" i="3"/>
  <c r="I281" i="4" s="1"/>
  <c r="M76" i="3"/>
  <c r="I242" i="4" s="1"/>
  <c r="M163" i="3"/>
  <c r="I389" i="4" s="1"/>
  <c r="M181" i="3"/>
  <c r="I414" i="4" s="1"/>
  <c r="M189" i="3"/>
  <c r="I422" i="4" s="1"/>
  <c r="M197" i="3"/>
  <c r="I432" i="4" s="1"/>
  <c r="M85" i="3"/>
  <c r="I257" i="4" s="1"/>
  <c r="L59" i="3"/>
  <c r="G209" i="4" s="1"/>
  <c r="M205" i="3"/>
  <c r="I446" i="4" s="1"/>
  <c r="L92" i="3"/>
  <c r="G271" i="4" s="1"/>
  <c r="M101" i="3"/>
  <c r="I287" i="4" s="1"/>
  <c r="L88" i="3"/>
  <c r="G261" i="4" s="1"/>
  <c r="L100" i="3"/>
  <c r="G286" i="4" s="1"/>
  <c r="L31" i="3"/>
  <c r="G116" i="4" s="1"/>
  <c r="L58" i="3"/>
  <c r="G206" i="4" s="1"/>
  <c r="L72" i="3"/>
  <c r="G234" i="4" s="1"/>
  <c r="L96" i="3"/>
  <c r="G280" i="4" s="1"/>
  <c r="L120" i="3"/>
  <c r="G354" i="4"/>
  <c r="G364" i="4"/>
  <c r="G375" i="4"/>
  <c r="M168" i="3"/>
  <c r="I396" i="4" s="1"/>
  <c r="G411" i="4"/>
  <c r="G429" i="4"/>
  <c r="G439" i="4"/>
  <c r="L125" i="3"/>
  <c r="G343" i="4" s="1"/>
  <c r="G360" i="4"/>
  <c r="G401" i="4"/>
  <c r="M178" i="3"/>
  <c r="I411" i="4" s="1"/>
  <c r="M44" i="3"/>
  <c r="I165" i="4" s="1"/>
  <c r="M73" i="3"/>
  <c r="I235" i="4" s="1"/>
  <c r="M81" i="3"/>
  <c r="I249" i="4" s="1"/>
  <c r="M92" i="3"/>
  <c r="I271" i="4" s="1"/>
  <c r="F155" i="3"/>
  <c r="G361" i="4"/>
  <c r="D219" i="3"/>
  <c r="G436" i="4"/>
  <c r="G449" i="4"/>
  <c r="M58" i="3"/>
  <c r="I206" i="4" s="1"/>
  <c r="L9" i="3"/>
  <c r="G13" i="4" s="1"/>
  <c r="M15" i="3"/>
  <c r="I35" i="4" s="1"/>
  <c r="G387" i="4"/>
  <c r="E219" i="3"/>
  <c r="L52" i="3"/>
  <c r="G193" i="4" s="1"/>
  <c r="L76" i="3"/>
  <c r="L78" i="3"/>
  <c r="G246" i="4" s="1"/>
  <c r="L102" i="3"/>
  <c r="G288" i="4" s="1"/>
  <c r="M13" i="3"/>
  <c r="I32" i="4" s="1"/>
  <c r="L18" i="3"/>
  <c r="G41" i="4" s="1"/>
  <c r="L20" i="3"/>
  <c r="G73" i="4" s="1"/>
  <c r="L22" i="3"/>
  <c r="G75" i="4" s="1"/>
  <c r="M33" i="3"/>
  <c r="I119" i="4" s="1"/>
  <c r="L57" i="3"/>
  <c r="G205" i="4" s="1"/>
  <c r="L79" i="3"/>
  <c r="G247" i="4" s="1"/>
  <c r="L85" i="3"/>
  <c r="G257" i="4" s="1"/>
  <c r="L119" i="3"/>
  <c r="G333" i="4" s="1"/>
  <c r="G353" i="4"/>
  <c r="G372" i="4"/>
  <c r="L26" i="3"/>
  <c r="L49" i="3"/>
  <c r="G189" i="4" s="1"/>
  <c r="F219" i="3"/>
  <c r="L33" i="3"/>
  <c r="G119" i="4" s="1"/>
  <c r="M16" i="3"/>
  <c r="I36" i="4" s="1"/>
  <c r="L19" i="3"/>
  <c r="G43" i="4" s="1"/>
  <c r="L34" i="3"/>
  <c r="G120" i="4" s="1"/>
  <c r="L75" i="3"/>
  <c r="G237" i="4" s="1"/>
  <c r="L77" i="3"/>
  <c r="L101" i="3"/>
  <c r="G287" i="4" s="1"/>
  <c r="L35" i="3"/>
  <c r="G121" i="4" s="1"/>
  <c r="L56" i="3"/>
  <c r="G204" i="4" s="1"/>
  <c r="L84" i="3"/>
  <c r="G252" i="4" s="1"/>
  <c r="L118" i="3"/>
  <c r="G332" i="4" s="1"/>
  <c r="L27" i="3"/>
  <c r="L45" i="3"/>
  <c r="G166" i="4" s="1"/>
  <c r="L115" i="3"/>
  <c r="L14" i="3"/>
  <c r="G34" i="4" s="1"/>
  <c r="M20" i="3"/>
  <c r="I73" i="4" s="1"/>
  <c r="M22" i="3"/>
  <c r="I75" i="4" s="1"/>
  <c r="L36" i="3"/>
  <c r="G123" i="4" s="1"/>
  <c r="L83" i="3"/>
  <c r="G251" i="4" s="1"/>
  <c r="L89" i="3"/>
  <c r="G263" i="4" s="1"/>
  <c r="L95" i="3"/>
  <c r="G279" i="4" s="1"/>
  <c r="L23" i="3"/>
  <c r="G76" i="4" s="1"/>
  <c r="L80" i="3"/>
  <c r="G248" i="4" s="1"/>
  <c r="L13" i="3"/>
  <c r="G32" i="4" s="1"/>
  <c r="L15" i="3"/>
  <c r="G35" i="4" s="1"/>
  <c r="L38" i="3"/>
  <c r="G145" i="4" s="1"/>
  <c r="L81" i="3"/>
  <c r="G249" i="4" s="1"/>
  <c r="L24" i="3"/>
  <c r="G77" i="4" s="1"/>
  <c r="L62" i="3"/>
  <c r="G222" i="4" s="1"/>
  <c r="M209" i="3"/>
  <c r="I450" i="4" s="1"/>
  <c r="M29" i="3"/>
  <c r="I82" i="4" s="1"/>
  <c r="M39" i="3"/>
  <c r="I147" i="4" s="1"/>
  <c r="M72" i="3"/>
  <c r="I234" i="4" s="1"/>
  <c r="M80" i="3"/>
  <c r="I248" i="4" s="1"/>
  <c r="M91" i="3"/>
  <c r="I265" i="4" s="1"/>
  <c r="M100" i="3"/>
  <c r="I286" i="4" s="1"/>
  <c r="M120" i="3"/>
  <c r="I334" i="4" s="1"/>
  <c r="M135" i="3"/>
  <c r="I352" i="4" s="1"/>
  <c r="M143" i="3"/>
  <c r="I360" i="4" s="1"/>
  <c r="G219" i="3"/>
  <c r="M177" i="3"/>
  <c r="I409" i="4" s="1"/>
  <c r="M185" i="3"/>
  <c r="I418" i="4" s="1"/>
  <c r="M193" i="3"/>
  <c r="I428" i="4" s="1"/>
  <c r="M201" i="3"/>
  <c r="I437" i="4" s="1"/>
  <c r="L103" i="3"/>
  <c r="G289" i="4" s="1"/>
  <c r="M49" i="3"/>
  <c r="I189" i="4" s="1"/>
  <c r="M60" i="3"/>
  <c r="I210" i="4" s="1"/>
  <c r="M84" i="3"/>
  <c r="I252" i="4" s="1"/>
  <c r="M95" i="3"/>
  <c r="I279" i="4" s="1"/>
  <c r="M103" i="3"/>
  <c r="I289" i="4" s="1"/>
  <c r="M125" i="3"/>
  <c r="I343" i="4" s="1"/>
  <c r="L70" i="3"/>
  <c r="G231" i="4" s="1"/>
  <c r="F129" i="3"/>
  <c r="L99" i="3"/>
  <c r="G285" i="4" s="1"/>
  <c r="M21" i="3"/>
  <c r="L51" i="3"/>
  <c r="G192" i="4" s="1"/>
  <c r="G352" i="4"/>
  <c r="M75" i="3"/>
  <c r="I237" i="4" s="1"/>
  <c r="M57" i="3"/>
  <c r="I205" i="4" s="1"/>
  <c r="M138" i="3"/>
  <c r="I355" i="4" s="1"/>
  <c r="E155" i="3"/>
  <c r="M14" i="3"/>
  <c r="I34" i="4" s="1"/>
  <c r="L21" i="3"/>
  <c r="G74" i="4" s="1"/>
  <c r="L25" i="3"/>
  <c r="G78" i="4" s="1"/>
  <c r="M30" i="3"/>
  <c r="I83" i="4" s="1"/>
  <c r="M147" i="3"/>
  <c r="I367" i="4" s="1"/>
  <c r="M139" i="3"/>
  <c r="I356" i="4" s="1"/>
  <c r="M23" i="3"/>
  <c r="I76" i="4" s="1"/>
  <c r="L86" i="3"/>
  <c r="M8" i="3"/>
  <c r="I12" i="4" s="1"/>
  <c r="G129" i="3"/>
  <c r="M9" i="3"/>
  <c r="I13" i="4" s="1"/>
  <c r="M18" i="3"/>
  <c r="I41" i="4" s="1"/>
  <c r="M19" i="3"/>
  <c r="I43" i="4" s="1"/>
  <c r="L30" i="3"/>
  <c r="G83" i="4" s="1"/>
  <c r="L16" i="3"/>
  <c r="G36" i="4" s="1"/>
  <c r="F65" i="3"/>
  <c r="M34" i="3"/>
  <c r="I120" i="4" s="1"/>
  <c r="M36" i="3"/>
  <c r="I123" i="4" s="1"/>
  <c r="L39" i="3"/>
  <c r="G147" i="4" s="1"/>
  <c r="L44" i="3"/>
  <c r="G165" i="4" s="1"/>
  <c r="M51" i="3"/>
  <c r="I192" i="4" s="1"/>
  <c r="E129" i="3"/>
  <c r="G155" i="3"/>
  <c r="E65" i="3"/>
  <c r="L29" i="3"/>
  <c r="G82" i="4" s="1"/>
  <c r="Q44" i="1"/>
  <c r="K64" i="3"/>
  <c r="M64" i="3" s="1"/>
  <c r="I226" i="4" s="1"/>
  <c r="I64" i="3"/>
  <c r="I220" i="3" s="1"/>
  <c r="K45" i="3"/>
  <c r="M133" i="3"/>
  <c r="I350" i="4" s="1"/>
  <c r="M70" i="3"/>
  <c r="I231" i="4" s="1"/>
  <c r="L8" i="3"/>
  <c r="L159" i="3"/>
  <c r="M159" i="3"/>
  <c r="I385" i="4" s="1"/>
  <c r="Q45" i="1"/>
  <c r="S43" i="1"/>
  <c r="F49" i="1"/>
  <c r="G142" i="3" s="1"/>
  <c r="M142" i="3" s="1"/>
  <c r="I359" i="4" s="1"/>
  <c r="I55" i="5"/>
  <c r="I54" i="5"/>
  <c r="E220" i="3" l="1"/>
  <c r="I74" i="4"/>
  <c r="N21" i="3"/>
  <c r="N23" i="3" s="1"/>
  <c r="C60" i="6"/>
  <c r="F24" i="6"/>
  <c r="C381" i="9" s="1"/>
  <c r="F21" i="6"/>
  <c r="C380" i="9" s="1"/>
  <c r="C63" i="6"/>
  <c r="C40" i="6"/>
  <c r="C61" i="6"/>
  <c r="C54" i="6"/>
  <c r="C22" i="6"/>
  <c r="F9" i="6"/>
  <c r="F17" i="6"/>
  <c r="C20" i="6"/>
  <c r="C30" i="6"/>
  <c r="C29" i="6" s="1"/>
  <c r="C14" i="6"/>
  <c r="C64" i="6"/>
  <c r="C53" i="6"/>
  <c r="F33" i="6"/>
  <c r="C15" i="6"/>
  <c r="C13" i="6"/>
  <c r="C38" i="6"/>
  <c r="C62" i="6"/>
  <c r="F32" i="6"/>
  <c r="S44" i="1"/>
  <c r="H223" i="3"/>
  <c r="S45" i="1"/>
  <c r="G223" i="3"/>
  <c r="V43" i="1"/>
  <c r="X43" i="1" s="1"/>
  <c r="X44" i="1" s="1"/>
  <c r="G385" i="4"/>
  <c r="L219" i="3"/>
  <c r="G12" i="4"/>
  <c r="M45" i="3"/>
  <c r="I166" i="4" s="1"/>
  <c r="K220" i="3"/>
  <c r="E130" i="3"/>
  <c r="E221" i="3" s="1"/>
  <c r="G350" i="4"/>
  <c r="M129" i="3"/>
  <c r="G334" i="4"/>
  <c r="M221" i="3"/>
  <c r="I347" i="4"/>
  <c r="F220" i="3"/>
  <c r="G220" i="3"/>
  <c r="I221" i="3"/>
  <c r="M219" i="3"/>
  <c r="F130" i="3"/>
  <c r="G130" i="3"/>
  <c r="M155" i="3"/>
  <c r="M65" i="3"/>
  <c r="R44" i="1"/>
  <c r="R45" i="1" s="1"/>
  <c r="K221" i="3"/>
  <c r="L64" i="3"/>
  <c r="D466" i="9"/>
  <c r="C10" i="6" l="1"/>
  <c r="G225" i="3"/>
  <c r="G224" i="3"/>
  <c r="H225" i="3"/>
  <c r="H224" i="3"/>
  <c r="H226" i="3" s="1"/>
  <c r="G221" i="3"/>
  <c r="P131" i="3"/>
  <c r="D129" i="3"/>
  <c r="F221" i="3"/>
  <c r="G226" i="4"/>
  <c r="M220" i="3"/>
  <c r="M222" i="3" s="1"/>
  <c r="M130" i="3"/>
  <c r="D515" i="9"/>
  <c r="F434" i="9"/>
  <c r="F435" i="9"/>
  <c r="F433" i="9"/>
  <c r="E436" i="9"/>
  <c r="F436" i="9" l="1"/>
  <c r="E439" i="9"/>
  <c r="C24" i="6"/>
  <c r="D153" i="3"/>
  <c r="D46" i="3"/>
  <c r="G226" i="3"/>
  <c r="N128" i="3"/>
  <c r="L129" i="3"/>
  <c r="F330" i="9"/>
  <c r="L153" i="3" l="1"/>
  <c r="L155" i="3" s="1"/>
  <c r="L220" i="3" s="1"/>
  <c r="G347" i="4" s="1"/>
  <c r="F437" i="9" s="1"/>
  <c r="F439" i="9" s="1"/>
  <c r="D155" i="3"/>
  <c r="D220" i="3" s="1"/>
  <c r="D65" i="3"/>
  <c r="D130" i="3" s="1"/>
  <c r="L46" i="3"/>
  <c r="L65" i="3" s="1"/>
  <c r="L130" i="3" s="1"/>
  <c r="D321" i="9"/>
  <c r="J313" i="9"/>
  <c r="K313" i="9"/>
  <c r="M308" i="9"/>
  <c r="I309" i="9"/>
  <c r="L309" i="9" s="1"/>
  <c r="L313" i="9" s="1"/>
  <c r="L221" i="3" l="1"/>
  <c r="D221" i="3"/>
  <c r="N130" i="3"/>
  <c r="I313" i="9"/>
  <c r="G129" i="9" l="1"/>
  <c r="G130" i="9"/>
  <c r="G131" i="9"/>
  <c r="G132" i="9"/>
  <c r="G133" i="9"/>
  <c r="G134" i="9"/>
  <c r="G135" i="9"/>
  <c r="G136" i="9"/>
  <c r="G137" i="9"/>
  <c r="G138" i="9"/>
  <c r="G139" i="9"/>
  <c r="G140" i="9"/>
  <c r="G128" i="9"/>
  <c r="G90" i="9"/>
  <c r="G91" i="9"/>
  <c r="G92" i="9"/>
  <c r="G89" i="9"/>
  <c r="G157" i="9" l="1"/>
  <c r="E31" i="9"/>
  <c r="F31" i="9" s="1"/>
  <c r="E32" i="9"/>
  <c r="F32" i="9" l="1"/>
  <c r="E35" i="9"/>
  <c r="I18" i="4" l="1"/>
  <c r="I19" i="4"/>
  <c r="I20" i="4"/>
  <c r="I24" i="4"/>
  <c r="I37" i="4"/>
  <c r="I44" i="4"/>
  <c r="I45" i="4"/>
  <c r="I49" i="4"/>
  <c r="I55" i="4"/>
  <c r="I61" i="4"/>
  <c r="I63" i="4"/>
  <c r="I65" i="4"/>
  <c r="I68" i="4"/>
  <c r="I69" i="4"/>
  <c r="I81" i="4"/>
  <c r="I84" i="4"/>
  <c r="I90" i="4"/>
  <c r="I91" i="4"/>
  <c r="I94" i="4"/>
  <c r="I97" i="4"/>
  <c r="I106" i="4"/>
  <c r="I108" i="4"/>
  <c r="I110" i="4"/>
  <c r="I118" i="4"/>
  <c r="I136" i="4"/>
  <c r="I137" i="4"/>
  <c r="I151" i="4"/>
  <c r="I152" i="4"/>
  <c r="I153" i="4"/>
  <c r="I154" i="4"/>
  <c r="I156" i="4"/>
  <c r="I159" i="4"/>
  <c r="I161" i="4"/>
  <c r="I163" i="4"/>
  <c r="I167" i="4"/>
  <c r="I170" i="4"/>
  <c r="I174" i="4"/>
  <c r="I175" i="4"/>
  <c r="I178" i="4"/>
  <c r="I181" i="4"/>
  <c r="I185" i="4"/>
  <c r="I188" i="4"/>
  <c r="I191" i="4"/>
  <c r="I194" i="4"/>
  <c r="I197" i="4"/>
  <c r="I200" i="4"/>
  <c r="I201" i="4"/>
  <c r="I207" i="4"/>
  <c r="I211" i="4"/>
  <c r="I212" i="4"/>
  <c r="I213" i="4"/>
  <c r="I217" i="4"/>
  <c r="I219" i="4"/>
  <c r="I221" i="4"/>
  <c r="I227" i="4"/>
  <c r="I228" i="4"/>
  <c r="I229" i="4"/>
  <c r="I230" i="4"/>
  <c r="I233" i="4"/>
  <c r="I238" i="4"/>
  <c r="I250" i="4"/>
  <c r="I253" i="4"/>
  <c r="I259" i="4"/>
  <c r="I264" i="4"/>
  <c r="I272" i="4"/>
  <c r="I278" i="4"/>
  <c r="I291" i="4"/>
  <c r="I300" i="4"/>
  <c r="I301" i="4"/>
  <c r="I302" i="4"/>
  <c r="I306" i="4"/>
  <c r="I307" i="4"/>
  <c r="I313" i="4"/>
  <c r="I318" i="4"/>
  <c r="I319" i="4"/>
  <c r="I321" i="4"/>
  <c r="I326" i="4"/>
  <c r="I330" i="4"/>
  <c r="I331" i="4"/>
  <c r="I335" i="4"/>
  <c r="I338" i="4"/>
  <c r="I341" i="4"/>
  <c r="I345" i="4"/>
  <c r="I348" i="4"/>
  <c r="I349" i="4"/>
  <c r="I370" i="4"/>
  <c r="I376" i="4"/>
  <c r="I382" i="4"/>
  <c r="I383" i="4"/>
  <c r="I384" i="4"/>
  <c r="I395" i="4"/>
  <c r="I403" i="4"/>
  <c r="I404" i="4"/>
  <c r="I451" i="4"/>
  <c r="I456" i="4"/>
  <c r="I457" i="4"/>
  <c r="I463" i="4"/>
  <c r="I472" i="4"/>
  <c r="I480" i="4"/>
  <c r="C521" i="9" l="1"/>
  <c r="D21" i="9"/>
  <c r="D19" i="9"/>
  <c r="D22" i="9"/>
  <c r="D17" i="9"/>
  <c r="G493" i="4"/>
  <c r="G494" i="4"/>
  <c r="G490" i="4"/>
  <c r="G491" i="4"/>
  <c r="F57" i="6" l="1"/>
  <c r="I494" i="4"/>
  <c r="I490" i="4"/>
  <c r="I493" i="4"/>
  <c r="I491" i="4"/>
  <c r="F418" i="9"/>
  <c r="D527" i="9" l="1"/>
  <c r="C382" i="9" l="1"/>
  <c r="D344" i="9" l="1"/>
  <c r="C343" i="9" l="1"/>
  <c r="D326" i="9"/>
  <c r="F323" i="9"/>
  <c r="F325" i="9"/>
  <c r="F324" i="9"/>
  <c r="C326" i="9"/>
  <c r="E326" i="9"/>
  <c r="G309" i="9"/>
  <c r="M309" i="9" s="1"/>
  <c r="M313" i="9" s="1"/>
  <c r="H313" i="9"/>
  <c r="C287" i="9"/>
  <c r="C274" i="9"/>
  <c r="C50" i="9"/>
  <c r="C49" i="9"/>
  <c r="C47" i="9"/>
  <c r="C46" i="9"/>
  <c r="D35" i="9"/>
  <c r="E37" i="9" l="1"/>
  <c r="F37" i="9" s="1"/>
  <c r="E25" i="9"/>
  <c r="E23" i="9"/>
  <c r="F23" i="9" s="1"/>
  <c r="E22" i="9"/>
  <c r="E21" i="9"/>
  <c r="E20" i="9"/>
  <c r="E19" i="9"/>
  <c r="E17" i="9"/>
  <c r="F17" i="9" s="1"/>
  <c r="C533" i="9" l="1"/>
  <c r="C520" i="9"/>
  <c r="D46" i="9"/>
  <c r="C453" i="9"/>
  <c r="C463" i="9"/>
  <c r="C452" i="9"/>
  <c r="C460" i="9"/>
  <c r="C459" i="9"/>
  <c r="C466" i="9" s="1"/>
  <c r="I7" i="4" l="1"/>
  <c r="I6" i="4"/>
  <c r="I5" i="4"/>
  <c r="I489" i="4" s="1"/>
  <c r="C526" i="9" l="1"/>
  <c r="C514" i="9"/>
  <c r="C525" i="9"/>
  <c r="C481" i="9"/>
  <c r="C484" i="9"/>
  <c r="C478" i="9"/>
  <c r="C476" i="9"/>
  <c r="C474" i="9"/>
  <c r="C472" i="9"/>
  <c r="C473" i="9"/>
  <c r="G6" i="4"/>
  <c r="G7" i="4"/>
  <c r="G489" i="4" l="1"/>
  <c r="G492" i="4" s="1"/>
  <c r="E417" i="9"/>
  <c r="G392" i="9"/>
  <c r="G393" i="9" s="1"/>
  <c r="C527" i="9"/>
  <c r="E416" i="9"/>
  <c r="E418" i="9" s="1"/>
  <c r="C352" i="9"/>
  <c r="D49" i="9"/>
  <c r="C487" i="9"/>
  <c r="D25" i="9" l="1"/>
  <c r="D20" i="9"/>
  <c r="C534" i="9" l="1"/>
  <c r="C522" i="9"/>
  <c r="C528" i="9" s="1"/>
  <c r="C515" i="9"/>
  <c r="I495" i="4" l="1"/>
  <c r="I496" i="4" s="1"/>
  <c r="I492" i="4"/>
  <c r="D488" i="9"/>
  <c r="D479" i="9"/>
  <c r="D522" i="9"/>
  <c r="D528" i="9" s="1"/>
  <c r="D506" i="9" l="1"/>
  <c r="C305" i="8" l="1"/>
  <c r="C454" i="9"/>
  <c r="E331" i="9" l="1"/>
  <c r="D331" i="9"/>
  <c r="C331" i="9"/>
  <c r="F329" i="9"/>
  <c r="F322" i="9"/>
  <c r="F321" i="9"/>
  <c r="C255" i="9"/>
  <c r="C252" i="9"/>
  <c r="F331" i="9" l="1"/>
  <c r="F326" i="9"/>
  <c r="D313" i="9"/>
  <c r="G313" i="9"/>
  <c r="C313" i="9"/>
  <c r="D425" i="9"/>
  <c r="C425" i="9"/>
  <c r="D48" i="9" l="1"/>
  <c r="F51" i="9"/>
  <c r="F48" i="9"/>
  <c r="F35" i="9"/>
  <c r="F25" i="9" l="1"/>
  <c r="F22" i="9"/>
  <c r="F21" i="9"/>
  <c r="F20" i="9"/>
  <c r="F19" i="9"/>
  <c r="C364" i="9" l="1"/>
  <c r="D51" i="9" l="1"/>
  <c r="F73" i="7" l="1"/>
  <c r="F72" i="7"/>
  <c r="C66" i="6"/>
  <c r="F77" i="7" l="1"/>
  <c r="F57" i="7"/>
  <c r="F10" i="7"/>
  <c r="C488" i="9" l="1"/>
  <c r="C479" i="9"/>
  <c r="G495" i="4" l="1"/>
  <c r="G496" i="4" s="1"/>
  <c r="C506" i="9"/>
  <c r="F26" i="7" l="1"/>
  <c r="F25" i="7"/>
  <c r="F17" i="7"/>
  <c r="F14" i="7"/>
  <c r="F13" i="7"/>
  <c r="F9" i="7"/>
  <c r="F56" i="7"/>
  <c r="F55" i="7" l="1"/>
  <c r="F12" i="7"/>
  <c r="F49" i="7"/>
  <c r="F65" i="7"/>
  <c r="F64" i="7"/>
  <c r="F43" i="7"/>
  <c r="F44" i="7"/>
  <c r="F46" i="7"/>
  <c r="F68" i="7"/>
  <c r="F67" i="7" s="1"/>
  <c r="F61" i="7"/>
  <c r="F62" i="7"/>
  <c r="F21" i="7"/>
  <c r="F20" i="7"/>
  <c r="F24" i="7"/>
  <c r="F27" i="7"/>
  <c r="F22" i="7"/>
  <c r="F60" i="7" l="1"/>
  <c r="F63" i="7"/>
  <c r="F48" i="7"/>
  <c r="F38" i="7"/>
  <c r="F45" i="7"/>
  <c r="F50" i="7"/>
  <c r="F47" i="7"/>
  <c r="F28" i="7"/>
  <c r="F23" i="7"/>
  <c r="F69" i="7"/>
  <c r="F18" i="7"/>
  <c r="F16" i="7" s="1"/>
  <c r="F8" i="7"/>
  <c r="F7" i="7" l="1"/>
  <c r="F59" i="7"/>
  <c r="F32" i="7" l="1"/>
  <c r="F40" i="7"/>
  <c r="F31" i="7"/>
  <c r="F8" i="6"/>
  <c r="C405" i="9"/>
  <c r="C407" i="9" s="1"/>
  <c r="F33" i="7"/>
  <c r="F51" i="7"/>
  <c r="F39" i="7"/>
  <c r="F29" i="6" l="1"/>
  <c r="F42" i="7"/>
  <c r="F37" i="7"/>
  <c r="F30" i="7"/>
  <c r="F37" i="6"/>
  <c r="F49" i="6"/>
  <c r="F35" i="7" l="1"/>
  <c r="F53" i="7" s="1"/>
  <c r="F75" i="7" s="1"/>
  <c r="F81" i="7" s="1"/>
  <c r="C37" i="6" l="1"/>
  <c r="C8" i="6" l="1"/>
  <c r="F7" i="6"/>
  <c r="C12" i="6" l="1"/>
  <c r="C58" i="6"/>
  <c r="C69" i="6" s="1"/>
  <c r="C7" i="6" l="1"/>
  <c r="F20" i="6"/>
  <c r="C19" i="6"/>
  <c r="C34" i="6" l="1"/>
  <c r="C70" i="6" s="1"/>
  <c r="F16" i="6" l="1"/>
  <c r="F34" i="6" l="1"/>
  <c r="F54" i="6" s="1"/>
  <c r="F70" i="6" l="1"/>
  <c r="I70"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Claudia Prado</author>
  </authors>
  <commentList>
    <comment ref="J45" authorId="0" shapeId="0" xr:uid="{18D248F5-03E0-4D7F-88A5-06C764E24944}">
      <text>
        <r>
          <rPr>
            <b/>
            <sz val="9"/>
            <color indexed="81"/>
            <rFont val="Tahoma"/>
            <family val="2"/>
          </rPr>
          <t>Claudia Prado:</t>
        </r>
        <r>
          <rPr>
            <sz val="9"/>
            <color indexed="81"/>
            <rFont val="Tahoma"/>
            <family val="2"/>
          </rPr>
          <t xml:space="preserve">
DF pasada en 07,2020</t>
        </r>
      </text>
    </comment>
    <comment ref="I118" authorId="0" shapeId="0" xr:uid="{D4C526AD-C327-4266-B350-078C10097286}">
      <text>
        <r>
          <rPr>
            <b/>
            <sz val="9"/>
            <color indexed="81"/>
            <rFont val="Tahoma"/>
            <family val="2"/>
          </rPr>
          <t>Claudia Prado:</t>
        </r>
        <r>
          <rPr>
            <sz val="9"/>
            <color indexed="81"/>
            <rFont val="Tahoma"/>
            <family val="2"/>
          </rPr>
          <t xml:space="preserve">
DF pasada en 07,2020</t>
        </r>
      </text>
    </comment>
    <comment ref="K213" authorId="0" shapeId="0" xr:uid="{E4DE82DC-666E-4D4B-BFF3-B78CF8060B7C}">
      <text>
        <r>
          <rPr>
            <b/>
            <sz val="9"/>
            <color indexed="81"/>
            <rFont val="Tahoma"/>
            <family val="2"/>
          </rPr>
          <t>Claudia Prado:</t>
        </r>
        <r>
          <rPr>
            <sz val="9"/>
            <color indexed="81"/>
            <rFont val="Tahoma"/>
            <family val="2"/>
          </rPr>
          <t xml:space="preserve">
DF pasada en 07,2020</t>
        </r>
      </text>
    </comment>
  </commentList>
</comments>
</file>

<file path=xl/sharedStrings.xml><?xml version="1.0" encoding="utf-8"?>
<sst xmlns="http://schemas.openxmlformats.org/spreadsheetml/2006/main" count="4610" uniqueCount="1446">
  <si>
    <t>USD</t>
  </si>
  <si>
    <t>Cuenta</t>
  </si>
  <si>
    <t>Moneda</t>
  </si>
  <si>
    <t>ACTIVO</t>
  </si>
  <si>
    <t>ACTIVO CORRIENTE</t>
  </si>
  <si>
    <t>DISPONIBILIDADES</t>
  </si>
  <si>
    <t>GS</t>
  </si>
  <si>
    <t>ACTIVO NO CORRIENTE</t>
  </si>
  <si>
    <t>PASIVO</t>
  </si>
  <si>
    <t>PASIVO CORRIENTE</t>
  </si>
  <si>
    <t>PROVISIONES</t>
  </si>
  <si>
    <t>CAPITAL</t>
  </si>
  <si>
    <t>RESERVAS</t>
  </si>
  <si>
    <t>RESULTADO DEL EJERCICIO</t>
  </si>
  <si>
    <t>INGRESOS OPERATIVOS</t>
  </si>
  <si>
    <t>GASTOS DE ADMINISTRACION</t>
  </si>
  <si>
    <t>IMPUESTO A LA RENTA</t>
  </si>
  <si>
    <t>Disponibilidades (Nota 5.d)</t>
  </si>
  <si>
    <t xml:space="preserve">Caja </t>
  </si>
  <si>
    <t>Bancos</t>
  </si>
  <si>
    <t>Deudores por intermediacion</t>
  </si>
  <si>
    <t>Cuentas por cobrar a Personas y Empresas relacionadas</t>
  </si>
  <si>
    <t>TOTAL ACTIVO CORRIENTE</t>
  </si>
  <si>
    <t>PN</t>
  </si>
  <si>
    <t>ORDEN</t>
  </si>
  <si>
    <t>PATRIMONIO NETO</t>
  </si>
  <si>
    <t>TOTAL ACTIVO NO CORRIENTE</t>
  </si>
  <si>
    <t>TOTAL ACTIVO</t>
  </si>
  <si>
    <t>Cuentas a pagar a personas y empresas relacionadas</t>
  </si>
  <si>
    <t>Otros Pasivos</t>
  </si>
  <si>
    <t>TOTAL PASIVO CORRIENTE</t>
  </si>
  <si>
    <t>TOTAL PASIVO</t>
  </si>
  <si>
    <t>TOTAL PATRIMONIO NETO (Según el Estado de Variación del Patrimonio Neto)</t>
  </si>
  <si>
    <t>TOTAL PASIVO Y PATRIMONIO NETO</t>
  </si>
  <si>
    <t>Clasificacion</t>
  </si>
  <si>
    <t>Para los EEFF</t>
  </si>
  <si>
    <t>Retenciones de Impuestos</t>
  </si>
  <si>
    <t xml:space="preserve">INGRESOS OPERATIVOS </t>
  </si>
  <si>
    <t>Ingresos por venta de cartera propia</t>
  </si>
  <si>
    <t>Ingresos por administración de cartera</t>
  </si>
  <si>
    <t>Ingresos por custodia de valores</t>
  </si>
  <si>
    <t xml:space="preserve">GASTOS OPERATIVOS </t>
  </si>
  <si>
    <t>Aranceles por negociación Bolsa de Valores</t>
  </si>
  <si>
    <t>Gastos por comisiones y servicios</t>
  </si>
  <si>
    <t>RESULTADO OPERATIVO BRUTO</t>
  </si>
  <si>
    <t xml:space="preserve">GASTOS DE COMERCIALIZACIÓN </t>
  </si>
  <si>
    <t>Publicidad y propaganda</t>
  </si>
  <si>
    <t>Otros gastos de comercialización</t>
  </si>
  <si>
    <t>Folletos e impresos</t>
  </si>
  <si>
    <t xml:space="preserve">GASTOS DE ADMINISTRACIÓN </t>
  </si>
  <si>
    <t>TOTAL</t>
  </si>
  <si>
    <t>Alquileres</t>
  </si>
  <si>
    <t>Seguros</t>
  </si>
  <si>
    <t>Mantenimiento</t>
  </si>
  <si>
    <t>Gastos generales</t>
  </si>
  <si>
    <t>Impuestos, tasas y contribuciones</t>
  </si>
  <si>
    <t>RESULTADO OPERATIVO NETO</t>
  </si>
  <si>
    <t>PERDIDA/UTILIDAD ANTES DE IMPUESTO</t>
  </si>
  <si>
    <t>Síndico</t>
  </si>
  <si>
    <t>Concepto</t>
  </si>
  <si>
    <t>Total</t>
  </si>
  <si>
    <t>Bonos</t>
  </si>
  <si>
    <t>CDA</t>
  </si>
  <si>
    <t>5.e.2 - Inversiones permanentes</t>
  </si>
  <si>
    <t>Acción de la Bolsa de Valores</t>
  </si>
  <si>
    <t>Cantidad</t>
  </si>
  <si>
    <t>Operaciones Pendientes de Liquidación</t>
  </si>
  <si>
    <t>Descripción</t>
  </si>
  <si>
    <t>Licencias</t>
  </si>
  <si>
    <t>Moneda Extranjera</t>
  </si>
  <si>
    <t>Moneda Nacional</t>
  </si>
  <si>
    <t>Totales</t>
  </si>
  <si>
    <t>Impuesto a la Renta</t>
  </si>
  <si>
    <t>Gastos Bancarios</t>
  </si>
  <si>
    <t>Recaudaciones a Depositar</t>
  </si>
  <si>
    <t>Documentos y cuentas por pagar</t>
  </si>
  <si>
    <t>Obligac. por Administración de Cartera</t>
  </si>
  <si>
    <t>Títulos de Renta Variable</t>
  </si>
  <si>
    <t>Menos: Previsión por menor valor</t>
  </si>
  <si>
    <t>Títulos de Renta Fija</t>
  </si>
  <si>
    <t>Porción circulante de prést. A largo plazo</t>
  </si>
  <si>
    <t>Impuesto a la Renta a Pagar</t>
  </si>
  <si>
    <t>IVA a Pagar</t>
  </si>
  <si>
    <t>Aportes y Retenciones a pagar</t>
  </si>
  <si>
    <t>Documentos y Cuentas por Cobrar</t>
  </si>
  <si>
    <t>Deudores Varios</t>
  </si>
  <si>
    <t>Menos: Previsión para cuentas a cobrar a personas y</t>
  </si>
  <si>
    <t>Derechos sobre títulos por Contratos de Underwriting</t>
  </si>
  <si>
    <t>Otros Activos</t>
  </si>
  <si>
    <t>Préstamos de terceros</t>
  </si>
  <si>
    <t>Deudores por Intermediación</t>
  </si>
  <si>
    <t>Créditos en Gestión de Cobro</t>
  </si>
  <si>
    <t>(Depreciación Acumulada)</t>
  </si>
  <si>
    <t>Licencia</t>
  </si>
  <si>
    <t>Marcas</t>
  </si>
  <si>
    <t>Gastos de desarrollo</t>
  </si>
  <si>
    <t>(Amortización Acumulada)</t>
  </si>
  <si>
    <t>PASIVO NO CORRIENTE</t>
  </si>
  <si>
    <t>Cuentas a Pagar</t>
  </si>
  <si>
    <t>Cuentas a pagar a personas y empresas</t>
  </si>
  <si>
    <t xml:space="preserve">Cuentas a pagar a personas y empresas </t>
  </si>
  <si>
    <t xml:space="preserve">Acreedores varios </t>
  </si>
  <si>
    <t>Préstamos en Bancos</t>
  </si>
  <si>
    <t>Previsión para indemnización</t>
  </si>
  <si>
    <t>TOTAL PASIVO NO CORRIENTE</t>
  </si>
  <si>
    <t>Cuenta de orden deudora</t>
  </si>
  <si>
    <t>Cuentas de contingencia deudora</t>
  </si>
  <si>
    <t>Cuenta de orden acreedora</t>
  </si>
  <si>
    <t>Cuentas de contingencia acreedora</t>
  </si>
  <si>
    <t>Presidente</t>
  </si>
  <si>
    <t>Comisiones por operaciones en rueda</t>
  </si>
  <si>
    <t>Comisiones por operaciones fuera de rueda</t>
  </si>
  <si>
    <t>Comisiones por contratos de colocación primaria de renta fija</t>
  </si>
  <si>
    <t>Comisiones por contratos de colocación primaria de acciones</t>
  </si>
  <si>
    <t>Comisiones por contratos de colocación primaria</t>
  </si>
  <si>
    <t>Por intermediación de acciones en rueda</t>
  </si>
  <si>
    <t>Por intermediación de renta fija en rueda</t>
  </si>
  <si>
    <t>Ingresos por asesoría financiera</t>
  </si>
  <si>
    <t>Ingresos por intereses y dividendos de cartera propia</t>
  </si>
  <si>
    <t>Ingresos por venta de cartera propia a personas y empresas relacionadas</t>
  </si>
  <si>
    <t>Servicios personales</t>
  </si>
  <si>
    <t>Previsión, amortización y depreciaciones</t>
  </si>
  <si>
    <t>Multas</t>
  </si>
  <si>
    <t>Intereses cobrados</t>
  </si>
  <si>
    <t>Diferencias de cambio</t>
  </si>
  <si>
    <t>RESULTADOS</t>
  </si>
  <si>
    <t>REGIONAL CASA DE BOLSA SOCIEDAD ANÓNIMA</t>
  </si>
  <si>
    <t>Inversiones temporarias</t>
  </si>
  <si>
    <t>Caja</t>
  </si>
  <si>
    <t>Caja Chica</t>
  </si>
  <si>
    <t>Bancos Moneda Local</t>
  </si>
  <si>
    <t>Certificados Bancarios y Otros Similares</t>
  </si>
  <si>
    <t>Depósitos en Instituciones Financieras</t>
  </si>
  <si>
    <t>Fondos para Propósitos Especiales</t>
  </si>
  <si>
    <t>Disponible Sujeto a Restricción</t>
  </si>
  <si>
    <t>Bancos Moneda Extranjera</t>
  </si>
  <si>
    <t>INVERSIONES TEMPORALES</t>
  </si>
  <si>
    <t>Instrumentos Financieros Representativos</t>
  </si>
  <si>
    <t>Valores Emitidos o Garantizados por el E</t>
  </si>
  <si>
    <t>Certificados de Absorción Monetaria</t>
  </si>
  <si>
    <t>Valores Emitidos por Empresas del Sistem</t>
  </si>
  <si>
    <t>Papeles comerciales</t>
  </si>
  <si>
    <t>Pagarés</t>
  </si>
  <si>
    <t>Letras</t>
  </si>
  <si>
    <t>Cédulas hipotecarias</t>
  </si>
  <si>
    <t>Certificados de Deposito de Ahorro USD</t>
  </si>
  <si>
    <t>Certificados Provisionales</t>
  </si>
  <si>
    <t>Acciones de Empresas</t>
  </si>
  <si>
    <t>Fondos Mutuos</t>
  </si>
  <si>
    <t>Fondos de Inversión</t>
  </si>
  <si>
    <t>Otros Títulos Representativos de Derecho</t>
  </si>
  <si>
    <t>Instrumentos Financieros Cedidos</t>
  </si>
  <si>
    <t>Instrumentos Financieros Cedidos en Prés</t>
  </si>
  <si>
    <t>Instrumentos Financieros Cedidos en Gara</t>
  </si>
  <si>
    <t>Instrumentos Financieros Sujetos a Restr</t>
  </si>
  <si>
    <t>CRÉDITOS</t>
  </si>
  <si>
    <t>Operaciones Bursátiles</t>
  </si>
  <si>
    <t>Operaciones Extrabursátiles</t>
  </si>
  <si>
    <t>Servicios</t>
  </si>
  <si>
    <t>Administración de Cartera</t>
  </si>
  <si>
    <t>Custodia de Valores</t>
  </si>
  <si>
    <t>Colocación de Emisiones Primarias</t>
  </si>
  <si>
    <t>Asesorías</t>
  </si>
  <si>
    <t>Representante de Obligacionistas</t>
  </si>
  <si>
    <t>Documentos de Intermediación de Valores</t>
  </si>
  <si>
    <t>Clientes</t>
  </si>
  <si>
    <t>Bolsa de Valores</t>
  </si>
  <si>
    <t>Compensación de Operaciones Bursátiles</t>
  </si>
  <si>
    <t>Liquidación por Operaciones Bursátiles</t>
  </si>
  <si>
    <t>Operaciones Extrabursàtiles</t>
  </si>
  <si>
    <t>Documentos de Operaciones Propias</t>
  </si>
  <si>
    <t>Anticipos Recibidos</t>
  </si>
  <si>
    <t>Préstamo a Clientes</t>
  </si>
  <si>
    <t>Documentos Descontados</t>
  </si>
  <si>
    <t>Cheques Devueltos</t>
  </si>
  <si>
    <t>Cuentas de Dudoso Recaudo</t>
  </si>
  <si>
    <t>Directores</t>
  </si>
  <si>
    <t>Accionistas</t>
  </si>
  <si>
    <t>Préstamos</t>
  </si>
  <si>
    <t>Empresas vinculadas</t>
  </si>
  <si>
    <t>Matriz</t>
  </si>
  <si>
    <t>Filial</t>
  </si>
  <si>
    <t>Afiliadas</t>
  </si>
  <si>
    <t>Sucursales</t>
  </si>
  <si>
    <t>OTROS CRÉDITOS</t>
  </si>
  <si>
    <t>Préstamos al Personal</t>
  </si>
  <si>
    <t>Por Instrumentos Financieros</t>
  </si>
  <si>
    <t>Por Venta de Propiedades y Equipo</t>
  </si>
  <si>
    <t>Operaciones de Reporto</t>
  </si>
  <si>
    <t>Intereses</t>
  </si>
  <si>
    <t>Dividendos</t>
  </si>
  <si>
    <t>Multas y Sanciones</t>
  </si>
  <si>
    <t>Depósitos en garantía</t>
  </si>
  <si>
    <t>Reclamaciones a Terceros</t>
  </si>
  <si>
    <t>IVA Crédito Fiscal</t>
  </si>
  <si>
    <t>Anticipos al Personal</t>
  </si>
  <si>
    <t>Retencion IVA</t>
  </si>
  <si>
    <t>Seguro de Vida y Médico</t>
  </si>
  <si>
    <t>Seguro vehicular</t>
  </si>
  <si>
    <t>Seguro Contra Daños</t>
  </si>
  <si>
    <t>Adelanto de Remuneraciones</t>
  </si>
  <si>
    <t>Honorarios Profesionales y Servicios</t>
  </si>
  <si>
    <t>Primas de Instrumentos Financieros Deriv</t>
  </si>
  <si>
    <t>Impuestos Municipales</t>
  </si>
  <si>
    <t>Comision Nacional de Bancos y Seguros</t>
  </si>
  <si>
    <t>INVERSIONES PERMANENTES</t>
  </si>
  <si>
    <t>Acciones Represent.de Capital Social</t>
  </si>
  <si>
    <t>Terrenos</t>
  </si>
  <si>
    <t>Urbanos</t>
  </si>
  <si>
    <t>Rurales</t>
  </si>
  <si>
    <t>Edificios y Otras Construcciones</t>
  </si>
  <si>
    <t>Deprec. Acum. Edificios y construcciones</t>
  </si>
  <si>
    <t>Instalaciones</t>
  </si>
  <si>
    <t>Instalaciones en Propiedades Propias</t>
  </si>
  <si>
    <t>Instalaciones en Propiedades Alquiladas</t>
  </si>
  <si>
    <t>Deprec. Acum. Instalaciones</t>
  </si>
  <si>
    <t>Construcciones u Obras en Proceso</t>
  </si>
  <si>
    <t>Urbanización y Mejoras de Terrenos</t>
  </si>
  <si>
    <t>Construcciones en Proceso</t>
  </si>
  <si>
    <t>Muebles y Enseres</t>
  </si>
  <si>
    <t>Deprec. Acum. Muebles y Enseres</t>
  </si>
  <si>
    <t>Equipo de Cómputo</t>
  </si>
  <si>
    <t>Deprec. Acum. Equipos de Computo</t>
  </si>
  <si>
    <t>Vehículos</t>
  </si>
  <si>
    <t>Deprec. Acum. Vehiculos</t>
  </si>
  <si>
    <t>Propiedades y Equipo Adquiridos por Arre</t>
  </si>
  <si>
    <t>Propiedad y Equipo Arrendado</t>
  </si>
  <si>
    <t>Deprec. Acum. Propiedades y equipo adqui</t>
  </si>
  <si>
    <t>Licencias y Franquicias</t>
  </si>
  <si>
    <t>Crédito Mercantil</t>
  </si>
  <si>
    <t>Bienes de Arte y Cultura</t>
  </si>
  <si>
    <t>Obras de Arte</t>
  </si>
  <si>
    <t>Biblioteca</t>
  </si>
  <si>
    <t>Otros</t>
  </si>
  <si>
    <t>Diversos</t>
  </si>
  <si>
    <t>Bienes Entregados en Usufructo</t>
  </si>
  <si>
    <t xml:space="preserve">Bienes Recibidos en Pago (Adjudicados y </t>
  </si>
  <si>
    <t>Bienes Recibidos en Pago</t>
  </si>
  <si>
    <t>CARGOS DIFERIDOS</t>
  </si>
  <si>
    <t>Gastos de Constitución</t>
  </si>
  <si>
    <t>Amortiz. Acum. Gastos de Constitución</t>
  </si>
  <si>
    <t>Deudas por Intermediación Financiera</t>
  </si>
  <si>
    <t>Depósitos de Clientes p/ Negociaciones U</t>
  </si>
  <si>
    <t>Instrumentos Financieros</t>
  </si>
  <si>
    <t>Papeles Comerciales</t>
  </si>
  <si>
    <t>Proveedores Moneda Local</t>
  </si>
  <si>
    <t>Proveedores Moneda Extranjera</t>
  </si>
  <si>
    <t>Cuentas por pagar a partes relacionadas</t>
  </si>
  <si>
    <t>Empresas Vinculadas</t>
  </si>
  <si>
    <t>OBLIGACIONES FINANCIERAS</t>
  </si>
  <si>
    <t>Préstamos de Instituciones Financieras</t>
  </si>
  <si>
    <t>Contratos de Arrendamiento Financiero</t>
  </si>
  <si>
    <t>IVA Débito Fiscal</t>
  </si>
  <si>
    <t>Retenciones a Pagar</t>
  </si>
  <si>
    <t>Retención sobre Honorarios, Dividendos y</t>
  </si>
  <si>
    <t>Impuesto Sobre Industria y Comercio</t>
  </si>
  <si>
    <t>Impuesto Sobre Bienes Inmuebles</t>
  </si>
  <si>
    <t>Aportes y Retenciones a Pagar</t>
  </si>
  <si>
    <t>Remuneraciones a Pagar</t>
  </si>
  <si>
    <t>Sueldos y Jornales a Pagar</t>
  </si>
  <si>
    <t>Comisiones a Pagar</t>
  </si>
  <si>
    <t>Vacaciones a Pagar</t>
  </si>
  <si>
    <t>Bonificaciones a Pagar</t>
  </si>
  <si>
    <t>Aguinaldos a Pagar</t>
  </si>
  <si>
    <t>Gastos de Infraestructura a Pagar</t>
  </si>
  <si>
    <t>Gastos de Telefonía a Pagar</t>
  </si>
  <si>
    <t>Gastos de Marketing a Pagar</t>
  </si>
  <si>
    <t>Auditoria Externa a Pagar</t>
  </si>
  <si>
    <t>Gastos de Constitución a Pagar</t>
  </si>
  <si>
    <t>Ases.Contable, Fiscal y Laboral a Pagar</t>
  </si>
  <si>
    <t>Publicaciones y Suscripciones</t>
  </si>
  <si>
    <t>Comisiones</t>
  </si>
  <si>
    <t>Honorarios Profesionales a Pagar</t>
  </si>
  <si>
    <t>Servicios Tecnicos y Mantenimiento</t>
  </si>
  <si>
    <t>Dividendos de Accionistas</t>
  </si>
  <si>
    <t>Depósitos Recibidos en Garantía</t>
  </si>
  <si>
    <t>Reclamaciones de Terceros</t>
  </si>
  <si>
    <t>Ingresos Diferidos</t>
  </si>
  <si>
    <t>Intereses Recibidos por Anticipado</t>
  </si>
  <si>
    <t>Comisiones Recibidas por Anticipado</t>
  </si>
  <si>
    <t>Otros Ingresos</t>
  </si>
  <si>
    <t>Cuentas por Cobrar Comerciales</t>
  </si>
  <si>
    <t>Cuentas por cobrar a partes relacionadas</t>
  </si>
  <si>
    <t>Otras cuentas por cobrar</t>
  </si>
  <si>
    <t>Fluctuaciones de Inversiones</t>
  </si>
  <si>
    <t>Provisión para Fluctuación de Instrument</t>
  </si>
  <si>
    <t>Cuentas por cobrar comerciales</t>
  </si>
  <si>
    <t>Provision por obsolescencia</t>
  </si>
  <si>
    <t>Licencias y franquicias</t>
  </si>
  <si>
    <t>Patentes y Marcas</t>
  </si>
  <si>
    <t>Programas de computadora (software)</t>
  </si>
  <si>
    <t>Crédito mercantil</t>
  </si>
  <si>
    <t>Bienes y Artes y Cultura</t>
  </si>
  <si>
    <t>CAPITAL SOCIAL</t>
  </si>
  <si>
    <t>Capital Integrado</t>
  </si>
  <si>
    <t>Donaciones</t>
  </si>
  <si>
    <t>Reserva Legal</t>
  </si>
  <si>
    <t>Reserva de Revaluación</t>
  </si>
  <si>
    <t>Otras Reservas</t>
  </si>
  <si>
    <t>Contractuales</t>
  </si>
  <si>
    <t>Voluntarias</t>
  </si>
  <si>
    <t>Resultados Acumulados</t>
  </si>
  <si>
    <t>Resultado del Ejercicio</t>
  </si>
  <si>
    <t>INGRESOS</t>
  </si>
  <si>
    <t>Ingresos por Intereses de Cartera Propia</t>
  </si>
  <si>
    <t>Ingreso por Custodia de Valores</t>
  </si>
  <si>
    <t>Aranceles BVPASA</t>
  </si>
  <si>
    <t>Descuentos Obtenidos</t>
  </si>
  <si>
    <t>Otros Servicios</t>
  </si>
  <si>
    <t>Intereses sobre Depósitos en Institucion</t>
  </si>
  <si>
    <t>Ganancia por Diferencial cambiario</t>
  </si>
  <si>
    <t>Dividendos ganados</t>
  </si>
  <si>
    <t>Recuperación de Castigos de Cuentas Inco</t>
  </si>
  <si>
    <t>Utilidad en Venta de Propiedades y Equip</t>
  </si>
  <si>
    <t>Utilidad en Venta de Activos Intangibles</t>
  </si>
  <si>
    <t xml:space="preserve">Devolución de Provisiones de Ejercicios </t>
  </si>
  <si>
    <t>Ingresos Extraordinarios</t>
  </si>
  <si>
    <t>EGRESOS Y GASTOS</t>
  </si>
  <si>
    <t>GASTOS  OPERATIVOS</t>
  </si>
  <si>
    <t>Sueldos y Jornales</t>
  </si>
  <si>
    <t>Otras Remuneraciones</t>
  </si>
  <si>
    <t>Aguinaldos</t>
  </si>
  <si>
    <t>Vacaciones</t>
  </si>
  <si>
    <t>Bonificacion Familiar</t>
  </si>
  <si>
    <t>Aporte Patronal IPS</t>
  </si>
  <si>
    <t>IVA Gasto</t>
  </si>
  <si>
    <t>Gastos de Teléfono - Linea Movil</t>
  </si>
  <si>
    <t>Marketing</t>
  </si>
  <si>
    <t>Impresos y Formularios</t>
  </si>
  <si>
    <t>Capacitación y Entrenamiento</t>
  </si>
  <si>
    <t>Gastos de Representación</t>
  </si>
  <si>
    <t>Seguros Pagados</t>
  </si>
  <si>
    <t>Gastos de Escribanía</t>
  </si>
  <si>
    <t>Impuestos, Tasas y Patentes</t>
  </si>
  <si>
    <t>Gastos de Legalizaciones</t>
  </si>
  <si>
    <t>Auditoria Externa</t>
  </si>
  <si>
    <t>Gastos Legales</t>
  </si>
  <si>
    <t>Mantenimiento y Reparaciones</t>
  </si>
  <si>
    <t>Cuotas y Suscripciones</t>
  </si>
  <si>
    <t>Papelería y Útiles de Oficina</t>
  </si>
  <si>
    <t>Servicio de Asesoría</t>
  </si>
  <si>
    <t>Deterioro de Inventarios</t>
  </si>
  <si>
    <t>Depreciación de Propiedades y Equipo</t>
  </si>
  <si>
    <t>Gastos Bursátiles SEN</t>
  </si>
  <si>
    <t>Perdida por Venta de Inversiones</t>
  </si>
  <si>
    <t>Aportaciones</t>
  </si>
  <si>
    <t>Intereses y Gastos de Préstamos</t>
  </si>
  <si>
    <t>Intereses y Gastos de Sobregiros</t>
  </si>
  <si>
    <t>Pérdida por Diferencial Cambiario</t>
  </si>
  <si>
    <t>GASTOS FINANCIEROS</t>
  </si>
  <si>
    <t>Pérdida por Venta de Propiedades y Equip</t>
  </si>
  <si>
    <t>Pérdida por Venta de Activos Intangibles</t>
  </si>
  <si>
    <t>Pérdida por Venta de Activos Recibidos e</t>
  </si>
  <si>
    <t>Gastos de Ejercicios Anteriores</t>
  </si>
  <si>
    <t>Gastos No Deducibles</t>
  </si>
  <si>
    <t>Gastos Extraordinarios</t>
  </si>
  <si>
    <t>Registro de Garantías Otorgadas</t>
  </si>
  <si>
    <t>Valores Recibidos en Custodia</t>
  </si>
  <si>
    <t>Valores Recibidos para Colocación Primar</t>
  </si>
  <si>
    <t>Registro de Garantías Recibidas</t>
  </si>
  <si>
    <t>Registro de Administración de Cartera</t>
  </si>
  <si>
    <t>Registro de Operaciones de Reporto de Te</t>
  </si>
  <si>
    <t>Control de Garantías Otorgadas</t>
  </si>
  <si>
    <t>Responsabilidad por Custodia de Valores</t>
  </si>
  <si>
    <t>Responsabilidad por Colocación Primaria</t>
  </si>
  <si>
    <t>Responsabilidad por Garantías Recibidas</t>
  </si>
  <si>
    <t>Responsabilidad por Administración de Ca</t>
  </si>
  <si>
    <t>Control de Operaciones de Reporto de Ter</t>
  </si>
  <si>
    <t>US</t>
  </si>
  <si>
    <t>Regional Casa de Bolsa S.A.</t>
  </si>
  <si>
    <t>Código Cuenta</t>
  </si>
  <si>
    <t>Gastos Pagados Por Anticipado</t>
  </si>
  <si>
    <t>Previsión para cuentas a cobrar a personas y empresas relacionadas</t>
  </si>
  <si>
    <t>Previsión por menor valor</t>
  </si>
  <si>
    <t>Bienes en Operación</t>
  </si>
  <si>
    <t>Depreciacion Acumulada</t>
  </si>
  <si>
    <t>Patrimonio Neto</t>
  </si>
  <si>
    <t>Reservas</t>
  </si>
  <si>
    <t>EGRESOS</t>
  </si>
  <si>
    <t>Amortización Acumulada Otros Activos</t>
  </si>
  <si>
    <t>Amortizacion Acumuladas Activos Intangibles</t>
  </si>
  <si>
    <t>Provision para Desvalorizacion de Inventario</t>
  </si>
  <si>
    <t>Provisión para cuentas de dudoso recaudo</t>
  </si>
  <si>
    <t>Cuentas Diferidas</t>
  </si>
  <si>
    <t>Otros Ingresos Operativos</t>
  </si>
  <si>
    <t>Ingresos No Operativos</t>
  </si>
  <si>
    <t>Honorarios Profesionales</t>
  </si>
  <si>
    <t>Valores cedidos</t>
  </si>
  <si>
    <t xml:space="preserve">Deudores Varios </t>
  </si>
  <si>
    <t>Moneda GS</t>
  </si>
  <si>
    <t>Moneda USD</t>
  </si>
  <si>
    <t>Otros Egresos</t>
  </si>
  <si>
    <t>Generados por Activos</t>
  </si>
  <si>
    <t>Generados por Pasivos</t>
  </si>
  <si>
    <t>Intereses Pagados</t>
  </si>
  <si>
    <t xml:space="preserve">Diferencias de cambio </t>
  </si>
  <si>
    <t xml:space="preserve">RESULTADO EXTRAORDINARIO </t>
  </si>
  <si>
    <t>Egresos extraordinarios</t>
  </si>
  <si>
    <t>AJUSTE DE RESULTADO DE EJERCICIOS ANTERIORES</t>
  </si>
  <si>
    <t>Ingresos</t>
  </si>
  <si>
    <t>Egresos</t>
  </si>
  <si>
    <t>Tipo de Cambio Comprador</t>
  </si>
  <si>
    <t>Tipo de Cambio Vendedor</t>
  </si>
  <si>
    <t>ACTIVOS CORRIENTES</t>
  </si>
  <si>
    <t>ACTIVOS NO CORRIENTES</t>
  </si>
  <si>
    <t>PASIVOS CORRIENTES</t>
  </si>
  <si>
    <t>PASIVOS</t>
  </si>
  <si>
    <t>CONCEPTO</t>
  </si>
  <si>
    <t>5.e ) Inversiones</t>
  </si>
  <si>
    <t xml:space="preserve">Total Periodo Actual </t>
  </si>
  <si>
    <t>Total Ejercicio Anterior</t>
  </si>
  <si>
    <t>INFORMACIÓN SOBRE EL DOCUMENTO Y EMISOR</t>
  </si>
  <si>
    <t>VALOR NOMINAL UNITARIO</t>
  </si>
  <si>
    <t>VALOR CONTABLE</t>
  </si>
  <si>
    <t>CANTIDAD DE TITULOS</t>
  </si>
  <si>
    <t>TIPO DE TITULO</t>
  </si>
  <si>
    <t>EMISOR</t>
  </si>
  <si>
    <t>INVERSIONES TEMPORARIAS</t>
  </si>
  <si>
    <t>BVPASA</t>
  </si>
  <si>
    <t>ACCIÓN</t>
  </si>
  <si>
    <t>5.f ) Créditos</t>
  </si>
  <si>
    <t xml:space="preserve">Menos: Previsión para incobrables </t>
  </si>
  <si>
    <t xml:space="preserve">empresas relacionadas </t>
  </si>
  <si>
    <t xml:space="preserve">relacionadas </t>
  </si>
  <si>
    <t xml:space="preserve">Obligac. por Contratos de Underwriting </t>
  </si>
  <si>
    <t xml:space="preserve">Prestamos Financieros </t>
  </si>
  <si>
    <t xml:space="preserve">Dividendos a pagar en Efectivo </t>
  </si>
  <si>
    <t>Menos: Previsión para incobrables</t>
  </si>
  <si>
    <t>empresas relacionadas</t>
  </si>
  <si>
    <t>DEUDORES VARIOS</t>
  </si>
  <si>
    <t>AUMENTOS</t>
  </si>
  <si>
    <t>AMORTIZACIONES</t>
  </si>
  <si>
    <t>SALDO NETO FINAL</t>
  </si>
  <si>
    <t>NO CORRIENTE</t>
  </si>
  <si>
    <t>CORRIENTE</t>
  </si>
  <si>
    <t>5.l ) Documentos y Cuentas por pagar</t>
  </si>
  <si>
    <t>DISMINUCIÓN</t>
  </si>
  <si>
    <t>5.v.1 - Ingresos por operaciones y servicios a personas relacionadas</t>
  </si>
  <si>
    <t>Otros Gastos Operativos</t>
  </si>
  <si>
    <t>Amortización Gastos de Constitución</t>
  </si>
  <si>
    <t>Nota 8. Limitación a la libre disponibilidad de los activos o del patrimonio y cualquier restricción al derecho de propiedad</t>
  </si>
  <si>
    <t>Nota 7. Hechos posteriores al cierre del ejercicio</t>
  </si>
  <si>
    <t>Nota 10. Restricciones para distribución de utilidades</t>
  </si>
  <si>
    <t>Nota 11. Sanciones</t>
  </si>
  <si>
    <t xml:space="preserve">a) Comprar y vender valores por cuenta de terceros y por cuenta con recursos propios, en la bolsa o fuera de ella. </t>
  </si>
  <si>
    <t>e) Actuar como representante de los obligacionistas</t>
  </si>
  <si>
    <t>Guillermo Céspedes</t>
  </si>
  <si>
    <t>Inversiones temporarias (Nota 5.e.1)</t>
  </si>
  <si>
    <t>Creditos (Nota 5.f)</t>
  </si>
  <si>
    <t>Inversiones Permanentes (Nota 5.e.2)</t>
  </si>
  <si>
    <t xml:space="preserve">Créditos </t>
  </si>
  <si>
    <t xml:space="preserve">Otros Pasivos No Corrientes </t>
  </si>
  <si>
    <t>Otras Contingencias</t>
  </si>
  <si>
    <t xml:space="preserve">Previsiones </t>
  </si>
  <si>
    <t xml:space="preserve">Préstamos Financieros </t>
  </si>
  <si>
    <t xml:space="preserve">Acreedores por Intermediación </t>
  </si>
  <si>
    <t>Otros Pasivos Corrientes (Nota 5.q)</t>
  </si>
  <si>
    <t xml:space="preserve">Ingresos por operaciones y servicios a personas relacionadas </t>
  </si>
  <si>
    <t>Otros gastos operativos (Nota 5.w)</t>
  </si>
  <si>
    <t>Otros gastos de comercialización (Nota 5.w)</t>
  </si>
  <si>
    <t>Otros Gastos de Administración (Nota 5.w)</t>
  </si>
  <si>
    <t>OTROS INGRESOS Y EGRESOS (Nota 5.x)</t>
  </si>
  <si>
    <t>RESULTADOS FINANCIEROS (Nota 5.y)</t>
  </si>
  <si>
    <t>Las 11 notas que se acompañan forman parte integrante de los Estados Contables</t>
  </si>
  <si>
    <t>Balance General - Moneda Local</t>
  </si>
  <si>
    <t>Titulos de Renta Fija - Cuenta Propia</t>
  </si>
  <si>
    <t>Valores y Titulos emitidos por el Sist F</t>
  </si>
  <si>
    <t>Bonos Financieros Gs</t>
  </si>
  <si>
    <t>Bonos Financieros USD</t>
  </si>
  <si>
    <t>Certificados de Depósito de Ahorro Gs</t>
  </si>
  <si>
    <t>Valores y Titulos emitidos por Empresas</t>
  </si>
  <si>
    <t>Bonos Corporativos Gs</t>
  </si>
  <si>
    <t>Deudores por Intermediación GS</t>
  </si>
  <si>
    <t>Retenciones a Emitir</t>
  </si>
  <si>
    <t>ACTIVOS INTANGIBLES</t>
  </si>
  <si>
    <t>Software</t>
  </si>
  <si>
    <t>Hardware</t>
  </si>
  <si>
    <t>DOCUMENTOS Y CUENTAS POR PAGAR</t>
  </si>
  <si>
    <t>OTRAS CUENTAS POR PAGAR</t>
  </si>
  <si>
    <t>OTRAS PROVISIONES</t>
  </si>
  <si>
    <t>Ingresos por Asesoria Financiera</t>
  </si>
  <si>
    <t>Fondo de Garantía</t>
  </si>
  <si>
    <t>Utilidad en Compra Inversiones Cta Propi</t>
  </si>
  <si>
    <t>INGRESOS FINANCIEROS</t>
  </si>
  <si>
    <t>Intereses Cobrados</t>
  </si>
  <si>
    <t>INGRESOS NO OPERACIONALES</t>
  </si>
  <si>
    <t>GASTOS DE GESTIÓN</t>
  </si>
  <si>
    <t>Gastos por Comisiones y Servicios</t>
  </si>
  <si>
    <t>Fondo de Garantía BVPASA</t>
  </si>
  <si>
    <t>Perdida por Compra de Inversiones</t>
  </si>
  <si>
    <t>Arancel CNV</t>
  </si>
  <si>
    <t>GASTOS DE COMERCIALIZACION</t>
  </si>
  <si>
    <t>Gastos de Movilidad</t>
  </si>
  <si>
    <t>Publicidad y Relaciones Públicas</t>
  </si>
  <si>
    <t>Comisiones Pagadas</t>
  </si>
  <si>
    <t>Remuneraciones</t>
  </si>
  <si>
    <t>Honorarios Contable,Fiscal y Laboral</t>
  </si>
  <si>
    <t>Courier y Encomiendas</t>
  </si>
  <si>
    <t>Gastos de Infraestr.y Manten.</t>
  </si>
  <si>
    <t>Gastos de Implementación Segur.Inform.</t>
  </si>
  <si>
    <t>Gastos de Asamblea</t>
  </si>
  <si>
    <t>Servicios de Terceros</t>
  </si>
  <si>
    <t>Utiles de Oficina</t>
  </si>
  <si>
    <t>EGRESOS NO OPERATIVOS</t>
  </si>
  <si>
    <t>EGRESOS FISCALES</t>
  </si>
  <si>
    <t>Retencion Renta</t>
  </si>
  <si>
    <t>Recaudaciones a Depositar GS</t>
  </si>
  <si>
    <t>Recaudaciones a Depositar USD</t>
  </si>
  <si>
    <t>Valores y Titulos emitidos por el Estado</t>
  </si>
  <si>
    <t>Bonos Gs</t>
  </si>
  <si>
    <t>Bonos USD</t>
  </si>
  <si>
    <t>Certificados de Absorcion Monetaria</t>
  </si>
  <si>
    <t>Bonos Subordinados Gs</t>
  </si>
  <si>
    <t>Bonos Subordinados USD</t>
  </si>
  <si>
    <t>Certificado de Deposito de Ahorro Gs</t>
  </si>
  <si>
    <t>Titulos de Renta Fija - Cuenta Terceros</t>
  </si>
  <si>
    <t>Valores y Titulos emitidos por el Sist.F</t>
  </si>
  <si>
    <t>Certificados de Deposito de Ahorro Gs</t>
  </si>
  <si>
    <t>Certificado de Deposito de Ahorro USD</t>
  </si>
  <si>
    <t>Titulos de Renta Variable</t>
  </si>
  <si>
    <t>Acciones Representativas de Capital Soci</t>
  </si>
  <si>
    <t>Certificados de Participación de Fondos</t>
  </si>
  <si>
    <t>Cuentas por Cobrar a Partes relacionadas</t>
  </si>
  <si>
    <t>Prevision Ctas a cobrar a Partes relacio</t>
  </si>
  <si>
    <t>GASTOS PAGADOS ANTICIPADOS</t>
  </si>
  <si>
    <t>PROPIEDADES Y EQUIPO</t>
  </si>
  <si>
    <t>OTROS ACTIVOS</t>
  </si>
  <si>
    <t>DEUDAS DIVERSAS</t>
  </si>
  <si>
    <t>CUENTAS DIFERIDAS</t>
  </si>
  <si>
    <t>PROVISION PARA CUENTAS DE DUDOSO RECAUDO</t>
  </si>
  <si>
    <t>PROVISION PARA DESVALORIZACION DE INVENT</t>
  </si>
  <si>
    <t>AMORTIZACION ACUMULADA ACTIVOS INTANGIBL</t>
  </si>
  <si>
    <t>AMORTIZACION ACUMULADA OTROS ACTIVOS</t>
  </si>
  <si>
    <t>CAPITAL ADICIONAL</t>
  </si>
  <si>
    <t>Ingresos Vta Cra.Propia Pers.relacionada</t>
  </si>
  <si>
    <t>Aranceles por Negoc.Bolsa de Valores</t>
  </si>
  <si>
    <t>Servicios Básicos</t>
  </si>
  <si>
    <t>Gastos de Limpieza</t>
  </si>
  <si>
    <t>OTROS EGRESOS</t>
  </si>
  <si>
    <t>CUENTAS DE ORDEN EN EL ACTIVO</t>
  </si>
  <si>
    <t>CUENTAS DE ORDEN EN EL PASIVO</t>
  </si>
  <si>
    <t>OK</t>
  </si>
  <si>
    <t>Gastos Generales</t>
  </si>
  <si>
    <t xml:space="preserve">Por intermediación de renta fija en rueda  </t>
  </si>
  <si>
    <t>Control</t>
  </si>
  <si>
    <t>CUENTAS</t>
  </si>
  <si>
    <t>Disponibilidades</t>
  </si>
  <si>
    <t>Resultados acumulados</t>
  </si>
  <si>
    <t>BONOS</t>
  </si>
  <si>
    <t>DEUDORES POR INTERMEDIACIÓN</t>
  </si>
  <si>
    <t>INSTITUCIÓN</t>
  </si>
  <si>
    <t>Acreedores por Intermediación (Nota 5.m)</t>
  </si>
  <si>
    <r>
      <t xml:space="preserve">Sobregiro en cuenta corriente </t>
    </r>
    <r>
      <rPr>
        <b/>
        <sz val="12"/>
        <color theme="1"/>
        <rFont val="Times New Roman"/>
        <family val="1"/>
      </rPr>
      <t>(Nota 5.k)</t>
    </r>
  </si>
  <si>
    <t>Sobregiro en cuenta corriente (Nota 5.k)</t>
  </si>
  <si>
    <t>Provisiones  (Nota 5.l)</t>
  </si>
  <si>
    <r>
      <t xml:space="preserve">Otros Pasivos Corrientes </t>
    </r>
    <r>
      <rPr>
        <b/>
        <sz val="12"/>
        <color theme="1"/>
        <rFont val="Times New Roman"/>
        <family val="1"/>
      </rPr>
      <t>(Nota 5.q)</t>
    </r>
  </si>
  <si>
    <t xml:space="preserve">Activo Intagibles y Cargos Diferidos (Nota 5.h </t>
  </si>
  <si>
    <t>y Nota 5.i)</t>
  </si>
  <si>
    <t>Otros Ingresos Operativos (Nota 5.v.3)</t>
  </si>
  <si>
    <r>
      <t xml:space="preserve">Otros Ingresos Operativos </t>
    </r>
    <r>
      <rPr>
        <b/>
        <sz val="12"/>
        <color theme="1"/>
        <rFont val="Times New Roman"/>
        <family val="1"/>
      </rPr>
      <t>(Nota 5.v.3)</t>
    </r>
  </si>
  <si>
    <r>
      <t>Otros gastos operativos</t>
    </r>
    <r>
      <rPr>
        <b/>
        <sz val="12"/>
        <color theme="1"/>
        <rFont val="Times New Roman"/>
        <family val="1"/>
      </rPr>
      <t xml:space="preserve"> (Nota 5.w)</t>
    </r>
  </si>
  <si>
    <r>
      <t xml:space="preserve">Otros gastos de comercialización </t>
    </r>
    <r>
      <rPr>
        <b/>
        <sz val="12"/>
        <color theme="1"/>
        <rFont val="Times New Roman"/>
        <family val="1"/>
      </rPr>
      <t>(Nota 5.w)</t>
    </r>
  </si>
  <si>
    <r>
      <t xml:space="preserve">Otros Gastos de Administración </t>
    </r>
    <r>
      <rPr>
        <b/>
        <sz val="12"/>
        <color theme="1"/>
        <rFont val="Times New Roman"/>
        <family val="1"/>
      </rPr>
      <t>(Nota 5.w)</t>
    </r>
  </si>
  <si>
    <r>
      <t xml:space="preserve">Ingresos extraordinarios </t>
    </r>
    <r>
      <rPr>
        <b/>
        <sz val="12"/>
        <color theme="1"/>
        <rFont val="Times New Roman"/>
        <family val="1"/>
      </rPr>
      <t>(Nota 5.z)</t>
    </r>
  </si>
  <si>
    <t>Ingresos extraordinarios (Nota 5.z)</t>
  </si>
  <si>
    <t xml:space="preserve">   Viviana Trociuk                              Marcelo Prono</t>
  </si>
  <si>
    <t>Pagos No Aplicados IVA</t>
  </si>
  <si>
    <t>Aranceles Pagados por Adelantado</t>
  </si>
  <si>
    <t>Gastos de Desarrollo</t>
  </si>
  <si>
    <t>Spread</t>
  </si>
  <si>
    <t>Underwritting</t>
  </si>
  <si>
    <t>Capacitación al Personal</t>
  </si>
  <si>
    <t>Gastos de Informatica</t>
  </si>
  <si>
    <t>Gastos de Constitucion Adm de Fondos</t>
  </si>
  <si>
    <t>(En Guaraníes)</t>
  </si>
  <si>
    <t>Contadora</t>
  </si>
  <si>
    <t>Vicepresidente</t>
  </si>
  <si>
    <t>Marcelo Prono</t>
  </si>
  <si>
    <t>Viviana Trociuk</t>
  </si>
  <si>
    <t xml:space="preserve">                 Síndico                                          Contadora</t>
  </si>
  <si>
    <t xml:space="preserve">        Presidente                                    Vicepresidente</t>
  </si>
  <si>
    <t xml:space="preserve">     Síndico</t>
  </si>
  <si>
    <t>Bonos Corporativos USD</t>
  </si>
  <si>
    <t>Intereses a Recuperar GS</t>
  </si>
  <si>
    <t>Intereses a Recuperar USD</t>
  </si>
  <si>
    <t>Anticipos a Proveedores GS</t>
  </si>
  <si>
    <t>Intereses a Transferir Comitentes -GS</t>
  </si>
  <si>
    <t>Intereses a Transferir Comitentes -USD</t>
  </si>
  <si>
    <t>Gastos a Reembolsar</t>
  </si>
  <si>
    <t>Valores Recibidos en Custodia USD</t>
  </si>
  <si>
    <t>Resp. por Custodia de Valores Gs.</t>
  </si>
  <si>
    <t>Comisiones por Intermediación Bursátil</t>
  </si>
  <si>
    <t>Dieta a Directores</t>
  </si>
  <si>
    <t>NI</t>
  </si>
  <si>
    <t>I</t>
  </si>
  <si>
    <t>***</t>
  </si>
  <si>
    <t>***  I  : Cuenta Imputable</t>
  </si>
  <si>
    <t>***  NI : Cuenta No Imputable</t>
  </si>
  <si>
    <t>Bonos Corporativos GS (CT)</t>
  </si>
  <si>
    <t>Anticipos de Imp. a la Renta</t>
  </si>
  <si>
    <t>Alquileres Pagados por Adelantado</t>
  </si>
  <si>
    <t>Intereses Pagados por Adelantado</t>
  </si>
  <si>
    <t>Otros Gastos Anticipados</t>
  </si>
  <si>
    <t>Proveedores del Exterior</t>
  </si>
  <si>
    <t xml:space="preserve">Otros Activos No Corrientes (Nota...) </t>
  </si>
  <si>
    <t xml:space="preserve">Gastos no devengados (Nota...) </t>
  </si>
  <si>
    <t>Acreedores varios</t>
  </si>
  <si>
    <t>Intereses a Devengar</t>
  </si>
  <si>
    <t>Créditos</t>
  </si>
  <si>
    <t xml:space="preserve">Cuentas por cobrar a Personas y Empresas relacionadas </t>
  </si>
  <si>
    <t>Las depreciaciones se calculan por el método de línea recta, en base a la vida útil estimada del bien, a partir del año siguiente de su incorporación al patrimonio de la sociedad</t>
  </si>
  <si>
    <t>2.1  Naturaleza jurídica de las actividades de la sociedad</t>
  </si>
  <si>
    <t>N/A</t>
  </si>
  <si>
    <t>VALOR DE COSTO</t>
  </si>
  <si>
    <t>VALOR DE COTIZACION</t>
  </si>
  <si>
    <t>Inversiones No Corrientes</t>
  </si>
  <si>
    <t>Valores al inicio del ejercicio</t>
  </si>
  <si>
    <t>Altas</t>
  </si>
  <si>
    <t>Bajas</t>
  </si>
  <si>
    <t>Acumuladas al inicio del ejercicio</t>
  </si>
  <si>
    <t>VALORES DE ORIGEN</t>
  </si>
  <si>
    <t>DEPRECIACIONES</t>
  </si>
  <si>
    <t>Muebles y Útiles</t>
  </si>
  <si>
    <t>Máquinas y Equipos</t>
  </si>
  <si>
    <t>Rodados</t>
  </si>
  <si>
    <t>Edificios</t>
  </si>
  <si>
    <t>Corto Plazo G.</t>
  </si>
  <si>
    <t>Larzo Plazo G.</t>
  </si>
  <si>
    <t>NOMBRE</t>
  </si>
  <si>
    <t>RELACION</t>
  </si>
  <si>
    <t>TIPO DE OPERACIÓN</t>
  </si>
  <si>
    <t>ANTIGÜEDAD DE LA DEUDA</t>
  </si>
  <si>
    <t>VENCIMIENTO</t>
  </si>
  <si>
    <t>Accionista</t>
  </si>
  <si>
    <t>Banco Regional S.A.E.C.A. (*)</t>
  </si>
  <si>
    <t>Totales:</t>
  </si>
  <si>
    <t>(*) El importe correspondiente al sobregiro en cuenta corriente, en el balance general se encuentra expuesto en el rubro de préstamos financieros</t>
  </si>
  <si>
    <t>SALDOS</t>
  </si>
  <si>
    <t>PERSONA O EMPRESA VINCULADA</t>
  </si>
  <si>
    <t>TOTAL INGRESOS</t>
  </si>
  <si>
    <t>TOTAL EGRESOS</t>
  </si>
  <si>
    <t>Banco Regional S.A.E.C.A.</t>
  </si>
  <si>
    <t>Inversiones propias sujetas a Reporto Gs</t>
  </si>
  <si>
    <t>Inversiones propias sujetas a Reporto U$</t>
  </si>
  <si>
    <t>Intereses a Cobrar por Reporto U$S</t>
  </si>
  <si>
    <t>Deudas a Terceros por Reporto Gs</t>
  </si>
  <si>
    <t>Deudas a Terceros por Reporto U$S</t>
  </si>
  <si>
    <t>Intereses de Titulos/Valores a Cobrar Gs</t>
  </si>
  <si>
    <t>Intereses de Titulos/Valores a Cobrar U$</t>
  </si>
  <si>
    <t>Intereses a Cobrar por Reporto Gs</t>
  </si>
  <si>
    <t>Primas a Devengar - REPO Gs.</t>
  </si>
  <si>
    <t>Deudores por Intermediación Gs</t>
  </si>
  <si>
    <t>Deudores por Intermediacion U$S</t>
  </si>
  <si>
    <t>GASTOS PAGADOS POR ANTICIPADO</t>
  </si>
  <si>
    <t>Gastos a Recuperar</t>
  </si>
  <si>
    <t>Accion de la Bolsa de Valores</t>
  </si>
  <si>
    <t>Amort.Acum. Activos Intagibles</t>
  </si>
  <si>
    <t>Anticipos de Clientes Gs</t>
  </si>
  <si>
    <t>Intereses Titulos/Valores a Devengar Gs</t>
  </si>
  <si>
    <t>Intereses Titulos/Valores a Devengar U$S</t>
  </si>
  <si>
    <t>Primas a Pagar por Reporto Gs.</t>
  </si>
  <si>
    <t>Servicio de Asesoría a Pagar</t>
  </si>
  <si>
    <t>Capacitacion del Personal a Pagar</t>
  </si>
  <si>
    <t>Comisiones Comerciales a Pagar</t>
  </si>
  <si>
    <t>Fondo Proyectos de Innovación a Pagar</t>
  </si>
  <si>
    <t>Alquileres a Pagar</t>
  </si>
  <si>
    <t>Ingreso por Colocacion de Acciones</t>
  </si>
  <si>
    <t>Comisiones por Intermediacion Extrabursa</t>
  </si>
  <si>
    <t>Utilidad por Negociacion Cartera Propia</t>
  </si>
  <si>
    <t>Ingreso por Intereses Op Extrabursatiles</t>
  </si>
  <si>
    <t>Ingreso por Colocación Emisiones Primari</t>
  </si>
  <si>
    <t>Intereses y Rendim. a favor por Reporto</t>
  </si>
  <si>
    <t>Primas Devengados por Reporto</t>
  </si>
  <si>
    <t>Combustibles y Lubricantes</t>
  </si>
  <si>
    <t>Seguro Médico</t>
  </si>
  <si>
    <t>Amortización Activos Intangibles</t>
  </si>
  <si>
    <t>Gastos de Cafetería</t>
  </si>
  <si>
    <t>Comisiones Comerciales</t>
  </si>
  <si>
    <t>Fondo Proyectos de Innovación</t>
  </si>
  <si>
    <t>Ingresos por operaciones y servicios extrabursátiles (Nota 5.v.2)</t>
  </si>
  <si>
    <t>Nota 1. Consideración de los estados financieros</t>
  </si>
  <si>
    <t>Nota 2. Información básica de la empresa</t>
  </si>
  <si>
    <t>Regional Casa de Bolsa S.A. fue constituida bajo la forma jurídica de sociedad anónima, el 23 de agosto de 2018 según Escritura Pública N° 558 e inscripta en el Registro Público de Comercio en el libro seccional respectivo y bajo el N° 1 y el folio N° 1 y siguiente de fecha 28 de setiembre de 2018. La Sociedad se halla regida por las disposiciones de sus Estatutos, las Normas Legales y Reglamentarias relativas a la Sociedad y al Código Civil. La duración inicial de la Sociedad es de noventa y nueve años. Modificado en fecha 13 de junio del 2019 según Escritura Pública N° 30.</t>
  </si>
  <si>
    <t>Inscripta en los registros de la Comisión Nacional de Valores según Resolución 85 E/18 de fecha 3 de diciembre de 2018 y en la Bolsa de Valores y Productos de Asunción S.A. según Resolución 1812/18 y 1827/18 de fecha 21 de diciembre de 2018.</t>
  </si>
  <si>
    <t>La Sociedad tiene por objeto efectuar las siguientes operaciones:</t>
  </si>
  <si>
    <t>b) Prestar asesoría en materia de valores y operaciones de bolsa, así como brindar a sus clientes un sistema de información y procesamiento de datos.</t>
  </si>
  <si>
    <t>c) Suscribir transitoriamente, con recursos propios, parte o la totalidad de emisiones primarias de valores.</t>
  </si>
  <si>
    <t>d) Promover el lanzamiento de emisiones de valores públicos y privados y facilitar su colocación.</t>
  </si>
  <si>
    <t>f) Prestar servicios de administración de carteras y custodia de valores.</t>
  </si>
  <si>
    <t>g) Llevar el registro contable de valores de sus clientes con sujeción a lo establecido en la Ley de Mercado de Valores o en las reglamentaciones que dice la Comisión Nacional de Valores al efecto.</t>
  </si>
  <si>
    <t>h) Otorgar crédito, con sus propios recursos, únicamente con el objeto de facilitar la adquisición de valores por sus comitentes, estén o no inscriptos en una bolsa de valores y con la garantía de tales valores.</t>
  </si>
  <si>
    <t>i) Recibir créditos de empresas del sistema financiero para la realización de las actividades que le son propias.</t>
  </si>
  <si>
    <t>j) Efectuar todas las operaciones y servicios que sean compatibles con la actividad de intermediación en el mercado de valores y previamente, por las reglas de carácter general autorice la Comisión Nacional de Valores y la Bolsa de Valores que integra, y otras regulaciones internacionales que a criterio de la Sociedad correspondan aplicar.</t>
  </si>
  <si>
    <t>2.2) Participación en otras empresas</t>
  </si>
  <si>
    <t>Nota 3. Principales políticas y prácticas contables aplicadas</t>
  </si>
  <si>
    <t>3.1) Bases para la preparación de los estados financieros</t>
  </si>
  <si>
    <t>Los estados financieros han sido preparados de acuerdo con las normas establecidas por la Comisión Nacional de Valores aplicables a casas de bolsa – ver adicionalmente Notas 3.1.c) y 4.</t>
  </si>
  <si>
    <t>a) Bases de contabilización</t>
  </si>
  <si>
    <t>Los Estados Financieros se expresan en guaraníes y han sido preparados siguiendo los criterios de las normas con las normas establecidas por la Comisión Nacional de Valores aplicables a casas de bolsa sobre la base de los costos históricos, excepto por el tratamiento asignado a los activos y pasivos monetarios en moneda extranjera y a la inversión en acciones de BVPASA, tal como se expone en los apartados a. y c de la Nota 3.2, y no reconocen en forma integral los efectos de la inflación sobre la situación patrimonial de la empresa, en los resultados de las operaciones y en sus flujos de efectivo en atención a que la corrección monetaria no constituye una práctica contable aplicada en Paraguay.</t>
  </si>
  <si>
    <t>b) Información comparativa</t>
  </si>
  <si>
    <t>Los presentes estados financieros incluyen los efectos de los cambios en criterios de valuación y presentación de inversiones derivados de la entrada en vigencia del Reglamento General del Mercado de Valores establecido por la Resolución CNV CG N° 6/19. Ver adicionalmente la Nota 4 a los presentes estados financieros.</t>
  </si>
  <si>
    <t>c) Uso de estimaciones</t>
  </si>
  <si>
    <t>La preparación de los siguientes estados financieros requiere que el Directorio y la Gerencia de la Sociedad realicen estimaciones y evaluaciones que afectan el monto de los activos y pasivos registrados y contingentes a la fecha de cierre, como así también los ingresos y egresos registrados en el ejercicio. Los resultados reales futuros pueden diferir de las estimaciones y evaluaciones realizadas a la fecha de preparación de los presentes estados financieros.</t>
  </si>
  <si>
    <t>3.2) Criterios de valuación</t>
  </si>
  <si>
    <r>
      <t>a.</t>
    </r>
    <r>
      <rPr>
        <u/>
        <sz val="11"/>
        <color theme="1"/>
        <rFont val="Times New Roman"/>
        <family val="1"/>
      </rPr>
      <t xml:space="preserve"> Moneda extranjer</t>
    </r>
    <r>
      <rPr>
        <sz val="11"/>
        <color theme="1"/>
        <rFont val="Times New Roman"/>
        <family val="1"/>
      </rPr>
      <t>a: Las diferencias de cambio originadas por fluctuaciones en los tipos de cambio, producidos entre las fechas de concertación de las operaciones y su valuación al cierre del ejercicio, son reconocidas en resultados en el periodo en que ocurren.</t>
    </r>
  </si>
  <si>
    <r>
      <t xml:space="preserve">b. </t>
    </r>
    <r>
      <rPr>
        <u/>
        <sz val="11"/>
        <color theme="1"/>
        <rFont val="Times New Roman"/>
        <family val="1"/>
      </rPr>
      <t>Inversiones temporales y permanentes:</t>
    </r>
  </si>
  <si>
    <t>i. Títulos de deudas: Los títulos de deuda son reconocidos a su valor de incorporación más los intereses devengados a la fecha de cada ejercicio; cuando las inversiones incluyen cláusulas de ajuste, las mismas se ajustan en base al método de ajuste pactado. Cuando el valor de mercado de la inversión es menor a su costo, la diferencia se carga al resultado del ejercicio correspondiente. Los intereses generados por estos títulos son registrados en resultados conforme se devengan.</t>
  </si>
  <si>
    <t>ii. Acción de la Bolsa de Valores: se reconoce inicialmente a su valor de incorporación y posteriormente se actualiza conforme a las disposiciones de la Comisión Nacional de Valores:</t>
  </si>
  <si>
    <t>El incremento neto en el valor de las acciones tiene contrapartida en el Patrimonio neto, registrado en la cuenta Superávit por revaluación de acciones, mientras que la disminución se reconoce como pérdidas en el estado de resultados.</t>
  </si>
  <si>
    <r>
      <t xml:space="preserve">c. </t>
    </r>
    <r>
      <rPr>
        <u/>
        <sz val="11"/>
        <color theme="1"/>
        <rFont val="Times New Roman"/>
        <family val="1"/>
      </rPr>
      <t>Bienes de uso:</t>
    </r>
  </si>
  <si>
    <t xml:space="preserve">Las depreciaciones son computadas a partir del año siguiente al de incorporación al patrimonio de la Sociedad, mediante cargos a resultados sobre la base del sistema lineal, en los años estimados de vida útil, tal como se menciona en la nota 3.4. El valor residual de los bienes revaluados considerados en su conjunto no excede su valor recuperable al cierre del ejercicio económico. </t>
  </si>
  <si>
    <t>d. Activos intangibles:</t>
  </si>
  <si>
    <t>Los bienes intangibles, íntegramente de vida útil definida, se exponen a su costo de adquisición menos las correspondientes amortizaciones acumuladas al cierre de cada ejercicio. Las amortizaciones son calculadas por el método de línea recta considerando una vida útil de 48 meses, tal como se menciona en la nota 3.4.</t>
  </si>
  <si>
    <t>3.3) Política de constitución de previsiones</t>
  </si>
  <si>
    <t>A la fecha del presente informe, la Sociedad no cuenta con créditos atrasados de importes significativos que requiera una constitución de previsión de algún tipo.</t>
  </si>
  <si>
    <t>3.4) Política de depreciaciones y amortizaciones</t>
  </si>
  <si>
    <t xml:space="preserve"> - Bienes de uso: Las depreciaciones se calculan por el método de línea recta, en base a la vida útil estimada del bien, a partir del año siguiente de su incorporación al patrimonio de la Sociedad.</t>
  </si>
  <si>
    <t xml:space="preserve"> - Cargos diferidos e Intangibles:  Las amortizaciones se calculan por el método de línea recta considerando una vida útil de 48 meses.</t>
  </si>
  <si>
    <t>3.5) Política de reconocimiento de ingresos</t>
  </si>
  <si>
    <t>a. Intereses sobre títulos y otros valores: Los ingresos generados durante el ejercicio son registrados como conforme se devengan.</t>
  </si>
  <si>
    <t>b. Venta de títulos: Se reconoce como ingreso la diferencia de precio entre el valor de venta de un activo propio y el valor en libros a la fecha de transacción.</t>
  </si>
  <si>
    <t>3.6) Base para la preparación del Estado de flujo de efectivo</t>
  </si>
  <si>
    <t xml:space="preserve">Para la preparación del estado de flujo de efectivo fue utilizado el método directo, con la clasificación de flujo de efectivo por actividades operativas, de inversión y de financiamiento. </t>
  </si>
  <si>
    <t>Se consideraron dentro del concepto de efectivo y equivalentes a los saldos en efectivo, disponibilidades en cuentas bancarias y, en caso de existir, las inversiones temporales asimilables a efectivo (de alta liquidez y con vencimiento originalmente pactado por un plazo menor a tres meses).</t>
  </si>
  <si>
    <t>3.7) Normas aplicadas para la consolidación de estados financieros</t>
  </si>
  <si>
    <t>Nota 4. Cambio de políticas y procedimientos de contabilidad</t>
  </si>
  <si>
    <t>Durante el año 2019, se aprobó un nuevo reglamento general del mercado de valores y se derogaron varias normas anteriores. El título 3 “Casas de bolsa” del Reglamento General del Mercado de Valores establecido por la Resolución CNV CG N° 6/19 contiene disposiciones específicas que deben cumplir las casas de bolsa, y en su Anexo F se incluye un modelo de presentación de estados financieros</t>
  </si>
  <si>
    <t>-</t>
  </si>
  <si>
    <t>Gastos de constitución</t>
  </si>
  <si>
    <t>Excepto por lo mencionado más arriba, no se han registrado cambios en las políticas y procedimientos contables durante el ejercicio informado.</t>
  </si>
  <si>
    <t>Nota 5. Criterios específicos de valuación</t>
  </si>
  <si>
    <t>5.a) Valuación en moneda extranjera</t>
  </si>
  <si>
    <t>5.b) Posición en moneda extranjera</t>
  </si>
  <si>
    <t xml:space="preserve">Activos y pasivos en moneda extranjera </t>
  </si>
  <si>
    <t>Detalle</t>
  </si>
  <si>
    <t>Moneda extranjera</t>
  </si>
  <si>
    <t>Tipo de cambio</t>
  </si>
  <si>
    <t>Saldo al 31/12/2019</t>
  </si>
  <si>
    <t>Clase</t>
  </si>
  <si>
    <t>Monto</t>
  </si>
  <si>
    <t>(Gs.)</t>
  </si>
  <si>
    <t>(Gs.) (*)</t>
  </si>
  <si>
    <t>Bonos subordinados</t>
  </si>
  <si>
    <t>Certificados de Depósito de Ahorro</t>
  </si>
  <si>
    <t>Intereses a cobrar</t>
  </si>
  <si>
    <t>Deudores por intermediación</t>
  </si>
  <si>
    <t>No aplicable</t>
  </si>
  <si>
    <t xml:space="preserve">   - </t>
  </si>
  <si>
    <t xml:space="preserve"> - </t>
  </si>
  <si>
    <t>Préstamos financieros</t>
  </si>
  <si>
    <t>Sobregiros en cuenta corriente</t>
  </si>
  <si>
    <t xml:space="preserve">-     </t>
  </si>
  <si>
    <t>Otros pasivos</t>
  </si>
  <si>
    <t>Otros pasivos corrientes</t>
  </si>
  <si>
    <t>PASIVOS NO CORRIENTES</t>
  </si>
  <si>
    <t xml:space="preserve">       - </t>
  </si>
  <si>
    <t>5.c) Diferencia de cambio en moneda extranjera</t>
  </si>
  <si>
    <t>Monto ajustado Gs.</t>
  </si>
  <si>
    <t xml:space="preserve"> al 31/12/2019</t>
  </si>
  <si>
    <t>al 31/12/2019</t>
  </si>
  <si>
    <t>Ganancias por valuación de activos monetarios en moneda extranjera</t>
  </si>
  <si>
    <t>Ganancias por valuación de pasivos monetarios en moneda extranjera</t>
  </si>
  <si>
    <t>Total Ganancias por valuación en moneda extranjera</t>
  </si>
  <si>
    <t>Pérdidas por valuación de activos monetarios en moneda extranjera</t>
  </si>
  <si>
    <t>Pérdidas por valuación de pasivos monetarios en moneda extranjera</t>
  </si>
  <si>
    <t>Total Pérdidas por valuación en moneda extranjera</t>
  </si>
  <si>
    <t>5.d) Disponibilidades</t>
  </si>
  <si>
    <t>Banco Itaú Paraguay S.A.</t>
  </si>
  <si>
    <t>Banco Río S.A.</t>
  </si>
  <si>
    <t>Citibank NA Sucursal Paraguay</t>
  </si>
  <si>
    <t>Banco Continental S.A.E.C.A.</t>
  </si>
  <si>
    <t>Banco GNB Paraguay S.A.</t>
  </si>
  <si>
    <t>5.e.1 - Inversiones temporarias y permanentes</t>
  </si>
  <si>
    <t xml:space="preserve">Las inversiones se valúan al valor de incorporación, y en caso de corresponder, más sus intereses devengados, salvo las siguientes excepciones:
</t>
  </si>
  <si>
    <t xml:space="preserve">b) cuando el valor de mercado de la inversión resulta menor que el costo, en esos casos, la diferencia se cargaría resultado del periodo. </t>
  </si>
  <si>
    <t>c) cuando se trata de inversiones que incluyen una cláusula de ajuste, las mismas se ajustan con base al método de ajuste pactado, considerando igualmente lo dispuesto en el inciso b.</t>
  </si>
  <si>
    <t xml:space="preserve">El incremento del valor de las inversiones a largo plazo se acredita a la cuenta Superávit por revaluación de acciones del patrimonio neto. Si se produce una disminución del valor de la inversión, la pérdida reconoce en el resultado del periodo, tal como se menciona en la Nota 3.2 b. </t>
  </si>
  <si>
    <t>Títulos de renta fija</t>
  </si>
  <si>
    <t>Banco Regional S.A.E.C.A</t>
  </si>
  <si>
    <t xml:space="preserve">       -     </t>
  </si>
  <si>
    <t xml:space="preserve">Total ejercicio actual </t>
  </si>
  <si>
    <t>Total ejercicio Anterior</t>
  </si>
  <si>
    <t>Total ejercicio anterior</t>
  </si>
  <si>
    <t xml:space="preserve">- </t>
  </si>
  <si>
    <t>Títulos de renta fija en reporto:</t>
  </si>
  <si>
    <t>Operaciones de reporto - Venta</t>
  </si>
  <si>
    <t>Inversiones propias sujetas a reporto</t>
  </si>
  <si>
    <t>Intereses por cobrar por inversiones sujetas a reporto</t>
  </si>
  <si>
    <t>Total Inversiones propias sujetas a reporto (deudores) - Activo</t>
  </si>
  <si>
    <t>Deuda a terceros por operaciones de reporto</t>
  </si>
  <si>
    <t>Diferencia de precio por operaciones de reporto</t>
  </si>
  <si>
    <t>Total Deuda a terceros por operaciones de reporto (Acreedores) - Pasivo</t>
  </si>
  <si>
    <t>Acción de la Bolsa de Valores y Productos de Asunción S.A.</t>
  </si>
  <si>
    <t>Valor nominal</t>
  </si>
  <si>
    <t>Valor de mercado</t>
  </si>
  <si>
    <t>5.f. 1) Deudores por intermediación</t>
  </si>
  <si>
    <t>Clientes por Operaciones -  Gs.</t>
  </si>
  <si>
    <t>Clientes por Operaciones – USD</t>
  </si>
  <si>
    <t>5.f.2) Documentos y cuentas por pobrar:</t>
  </si>
  <si>
    <t>5.f.3) Deudores varios:</t>
  </si>
  <si>
    <t>Intereses a cobrar - Gs.</t>
  </si>
  <si>
    <t>Intereses a cobrar - USD</t>
  </si>
  <si>
    <t xml:space="preserve">           -     </t>
  </si>
  <si>
    <t>5.f.4) Derechos sobre títulos por contratos de underwriting:</t>
  </si>
  <si>
    <t>5.f.5) Cuentas por cobrar a personas y empresas relacionadas:</t>
  </si>
  <si>
    <t>Gastos a recuperar</t>
  </si>
  <si>
    <t>5.g) Bienes de uso</t>
  </si>
  <si>
    <t>Revalúo del ejercicio</t>
  </si>
  <si>
    <t>Valores al cierre del ejercicio</t>
  </si>
  <si>
    <t xml:space="preserve">  - </t>
  </si>
  <si>
    <t xml:space="preserve">  -</t>
  </si>
  <si>
    <t>Totales ejercicio actual</t>
  </si>
  <si>
    <t xml:space="preserve"> -</t>
  </si>
  <si>
    <t>Totales ejercicio anterior</t>
  </si>
  <si>
    <t>5.h) Activos intangibles y cargos diferidos</t>
  </si>
  <si>
    <t xml:space="preserve"> SALDO INICIAL </t>
  </si>
  <si>
    <t xml:space="preserve"> AUMENTOS </t>
  </si>
  <si>
    <t>Licencias informáticas</t>
  </si>
  <si>
    <t>Reclasificaciones</t>
  </si>
  <si>
    <t>5.j) Otros activos corrientes y no corrientes</t>
  </si>
  <si>
    <t>Los otros activos corrientes y no corrientes se componen como sigue:</t>
  </si>
  <si>
    <t> -</t>
  </si>
  <si>
    <t>5.k) Préstamos financieros</t>
  </si>
  <si>
    <t>Corto plazo</t>
  </si>
  <si>
    <t>Largo plazo Gs.</t>
  </si>
  <si>
    <t>Gs.</t>
  </si>
  <si>
    <t>5.l) Acreedores por intermediación</t>
  </si>
  <si>
    <t xml:space="preserve">Corto Plazo </t>
  </si>
  <si>
    <t>Largo plazo</t>
  </si>
  <si>
    <t>Depósitos de clientes Gs.</t>
  </si>
  <si>
    <t>5.m) Provisiones</t>
  </si>
  <si>
    <t xml:space="preserve">Total ejercicio Actual </t>
  </si>
  <si>
    <t>5.n) Administración de cartera</t>
  </si>
  <si>
    <t>5.o) Cuentas por pagar a personas y empresas relacionadas</t>
  </si>
  <si>
    <t>Sobregiro en cuenta Corriente</t>
  </si>
  <si>
    <t>1 día</t>
  </si>
  <si>
    <t xml:space="preserve">5.p) Obligaciones por contrato de underwriting </t>
  </si>
  <si>
    <t>5.q) Otros pasivos corrientes y no corrientes</t>
  </si>
  <si>
    <t xml:space="preserve"> Gs.</t>
  </si>
  <si>
    <t>Honorarios a pagar</t>
  </si>
  <si>
    <t>Fondo de garantía BVPASA</t>
  </si>
  <si>
    <t>5.r) Saldos y transacciones con partes relacionadas</t>
  </si>
  <si>
    <t>Efectivo</t>
  </si>
  <si>
    <t>Regional AFPISA</t>
  </si>
  <si>
    <t>5.s) Resultado con empresas vinculadas</t>
  </si>
  <si>
    <t>Total ejercicio actual</t>
  </si>
  <si>
    <t>5.t) Patrimonio neto</t>
  </si>
  <si>
    <t>SALDO AL INICIO DEL EJERCICIO</t>
  </si>
  <si>
    <t>SALDO AL CIERRE DEL EJERCICIO Gs.</t>
  </si>
  <si>
    <t>Capital integrado</t>
  </si>
  <si>
    <t>Aportes no capitalizados</t>
  </si>
  <si>
    <t>Resultados del ejercicio</t>
  </si>
  <si>
    <t>5.u) Previsiones</t>
  </si>
  <si>
    <t>No aplicable. Los presentes estados financieros no incluyen previsiones.</t>
  </si>
  <si>
    <t>5.v) Ingresos Operativos</t>
  </si>
  <si>
    <t>Ver nota 5r.</t>
  </si>
  <si>
    <t>5.v.2 - Ingresos por operaciones y servicios extrabursátiles</t>
  </si>
  <si>
    <t>Comisiones por Intermediación Extrabursábursatil</t>
  </si>
  <si>
    <t>5.v.3 - Otros ingresos operativos</t>
  </si>
  <si>
    <t>Fondo de garantía</t>
  </si>
  <si>
    <t>Otros servicios</t>
  </si>
  <si>
    <t>5.w) Otros gastos operativos, de comercialización y de administración</t>
  </si>
  <si>
    <t>Aranceles - CNV</t>
  </si>
  <si>
    <t>Servicio de asesoría</t>
  </si>
  <si>
    <t>Gastos de representación</t>
  </si>
  <si>
    <t>Gastos de movilidad</t>
  </si>
  <si>
    <t>Otros gastos de administración</t>
  </si>
  <si>
    <t>5.x) Otros ingresos y egresos</t>
  </si>
  <si>
    <t>Otros ingresos</t>
  </si>
  <si>
    <t>Otros egresos</t>
  </si>
  <si>
    <t>5.y) Resultados financieros</t>
  </si>
  <si>
    <t>Intereses ganados</t>
  </si>
  <si>
    <t>Intereses pagados por sobregiros</t>
  </si>
  <si>
    <t>Resultados financieros netos</t>
  </si>
  <si>
    <t>5.z) Resultados extraordinarios</t>
  </si>
  <si>
    <t>Ingresos varios</t>
  </si>
  <si>
    <t>Nota 6. Información referente a Contingencias y Compromisos</t>
  </si>
  <si>
    <t>6.a) Compromisos directos</t>
  </si>
  <si>
    <t>La Sociedad no cuenta con garantías otorgadas que impliquen activos comprometidos a la fecha de cierre de los estados financieros a excepción de lo mencionado en la nota 8.</t>
  </si>
  <si>
    <t>6.b) Contingencias legales</t>
  </si>
  <si>
    <t>La Sociedad no cuenta con contingencias legales a la fecha de cierre de los presentes estados financieros.</t>
  </si>
  <si>
    <t>6.c) Garantías constituidas</t>
  </si>
  <si>
    <t>Al 31 de diciembre de 2018, la Sociedad tiene constituida como garantía una póliza de caución, con vigencia desde el 14/11/2018 al 14/11/2019, por un monto de Gs.530.000.000.- (Guaraníes quinientos treinta millones), emitida por Regional S.A. de Seguros según póliza N° 623; de acuerdo a lo previsto en los artículos 113 y 114 de la Resolución 763/04.</t>
  </si>
  <si>
    <t>Al 31 de diciembre de 2019, la póliza fue renovada en fecha 31/10/2019, con vigencia desde el 15/11/2019 al 14/11/2020, por un monto de Gs.530.000.000. (guaraníes quinientos treinta millones), según póliza N° 792. De acuerdo con lo previsto en la Resolución CNV CG N° 1/20019 Y N° 6/2019.</t>
  </si>
  <si>
    <t>Como es de conocimiento general, la aparición del Coronavirus COVID-19 en China en diciembre de 2019 y su expansión global a un gran número de países, ha motivado que el brote viral haya sido calificado como una pandemia por la Organización Mundial de la Salud desde el pasado 11 de marzo</t>
  </si>
  <si>
    <t>Los impactos económicos y las consecuencias para las operaciones de las empresas son inciertas y van a depender en gran medida de la evolución y extensión de la pandemia en los próximos meses, así como de la capacidad de reacción y adaptación de todos los agentes económicos impactados.</t>
  </si>
  <si>
    <t xml:space="preserve">En el caso particular de la Sociedad, la gerencia y el directorio de la misma han replanteado los principales lineamientos del plan para el ejercicio 2020 centrando los esfuerzos en tres ejes fundamentales relacionados a mantener la liquidez, gestionar adecuadamente el riesgo de las contrapartes y de los instrumentos de inversión y evitar la erosión del capital. Como consecuencia del brote de coronavirus, y de las medidas de aislamiento adoptadas por el gobierno nacional, si bien se ha generado una desaceleración económica y una disminución del consumo y la inversión, la gerencia y el directorio de la Sociedad estiman que el impacto contemplado en las operaciones de la misma, así como en su desempeño financiero se encuentran dentro de parámetros manejables para mantener sus operaciones como casa de bolsa. </t>
  </si>
  <si>
    <t>• Restricción de la posesión de la acción en BVPASA para operar como casa de bolsa.</t>
  </si>
  <si>
    <t>Nota 9. Cambio contables</t>
  </si>
  <si>
    <t>Ver nota 4.</t>
  </si>
  <si>
    <t>a)     De acuerdo con la legislación vigente las sociedades por acciones, deben constituir una reserva legal no menor al 5% de las utilidades netas del ejercicio, hasta alcanzar el 20% del capital suscripto.</t>
  </si>
  <si>
    <t>b)     El incremento patrimonial producido por el revalúo de los bienes de los bienes de uso, solo podrá ser capitalizado, no pudiendo ser distribuido como dividendo, utilidad o beneficio.</t>
  </si>
  <si>
    <t>A la fecha de la emisión de los presentes estados financieros, no existen sanciones de ninguna naturaleza que la Comisión Nacional de Valores u otras instituciones fiscalizadoras hayan impuesto a la Sociedad.</t>
  </si>
  <si>
    <t>Nota 12: Otros asuntos relevantes</t>
  </si>
  <si>
    <r>
      <t>a)</t>
    </r>
    <r>
      <rPr>
        <b/>
        <sz val="7"/>
        <color theme="1"/>
        <rFont val="Times New Roman"/>
        <family val="1"/>
      </rPr>
      <t xml:space="preserve">     </t>
    </r>
    <r>
      <rPr>
        <b/>
        <sz val="10"/>
        <color theme="1"/>
        <rFont val="Times New Roman"/>
        <family val="1"/>
      </rPr>
      <t>Modificación de la legislación tributaria</t>
    </r>
  </si>
  <si>
    <t>Con fecha 25 de septiembre de 2019 se promulgó la Ley N° 6380/19 “De Modernización y Simplificación del Sistema Tributario Nacional”, con vigencia a partir del 1 de enero de 2020, la cual básicamente plantea el siguiente esquema de imposición:</t>
  </si>
  <si>
    <t xml:space="preserve"> - Impuesto a la Renta Empresarial (IRE), sucesor del Impuesto a la Renta de las Actividades Comerciales, Industriales y de Servicios (IRACIS), Impuesto sobre Renta de Actividades Agropecuarias (IRAGRO), e Impuesto a la Renta del Pequeño Contribuyente (IRPC), con las mismas tasas de imposición del 10%.</t>
  </si>
  <si>
    <t xml:space="preserve"> - Impuesto a los Dividendos y Utilidades (IDU), que gravará las utilidades, dividendos o rendimientos cobrados en carácter de accionista de una sociedad constituida en el país. No estarán alcanzadas por el IDU, las utilidades destinadas a la cuenta de reserva legal, a reservas facultativas o a capitalización, salvo en caso de darse un rescate de capital, en cuyo caso, las utilidades destinadas a algunos de los destinos mencionados, estarán gravados por el IDU. Este impuesto se aplica por la vía de la retención, siendo el agente designado las entidades pagadoras de las utilidades y dividendos. Las tasas a aplicarse serán las siguientes: 8% si el que percibe los dividendos, utilidades o rendimientos es una persona física, jurídica u otro tipo de entidad residente en el país; y 15% siempre y cuando, el perceptor sea una entidad, persona física o jurídica no residente en el país, inclusive los obtenidos por la casa matriz del exterior, es decir, la casa matriz de las sucursales establecidas en el país. La Ley N° 6380/19 establece disposiciones especiales relacionadas a utilidades acumuladas antes la vigencia de la misma que no hayan sido capitalizadas. </t>
  </si>
  <si>
    <t xml:space="preserve"> - Impuesto a los No Residentes (INR): la Ley N° 6380/19 pone en vigencia un impuesto a ser aplicable a los No Residentes en el país, y que gravará todas las rentas, ganancias o beneficios obtenidos por personas físicas, jurídicas y otro tipo de entidades que no tengan residencia en Paraguay. Un punto importante es que el caso de la determinación de si la renta es de fuente paraguaya, se establece por cada tipo de servicio. En general, la tasa del INR se establece en 15% que se aplicará sobre el valor de la renta neta establecida.</t>
  </si>
  <si>
    <t xml:space="preserve"> - Impuesto al Valor Agregado (IVA): en materia de IVA, no se prevén cambios significativos en lo que respecta a las operaciones que realiza la Sociedad. En cuanto a las tasas para los productos y servicios no existen variaciones. El sistema de liquidación del impuesto no tendrá modificaciones, se mantiene la regla de compensación del IVA Débito Fiscal con el IVA Crédito Fiscal.</t>
  </si>
  <si>
    <t xml:space="preserve"> - Normas de valoración entre partes relacionadas (Precios de Transferencia): a partir del año 2021, los contribuyentes que realizan operaciones con partes relacionadas residentes en el país y en el extranjero, deben obtener y mantener un Estudio Técnico que incluya la documentación de respaldo con la que demuestren que el monto de sus ingresos y deducciones fueron valuados a precios o contraprestaciones hechas entre partes independientes, que debe contener ciertos datos.</t>
  </si>
  <si>
    <t>En opinión de la Dirección y la Gerencia de la Sociedad, la aplicación del nuevo marco tributario no generará un efecto significativo en la Sociedad.</t>
  </si>
  <si>
    <t>Inversiones en reporto</t>
  </si>
  <si>
    <t>Bancop S.A.</t>
  </si>
  <si>
    <t>Sallustro &amp; CIA S.A.</t>
  </si>
  <si>
    <t xml:space="preserve">Por otro lado, cabe añadir que, con relación a las normas dispuestas en el Reglamento General del Mercado de Valores referentes a las Condiciones de Patrimonio, Liquidez y Solvencia para Intermediarios de Valores, empezó a regir para las Casas de Bolsa a partir del 1 de enero de 2020. </t>
  </si>
  <si>
    <t>Marketing y Publicidad</t>
  </si>
  <si>
    <t>1</t>
  </si>
  <si>
    <t>11</t>
  </si>
  <si>
    <t>111</t>
  </si>
  <si>
    <t>111105</t>
  </si>
  <si>
    <t>111106</t>
  </si>
  <si>
    <t>112</t>
  </si>
  <si>
    <t>11201</t>
  </si>
  <si>
    <t>1120102</t>
  </si>
  <si>
    <t>112010208</t>
  </si>
  <si>
    <t>112010211</t>
  </si>
  <si>
    <t>112010212</t>
  </si>
  <si>
    <t>1120103</t>
  </si>
  <si>
    <t>112010304</t>
  </si>
  <si>
    <t>11205</t>
  </si>
  <si>
    <t>11206</t>
  </si>
  <si>
    <t>11207</t>
  </si>
  <si>
    <t>11208</t>
  </si>
  <si>
    <t>11209</t>
  </si>
  <si>
    <t>11210</t>
  </si>
  <si>
    <t>11211</t>
  </si>
  <si>
    <t>113</t>
  </si>
  <si>
    <t>11301</t>
  </si>
  <si>
    <t>11302</t>
  </si>
  <si>
    <t>11313</t>
  </si>
  <si>
    <t>114</t>
  </si>
  <si>
    <t>114101</t>
  </si>
  <si>
    <t>114102</t>
  </si>
  <si>
    <t>114103</t>
  </si>
  <si>
    <t>115</t>
  </si>
  <si>
    <t>115106</t>
  </si>
  <si>
    <t>115108</t>
  </si>
  <si>
    <t>12</t>
  </si>
  <si>
    <t>130</t>
  </si>
  <si>
    <t>130102</t>
  </si>
  <si>
    <t>13010202</t>
  </si>
  <si>
    <t>1301020202</t>
  </si>
  <si>
    <t>132</t>
  </si>
  <si>
    <t>132127</t>
  </si>
  <si>
    <t>13212701</t>
  </si>
  <si>
    <t>132128</t>
  </si>
  <si>
    <t>13212801</t>
  </si>
  <si>
    <t>13212802</t>
  </si>
  <si>
    <t>133</t>
  </si>
  <si>
    <t>133101</t>
  </si>
  <si>
    <t>13310102</t>
  </si>
  <si>
    <t>133102</t>
  </si>
  <si>
    <t>Pagina Web</t>
  </si>
  <si>
    <t>133113</t>
  </si>
  <si>
    <t>133114</t>
  </si>
  <si>
    <t>133116</t>
  </si>
  <si>
    <t>133117</t>
  </si>
  <si>
    <t>137</t>
  </si>
  <si>
    <t>13701</t>
  </si>
  <si>
    <t>13702</t>
  </si>
  <si>
    <t>13705</t>
  </si>
  <si>
    <t>2</t>
  </si>
  <si>
    <t>21</t>
  </si>
  <si>
    <t>211</t>
  </si>
  <si>
    <t>21101</t>
  </si>
  <si>
    <t>2110101</t>
  </si>
  <si>
    <t>Depósito de Clientes p/Negociaciones Gs</t>
  </si>
  <si>
    <t>21103</t>
  </si>
  <si>
    <t>21106</t>
  </si>
  <si>
    <t>21109</t>
  </si>
  <si>
    <t>21110</t>
  </si>
  <si>
    <t>21111</t>
  </si>
  <si>
    <t>21112</t>
  </si>
  <si>
    <t>212</t>
  </si>
  <si>
    <t>212101</t>
  </si>
  <si>
    <t>212201</t>
  </si>
  <si>
    <t>214</t>
  </si>
  <si>
    <t>21401</t>
  </si>
  <si>
    <t>21407</t>
  </si>
  <si>
    <t>21409</t>
  </si>
  <si>
    <t>215</t>
  </si>
  <si>
    <t>21501</t>
  </si>
  <si>
    <t>21502</t>
  </si>
  <si>
    <t>21503</t>
  </si>
  <si>
    <t>21504</t>
  </si>
  <si>
    <t>21507</t>
  </si>
  <si>
    <t>21508</t>
  </si>
  <si>
    <t>21509</t>
  </si>
  <si>
    <t>21510</t>
  </si>
  <si>
    <t>21511</t>
  </si>
  <si>
    <t>3</t>
  </si>
  <si>
    <t>310</t>
  </si>
  <si>
    <t>310102</t>
  </si>
  <si>
    <t>316</t>
  </si>
  <si>
    <t>31601</t>
  </si>
  <si>
    <t>31602</t>
  </si>
  <si>
    <t>4</t>
  </si>
  <si>
    <t>41</t>
  </si>
  <si>
    <t>410101</t>
  </si>
  <si>
    <t>410102</t>
  </si>
  <si>
    <t>410103</t>
  </si>
  <si>
    <t>410104</t>
  </si>
  <si>
    <t>410105</t>
  </si>
  <si>
    <t>410106</t>
  </si>
  <si>
    <t>410107</t>
  </si>
  <si>
    <t>410108</t>
  </si>
  <si>
    <t>410109</t>
  </si>
  <si>
    <t>410110</t>
  </si>
  <si>
    <t>410111</t>
  </si>
  <si>
    <t>410112</t>
  </si>
  <si>
    <t>410115</t>
  </si>
  <si>
    <t>410116</t>
  </si>
  <si>
    <t>410118</t>
  </si>
  <si>
    <t>410119</t>
  </si>
  <si>
    <t>Utilidad en Compraventa de Acciones</t>
  </si>
  <si>
    <t>42</t>
  </si>
  <si>
    <t>42103</t>
  </si>
  <si>
    <t>42205</t>
  </si>
  <si>
    <t>43</t>
  </si>
  <si>
    <t>4305</t>
  </si>
  <si>
    <t>5</t>
  </si>
  <si>
    <t>51</t>
  </si>
  <si>
    <t>5101</t>
  </si>
  <si>
    <t>510101</t>
  </si>
  <si>
    <t>510102</t>
  </si>
  <si>
    <t>510103</t>
  </si>
  <si>
    <t>510104</t>
  </si>
  <si>
    <t>510105</t>
  </si>
  <si>
    <t>510106</t>
  </si>
  <si>
    <t>510110</t>
  </si>
  <si>
    <t>5102</t>
  </si>
  <si>
    <t>510201</t>
  </si>
  <si>
    <t>510203</t>
  </si>
  <si>
    <t>510204</t>
  </si>
  <si>
    <t>5103</t>
  </si>
  <si>
    <t>510301</t>
  </si>
  <si>
    <t>51030101</t>
  </si>
  <si>
    <t>51030103</t>
  </si>
  <si>
    <t>51030104</t>
  </si>
  <si>
    <t>51030105</t>
  </si>
  <si>
    <t>510302</t>
  </si>
  <si>
    <t>510303</t>
  </si>
  <si>
    <t>510304</t>
  </si>
  <si>
    <t>510305</t>
  </si>
  <si>
    <t>510306</t>
  </si>
  <si>
    <t>510307</t>
  </si>
  <si>
    <t>510309</t>
  </si>
  <si>
    <t>510310</t>
  </si>
  <si>
    <t>510311</t>
  </si>
  <si>
    <t>510312</t>
  </si>
  <si>
    <t>510313</t>
  </si>
  <si>
    <t>510315</t>
  </si>
  <si>
    <t>510316</t>
  </si>
  <si>
    <t>510318</t>
  </si>
  <si>
    <t>510319</t>
  </si>
  <si>
    <t>510320</t>
  </si>
  <si>
    <t>510321</t>
  </si>
  <si>
    <t>510322</t>
  </si>
  <si>
    <t>510323</t>
  </si>
  <si>
    <t>510324</t>
  </si>
  <si>
    <t>510325</t>
  </si>
  <si>
    <t>510327</t>
  </si>
  <si>
    <t>510328</t>
  </si>
  <si>
    <t>510330</t>
  </si>
  <si>
    <t>510331</t>
  </si>
  <si>
    <t>510334</t>
  </si>
  <si>
    <t>510337</t>
  </si>
  <si>
    <t>510338</t>
  </si>
  <si>
    <t>510339</t>
  </si>
  <si>
    <t>510340</t>
  </si>
  <si>
    <t>510341</t>
  </si>
  <si>
    <t>Gastos de Salubridad - COVID 19</t>
  </si>
  <si>
    <t>5104</t>
  </si>
  <si>
    <t>510402</t>
  </si>
  <si>
    <t>510403</t>
  </si>
  <si>
    <t>510405</t>
  </si>
  <si>
    <t>52</t>
  </si>
  <si>
    <t>5201</t>
  </si>
  <si>
    <t>520101</t>
  </si>
  <si>
    <t>520103</t>
  </si>
  <si>
    <t>520136</t>
  </si>
  <si>
    <t>21512</t>
  </si>
  <si>
    <t xml:space="preserve">Banco Atlas S.A. </t>
  </si>
  <si>
    <t>Finexpar CA</t>
  </si>
  <si>
    <t>Pagina</t>
  </si>
  <si>
    <t>Adicionalmente a lo mencionado anteriormente, entre el 31 de diciembre de 2019 y la fecha de presentación de estos estados financieros no han ocurrido hechos significativos de carácter financiero o de otra índole que no hayan sido adecuadamente revelados en las presentes notas. Asimismo, no han sucedido hechos posteriores que afecten la estructura patrimonial, los resultados de la Sociedad al 30 de junio de 2020.</t>
  </si>
  <si>
    <t xml:space="preserve">Comisiones Pagados </t>
  </si>
  <si>
    <t>Sobre Giros Bancarios</t>
  </si>
  <si>
    <t>112010210</t>
  </si>
  <si>
    <t>112010306</t>
  </si>
  <si>
    <t>Bonos Bursátiles Corto Plazo Gs.</t>
  </si>
  <si>
    <t>11212</t>
  </si>
  <si>
    <t>Primas a Devengar - REPO U$S</t>
  </si>
  <si>
    <t>114105</t>
  </si>
  <si>
    <t>1301020203</t>
  </si>
  <si>
    <t>Acciones Regional AFPISA</t>
  </si>
  <si>
    <t>21102</t>
  </si>
  <si>
    <t>2110201</t>
  </si>
  <si>
    <t>Operaciones a Liquidar Gs</t>
  </si>
  <si>
    <t>2110202</t>
  </si>
  <si>
    <t>Operaciones a Liquidar Usd</t>
  </si>
  <si>
    <t>21104</t>
  </si>
  <si>
    <t>Anticipo de Clientes U$S</t>
  </si>
  <si>
    <t>21113</t>
  </si>
  <si>
    <t>Primas a Pagar por Reporto U$S</t>
  </si>
  <si>
    <t>212203</t>
  </si>
  <si>
    <t>213</t>
  </si>
  <si>
    <t>21302</t>
  </si>
  <si>
    <t>Sobregiros Bancarios U$S</t>
  </si>
  <si>
    <t>21304</t>
  </si>
  <si>
    <t>Sobregiros Bancarios Gs</t>
  </si>
  <si>
    <t>Comisiones a Pagar U$S</t>
  </si>
  <si>
    <t>310106</t>
  </si>
  <si>
    <t>Aportes para Futuras Capitalizaciones</t>
  </si>
  <si>
    <t>315</t>
  </si>
  <si>
    <t>31501</t>
  </si>
  <si>
    <t>31503</t>
  </si>
  <si>
    <t>315102</t>
  </si>
  <si>
    <t>Reservas Especiales</t>
  </si>
  <si>
    <t>510108</t>
  </si>
  <si>
    <t>510206</t>
  </si>
  <si>
    <t>510308</t>
  </si>
  <si>
    <t>Otros Gastos de Personal</t>
  </si>
  <si>
    <t>Tarjetas de Gourmet - Empleados</t>
  </si>
  <si>
    <t>Página 9 de 9</t>
  </si>
  <si>
    <t>Sobregiros Bancarios GS</t>
  </si>
  <si>
    <t>Nombre o Razón social</t>
  </si>
  <si>
    <t>Registro CNV</t>
  </si>
  <si>
    <t>Resolución N°85 E/18 del 3 de diciembre de 2018</t>
  </si>
  <si>
    <t>Código Bolsa de Valores</t>
  </si>
  <si>
    <t>Dirección oficina principal</t>
  </si>
  <si>
    <t>Calle Papa Juan XXIII esq. Cecilio Da Silva número N° 1533</t>
  </si>
  <si>
    <t>Teléfono</t>
  </si>
  <si>
    <t>(021) 619 4901 – (021) 619 4917</t>
  </si>
  <si>
    <t>E-mail</t>
  </si>
  <si>
    <t>viviana.trociuk@regionalcasadebolsa.com.py</t>
  </si>
  <si>
    <t>Sitio página Web</t>
  </si>
  <si>
    <t>Domicilio legal</t>
  </si>
  <si>
    <t>Escritura N° | Fecha</t>
  </si>
  <si>
    <t>N° 558 | 23 de agosto de 2018</t>
  </si>
  <si>
    <t>Inscripción en el Registro Público</t>
  </si>
  <si>
    <t>Matrícula N° 15.752, Serie Comercial, Folio N° 1 de fecha 28 de setiembre de 2018</t>
  </si>
  <si>
    <t>Reforma de Estatutos</t>
  </si>
  <si>
    <t>N° 30  | 13 de junio de 2019</t>
  </si>
  <si>
    <t>Matrícula N° 15.752, Serie Comercial, Folio N° 2 de fecha 2 de agosto de 2019</t>
  </si>
  <si>
    <t>CARGO</t>
  </si>
  <si>
    <t>NOMBRE Y APELLIDO</t>
  </si>
  <si>
    <t>Representante (s) Legal (es)</t>
  </si>
  <si>
    <t>Mirtha Viviana Trociuk Pleva</t>
  </si>
  <si>
    <t>Marcelo Gabriel Prono Toñánez</t>
  </si>
  <si>
    <t>Directorio</t>
  </si>
  <si>
    <t>Director titular</t>
  </si>
  <si>
    <t>Karen María Oleñik Memmel</t>
  </si>
  <si>
    <t>Síndico titular</t>
  </si>
  <si>
    <t>Guillermo Alexis Céspedes Mazur</t>
  </si>
  <si>
    <t>Síndico suplente</t>
  </si>
  <si>
    <t>Plana ejecutiva</t>
  </si>
  <si>
    <t>Gerente General</t>
  </si>
  <si>
    <t>Gerente Comercial</t>
  </si>
  <si>
    <t>Karen Maria Oleñik Memmel</t>
  </si>
  <si>
    <t>Gerente de Finanzas Corporativas</t>
  </si>
  <si>
    <t>Fernando Javier Lugo Lopez</t>
  </si>
  <si>
    <t>Gerente de Mesa de Dinero y Operaciones</t>
  </si>
  <si>
    <t>Hugo Alberto Valinoti Lopez</t>
  </si>
  <si>
    <t>Oficial de Cumplimiento</t>
  </si>
  <si>
    <t>María Teresa Gonzalez Fretes</t>
  </si>
  <si>
    <t>4. CAPITAL Y PROPIEDAD</t>
  </si>
  <si>
    <t>Capital emitido</t>
  </si>
  <si>
    <t>Capital suscripto</t>
  </si>
  <si>
    <t>Valor nominal de las acciones</t>
  </si>
  <si>
    <t>CAPITAL INTEGRADO</t>
  </si>
  <si>
    <t>N°</t>
  </si>
  <si>
    <t>Número de acciones</t>
  </si>
  <si>
    <t>Cantidad de acciones</t>
  </si>
  <si>
    <t>Voto</t>
  </si>
  <si>
    <t>% de Participación de capital integrado</t>
  </si>
  <si>
    <t>Nominativas</t>
  </si>
  <si>
    <t>José Gustavo Olmedo Sisul</t>
  </si>
  <si>
    <t>CAPITAL SUSCRIPTO</t>
  </si>
  <si>
    <t>% de Participación de capital suscripto</t>
  </si>
  <si>
    <r>
      <t>5. AUDITOR EXTERNO INDEPENDIENTE</t>
    </r>
    <r>
      <rPr>
        <sz val="10"/>
        <color rgb="FF000000"/>
        <rFont val="Times New Roman"/>
        <family val="1"/>
      </rPr>
      <t xml:space="preserve"> </t>
    </r>
  </si>
  <si>
    <r>
      <t xml:space="preserve">5.1) Auditor Externo Independiente designado:  </t>
    </r>
    <r>
      <rPr>
        <sz val="10"/>
        <color rgb="FF000000"/>
        <rFont val="Times New Roman"/>
        <family val="1"/>
      </rPr>
      <t>Deloitte &amp; Touche Paraguay</t>
    </r>
  </si>
  <si>
    <r>
      <t>5.2) Número de Inscripción en el Registro de la CNV:</t>
    </r>
    <r>
      <rPr>
        <sz val="10"/>
        <color rgb="FF000000"/>
        <rFont val="Times New Roman"/>
        <family val="1"/>
      </rPr>
      <t xml:space="preserve"> AE 021</t>
    </r>
  </si>
  <si>
    <t>6. PERSONAS VINCULADAS</t>
  </si>
  <si>
    <t>PERSONAS VINCULADAS</t>
  </si>
  <si>
    <t>Tipo de vínculo</t>
  </si>
  <si>
    <t>Director</t>
  </si>
  <si>
    <t>Sociedad controlante (*)</t>
  </si>
  <si>
    <r>
      <t>(*) Sociedad controlante:</t>
    </r>
    <r>
      <rPr>
        <sz val="10"/>
        <color theme="1"/>
        <rFont val="Times New Roman"/>
        <family val="1"/>
      </rPr>
      <t xml:space="preserve"> Banco Regional S.A.E.C.A. </t>
    </r>
  </si>
  <si>
    <r>
      <t>Domicilio legal:</t>
    </r>
    <r>
      <rPr>
        <sz val="10"/>
        <color theme="1"/>
        <rFont val="Times New Roman"/>
        <family val="1"/>
      </rPr>
      <t xml:space="preserve"> Carlos Antonio López N° 1348 entre Arq. Tomás Romero Pereira y 14 de mayo.</t>
    </r>
  </si>
  <si>
    <r>
      <t>Participación</t>
    </r>
    <r>
      <rPr>
        <sz val="10"/>
        <color theme="1"/>
        <rFont val="Times New Roman"/>
        <family val="1"/>
      </rPr>
      <t>: 99,98% de participación en el capital y en votos.</t>
    </r>
  </si>
  <si>
    <r>
      <t>Actividad principal:</t>
    </r>
    <r>
      <rPr>
        <sz val="10"/>
        <color theme="1"/>
        <rFont val="Times New Roman"/>
        <family val="1"/>
      </rPr>
      <t xml:space="preserve"> Institución financiera.</t>
    </r>
  </si>
  <si>
    <t>Información al 30 de setiembre de 2020</t>
  </si>
  <si>
    <t>Clara Francisca Peroni Peña</t>
  </si>
  <si>
    <t>Aumento de Capital</t>
  </si>
  <si>
    <t xml:space="preserve">Los estados financieros al 30 de setiembre de 2020 y la información complementaria relacionadas con ellos, se presentan en forma comparativa para el Balance General con el ejercicio económico finalizado al 31 de diciembre 2019 y las informaciones complementarias relacionadas se presentan de forma comparativa al mismo periodo cerrado del año anterior. </t>
  </si>
  <si>
    <t xml:space="preserve"> - Al 30 de setiembre de 2020 y al 31 de diciembre de 2019, según lo establecido por la Resolución CNV CG N° 6/19, se mide al valor de mercado, siendo éste el último precio de transacción.</t>
  </si>
  <si>
    <t>Saldo al 30/09/2020</t>
  </si>
  <si>
    <t>Bonos Financieros</t>
  </si>
  <si>
    <r>
      <t xml:space="preserve">Acreedores por Intermediación </t>
    </r>
    <r>
      <rPr>
        <sz val="10"/>
        <color theme="0"/>
        <rFont val="Times New Roman"/>
        <family val="1"/>
      </rPr>
      <t>(Nota 5.m)</t>
    </r>
  </si>
  <si>
    <t>al 30/09/2020</t>
  </si>
  <si>
    <t xml:space="preserve">Banco Nacional de Fomento </t>
  </si>
  <si>
    <t xml:space="preserve">a) las acciones de la Bolsa de Valores y Productos del Paraguay S.A., las que se valúan al valor de Mercado por esa Entidad al 30 de setiembre de 2020 y al 31 diciembre de 2019  – ver Notas 3.2.b.(ii) y 4 a los presentes estados financieros. </t>
  </si>
  <si>
    <t>ELECTROBAN S.A.E.C.A.</t>
  </si>
  <si>
    <t>FINEXPAR S.A.E.C.A.</t>
  </si>
  <si>
    <t>BANCO REGIONAL S.A.E.C.A</t>
  </si>
  <si>
    <t>BANCO NACIONAL DE FOMENTO</t>
  </si>
  <si>
    <t>BANCO RIO S.A.E.C.A</t>
  </si>
  <si>
    <t>BANCO REGIONAL S.A.E.C.A.</t>
  </si>
  <si>
    <t>SUDAMERIS BANK S.A.E.C.A</t>
  </si>
  <si>
    <t>Al 30 de setiembre de 2020 y 31 de diciembre de 2019, la Sociedad no cuenta con documentos y cuentas por cobrar.</t>
  </si>
  <si>
    <t>Al 30 de setiembre de 2020 y al 31 de diciembre de 2019, la Sociedad no cuenta con derechos sobre títulos por contratos de underwriting.</t>
  </si>
  <si>
    <t>Acumuladas al cierre</t>
  </si>
  <si>
    <t>Neto Resultante</t>
  </si>
  <si>
    <t>Operaciones a Liquidar USD</t>
  </si>
  <si>
    <t>Anticipos de clientes Gs.</t>
  </si>
  <si>
    <t>Anticipos de clientes USD</t>
  </si>
  <si>
    <t>No aplicable. Al 30 de setiembre 2020 y al 31 de diciembre de 2019  la Sociedad no cuenta con saldos en cartera.</t>
  </si>
  <si>
    <t>No Aplicable. Al 31 de diciembre de 2019 y 30 de setiembre de 2020 la Sociedad no cuenta con obligaciones por contrato de underwriting</t>
  </si>
  <si>
    <t>El resultado por operaciones con empresas y personas vinculadas al 30 de setiembre de 2020 y 31 de diciembre de 2019 es el siguiente:</t>
  </si>
  <si>
    <t>Al 31 de diciembre de 2019 y 30 de setiembre 2020 existe la siguiente limitación:</t>
  </si>
  <si>
    <t>Claudia Prado</t>
  </si>
  <si>
    <t xml:space="preserve">         Guillermo Céspedes                        Claudia Prado</t>
  </si>
  <si>
    <t>Valores Recibidos en Custodia Gs.</t>
  </si>
  <si>
    <t>Resp. por Custodia de Valores USD</t>
  </si>
  <si>
    <t/>
  </si>
  <si>
    <t>RESULTADO DEL EJERCICIO (+) Utilidad (-) Pérdida :</t>
  </si>
  <si>
    <t>Capital Suscripto</t>
  </si>
  <si>
    <t>www.regionalcasadebolsa.com.py</t>
  </si>
  <si>
    <t>(-) Capital a Integrar</t>
  </si>
  <si>
    <t>Revaluación de Acciones</t>
  </si>
  <si>
    <t>Regional A.F.P.I.S.A.</t>
  </si>
  <si>
    <t>Fecha : 09/11/2020 09:34</t>
  </si>
  <si>
    <t>Impreso Por:</t>
  </si>
  <si>
    <t>sgonzalez</t>
  </si>
  <si>
    <t>Del   01/01/2020   al   30/09/2020</t>
  </si>
  <si>
    <t>101</t>
  </si>
  <si>
    <t>10101</t>
  </si>
  <si>
    <t>1010102</t>
  </si>
  <si>
    <t>BANCOS</t>
  </si>
  <si>
    <t>101010201</t>
  </si>
  <si>
    <t>Banco Regional Cta Cte Gs. 8150964</t>
  </si>
  <si>
    <t>10102</t>
  </si>
  <si>
    <t>1010201</t>
  </si>
  <si>
    <t>TITULOS DE RENTA FIJA</t>
  </si>
  <si>
    <t>101020101</t>
  </si>
  <si>
    <t>CERTIFICADO DE DEPÓSITO DE AHORRO</t>
  </si>
  <si>
    <t>10102010101</t>
  </si>
  <si>
    <t>CDA - Gs.</t>
  </si>
  <si>
    <t>10102010198</t>
  </si>
  <si>
    <t>Ganacias a Realizar CDA</t>
  </si>
  <si>
    <t>10102010199</t>
  </si>
  <si>
    <t>Previsiones Acumuladas CDA</t>
  </si>
  <si>
    <t>101020102</t>
  </si>
  <si>
    <t>BONOS CORPORATIVOS</t>
  </si>
  <si>
    <t>10102010201</t>
  </si>
  <si>
    <t>Bonos Corporativos Gs.</t>
  </si>
  <si>
    <t>10102010298</t>
  </si>
  <si>
    <t>Ganacias a Realizar BC</t>
  </si>
  <si>
    <t>10102010299</t>
  </si>
  <si>
    <t>Previsiones Acumuladas BC</t>
  </si>
  <si>
    <t>10103</t>
  </si>
  <si>
    <t>1010304</t>
  </si>
  <si>
    <t>CRÉDITOS POR IMPUESTOS CORRIENTES</t>
  </si>
  <si>
    <t>1010304001</t>
  </si>
  <si>
    <t>Iva Crédito Fiscal 10%</t>
  </si>
  <si>
    <t>102</t>
  </si>
  <si>
    <t>10206</t>
  </si>
  <si>
    <t>1020601</t>
  </si>
  <si>
    <t>GASTOS DE CONSTITUCIÓN</t>
  </si>
  <si>
    <t>1020601001</t>
  </si>
  <si>
    <t>Gastos De Constitución</t>
  </si>
  <si>
    <t>201</t>
  </si>
  <si>
    <t>20103</t>
  </si>
  <si>
    <t>CUENTAS VARIAS A PAGAR</t>
  </si>
  <si>
    <t>&lt;&lt;&lt;&lt;</t>
  </si>
  <si>
    <t>2010301</t>
  </si>
  <si>
    <t>PROVEEDORES</t>
  </si>
  <si>
    <t>2010301001</t>
  </si>
  <si>
    <t>Proveedores Locales Gs.</t>
  </si>
  <si>
    <t>2010301003</t>
  </si>
  <si>
    <t>2010301006</t>
  </si>
  <si>
    <t>Gastos a Reembolsar - Vinculadas Usd</t>
  </si>
  <si>
    <t>FC DE CPA FERRERE</t>
  </si>
  <si>
    <t>301</t>
  </si>
  <si>
    <t>30101</t>
  </si>
  <si>
    <t>3010101</t>
  </si>
  <si>
    <t>POR CAPITAL INTEGRADO POR CASA DE BOLSAS</t>
  </si>
  <si>
    <t>3010102</t>
  </si>
  <si>
    <t>(-) Capital A Integrar/Accionistas</t>
  </si>
  <si>
    <t>QUEDA UN MILLÓN QUE SERÍA EL INTERES MINORITARIO</t>
  </si>
  <si>
    <t>303</t>
  </si>
  <si>
    <t>30302</t>
  </si>
  <si>
    <t>Resultado Del Ejercicio</t>
  </si>
  <si>
    <t>C/ Acción</t>
  </si>
  <si>
    <t>Suscribe</t>
  </si>
  <si>
    <t>Acciones</t>
  </si>
  <si>
    <t>Integra</t>
  </si>
  <si>
    <t>Acciones Int</t>
  </si>
  <si>
    <t>Dis Resultado</t>
  </si>
  <si>
    <t>Regional CDB</t>
  </si>
  <si>
    <t>402</t>
  </si>
  <si>
    <t>Alfredo Raatz</t>
  </si>
  <si>
    <t>40202</t>
  </si>
  <si>
    <t>GANANCIA EN OPERACIONES</t>
  </si>
  <si>
    <t>4020201</t>
  </si>
  <si>
    <t>Ganancia En Operaciones - Bonos</t>
  </si>
  <si>
    <t>venta de bonos</t>
  </si>
  <si>
    <t>40203</t>
  </si>
  <si>
    <t>GANANCIA POR TENENCIA DE INVERSIONES</t>
  </si>
  <si>
    <t>4020301</t>
  </si>
  <si>
    <t>Ganancia Por Tenencia De Inversiones</t>
  </si>
  <si>
    <t xml:space="preserve">Dev bonos </t>
  </si>
  <si>
    <t>DEV CDA</t>
  </si>
  <si>
    <t>404</t>
  </si>
  <si>
    <t>OTROS INGRESOS</t>
  </si>
  <si>
    <t>40401</t>
  </si>
  <si>
    <t>DIFERENCIA DE CAMBIOS</t>
  </si>
  <si>
    <t>4040104</t>
  </si>
  <si>
    <t>Ganancia por Diferencia de Cambio</t>
  </si>
  <si>
    <t>501</t>
  </si>
  <si>
    <t>EGRESOS OPERATIVOS</t>
  </si>
  <si>
    <t>50101</t>
  </si>
  <si>
    <t>GASTOS ADMNINISTRATIVOS</t>
  </si>
  <si>
    <t>5010102</t>
  </si>
  <si>
    <t>HONORARIOS PROFESIONALES Y TECNICOS</t>
  </si>
  <si>
    <t>501010202</t>
  </si>
  <si>
    <t>Asesoría Contable</t>
  </si>
  <si>
    <t>5010110</t>
  </si>
  <si>
    <t>IMPUESTOS, PATENTES, TASAS</t>
  </si>
  <si>
    <t>5010110006</t>
  </si>
  <si>
    <t>Tasas Judiciales</t>
  </si>
  <si>
    <t>5010112</t>
  </si>
  <si>
    <t>GASTOS DE ESCRIBANIA</t>
  </si>
  <si>
    <t>5010112001</t>
  </si>
  <si>
    <t>Gastos De Escribanía</t>
  </si>
  <si>
    <t>5010115</t>
  </si>
  <si>
    <t>GASTOS NO DEDUCIBLES</t>
  </si>
  <si>
    <t>5010115001</t>
  </si>
  <si>
    <t>50103</t>
  </si>
  <si>
    <t>5010301</t>
  </si>
  <si>
    <t>INTERESES, COMISIONES Y ARANCELES</t>
  </si>
  <si>
    <t>5010301005</t>
  </si>
  <si>
    <t>Aranceles Pagados Bvpasa</t>
  </si>
  <si>
    <t>5010301008</t>
  </si>
  <si>
    <t>Fondo de Garantia</t>
  </si>
  <si>
    <t>5010302</t>
  </si>
  <si>
    <t>DIFERENCIA DE CAMBIO</t>
  </si>
  <si>
    <t>5010302001</t>
  </si>
  <si>
    <t>Perdida Por Diferencia De Cambio</t>
  </si>
  <si>
    <t>504</t>
  </si>
  <si>
    <t>PÉRDIDA EN OPERACIONES</t>
  </si>
  <si>
    <t>50401</t>
  </si>
  <si>
    <t>Pérdida En Operaciones - Bonos</t>
  </si>
  <si>
    <t>50402</t>
  </si>
  <si>
    <t>Perdida en Operaciones  - CDA</t>
  </si>
  <si>
    <t>Página 4 de 4</t>
  </si>
  <si>
    <t>Fecha : 09/11/2020 09:32</t>
  </si>
  <si>
    <t>Agregado mientras los 1millón de diferencia integrado por el otro socio de AFPISA</t>
  </si>
  <si>
    <t>No hay doble registro en la totalidad, la adm no registra. Por ello eliminamos solo las FC de CPA Ferrere</t>
  </si>
  <si>
    <t>6</t>
  </si>
  <si>
    <t>621</t>
  </si>
  <si>
    <t>622</t>
  </si>
  <si>
    <t>651</t>
  </si>
  <si>
    <t>661</t>
  </si>
  <si>
    <t>7</t>
  </si>
  <si>
    <t>721</t>
  </si>
  <si>
    <t>722</t>
  </si>
  <si>
    <t>751</t>
  </si>
  <si>
    <t>761</t>
  </si>
  <si>
    <t>31502</t>
  </si>
  <si>
    <t>Reserva de Revaluacion</t>
  </si>
  <si>
    <t xml:space="preserve">RESULTADO DEL EJERCICIO (+) Utilidad (-) Pérdida : </t>
  </si>
  <si>
    <t>CASA DE BOLSAS</t>
  </si>
  <si>
    <t>AFPISA</t>
  </si>
  <si>
    <t>ELIMINACIONES Y AJUSTES</t>
  </si>
  <si>
    <t xml:space="preserve">DEBE GS </t>
  </si>
  <si>
    <t>HABER GS</t>
  </si>
  <si>
    <t>DEBE USD</t>
  </si>
  <si>
    <t>HABER USD</t>
  </si>
  <si>
    <t>Interés Minoritario</t>
  </si>
  <si>
    <t xml:space="preserve">Reserva de Revaluacion </t>
  </si>
  <si>
    <t>CHECK</t>
  </si>
  <si>
    <t>PARTICICION</t>
  </si>
  <si>
    <t>Participacion en los Resultados</t>
  </si>
  <si>
    <t>333333</t>
  </si>
  <si>
    <t>Patrimonio de AFPISA al 30/09/2020</t>
  </si>
  <si>
    <t>INTERES MINORITARIO</t>
  </si>
  <si>
    <t>Títulos de Renta Fija en Reporto</t>
  </si>
  <si>
    <t>Deudas con terceros por operaciones de reporto (Nota 5.e.1)</t>
  </si>
  <si>
    <t>Otros Activos Corrientes (Nota 5.j)</t>
  </si>
  <si>
    <t>Bienes de Uso (Nota 5.g)</t>
  </si>
  <si>
    <t>NOTAS A LOS ESTADOS CONTABLES CONSOLIDADOS DE REGIONAL CASA DE BOLSA S.A. AL 30/09/2020</t>
  </si>
  <si>
    <t xml:space="preserve">Los Estados Contables (Balance General Consolidado, Estado de Resultados Consolidado, ) correspondientes al 30 de setiembre de 2020 han sido considerados y aprobados según el Acta de Directorio Nro. 43 de fecha 29 de julio de 2020. </t>
  </si>
  <si>
    <t>Además, cuenta con participación en la siguiente entidad:</t>
  </si>
  <si>
    <t>Nombre</t>
  </si>
  <si>
    <t>Monto de Participación</t>
  </si>
  <si>
    <t>% Participación en Capital de la Otra Empresa</t>
  </si>
  <si>
    <t>% Participación en el Capital Propio</t>
  </si>
  <si>
    <t>Factor de Vinculación</t>
  </si>
  <si>
    <t>Regional Administradora de Fondos Patrimoniales de Inversión S.A.</t>
  </si>
  <si>
    <t>Controlante</t>
  </si>
  <si>
    <t>Al cierre del ejercicio 2020 y 2019, Regional Casa de Bolsa S.A. posee una acción de la Bolsa de Valores y Productos de Asunción S.A., que corresponde a un requisito para operar como casa de bolsa en el mercado paraguayo, de acuerdo con lo establecido en la Ley 5810/17 de Mercado de Valores. Ver Nota 3.2.b y Nota 4..</t>
  </si>
  <si>
    <t xml:space="preserve">Según el índice de precios al consumidor (IPC) publicado por el Banco Central del Paraguay, la inflación para los meses de diciembre 2019, setiembre 2019 y setiembre 2020 fueron: 2,8%; 2,8% y 0,3% respectivamente.  </t>
  </si>
  <si>
    <t>A continuación, se resumen las políticas de contabilidad más significativas aplicadas por la Sociedad y su subsidiaria:</t>
  </si>
  <si>
    <t xml:space="preserve">Deudas con terceros por operaciones de reporto </t>
  </si>
  <si>
    <t>RESULTADO</t>
  </si>
  <si>
    <t>INFORMACION DEL EMISOR AL 30/09/2020</t>
  </si>
  <si>
    <t>NUCLEO S.A.</t>
  </si>
  <si>
    <t>FINANCIERA PARAGUAYO JAPONESA S.A.E.C.A</t>
  </si>
  <si>
    <t>TU FINANCIERA S.A.E.C.A</t>
  </si>
  <si>
    <t>FINEXPAR S.A.E.C.A</t>
  </si>
  <si>
    <t>BANCO NACIONAL FOMENTO</t>
  </si>
  <si>
    <t>El rubro consolidado de disponibilidades está compuesto por las siguientes cuentas:</t>
  </si>
  <si>
    <t>Las inversiones permantentes consolidadas se componen como sigue:</t>
  </si>
  <si>
    <t>El saldo de deudores por intermediación consolidado es como sigue:</t>
  </si>
  <si>
    <t>El movimiento de bienes de uso consolidado es como sigue:</t>
  </si>
  <si>
    <t>El movimiento de los activos intangibles y cargos diferidos consolidados es el siguiente:</t>
  </si>
  <si>
    <t>El movimiento del patrimonio neto consolidado de la Sociedad es el siguiente:</t>
  </si>
  <si>
    <t>Interes Minoritario - Sociedad Controlada</t>
  </si>
  <si>
    <t>1. IDENTIFICACIÓN SOCIEDAD CONTROLANTE</t>
  </si>
  <si>
    <t xml:space="preserve">1. IDENTIFICACIÓN SOCIEDAD CONTROLADA </t>
  </si>
  <si>
    <t xml:space="preserve">Regional Casa de Bolsa S.A. </t>
  </si>
  <si>
    <t>REGIONAL ADMINISTRADORA DE FONDOS PATRIMONIALES DE INVERSION S.A.</t>
  </si>
  <si>
    <t xml:space="preserve"> Res. CNV N° 22E/20.- de fecha 6 de agosto de 2020</t>
  </si>
  <si>
    <t xml:space="preserve">Calle Papa Juan XXIII esq. Cecilio Da Silva </t>
  </si>
  <si>
    <t>adriana.filizzola@regionalfondos.com.py</t>
  </si>
  <si>
    <t>https://www.regionalcasadebolsa.com.py/</t>
  </si>
  <si>
    <t>Calle Papa Juan XXIII esq. Cecilio Da Silva</t>
  </si>
  <si>
    <t>2. ANTECEDENTES DE CONSTITUCIÓN DE LA SOCIEDAD CONTROLANTE</t>
  </si>
  <si>
    <t>2. ANTECEDENTES DE CONSTITUCIÓN DE LA SOCIEDAD CONTROLADA</t>
  </si>
  <si>
    <t>3. ADMINISTRACIÓN SOCIEDAD CONTROLANTE</t>
  </si>
  <si>
    <t>Maria Cristina Troche Nuñez</t>
  </si>
  <si>
    <t>3. ADMINISTRACIÓN SOCIEDAD CONTROLADA</t>
  </si>
  <si>
    <r>
      <t xml:space="preserve">5.1) Auditor Externo Independiente designado:  </t>
    </r>
    <r>
      <rPr>
        <sz val="10"/>
        <color rgb="FF000000"/>
        <rFont val="Times New Roman"/>
        <family val="1"/>
      </rPr>
      <t>No aplicable</t>
    </r>
  </si>
  <si>
    <r>
      <t>5.2) Número de Inscripción en el Registro de la CNV:</t>
    </r>
    <r>
      <rPr>
        <sz val="10"/>
        <color rgb="FF000000"/>
        <rFont val="Times New Roman"/>
        <family val="1"/>
      </rPr>
      <t xml:space="preserve"> No aplicable</t>
    </r>
  </si>
  <si>
    <r>
      <t>(*) Sociedad controlante:</t>
    </r>
    <r>
      <rPr>
        <sz val="10"/>
        <color theme="1"/>
        <rFont val="Times New Roman"/>
        <family val="1"/>
      </rPr>
      <t xml:space="preserve"> Regional Casa de Bolsa S.A.</t>
    </r>
  </si>
  <si>
    <r>
      <t>Domicilio legal:</t>
    </r>
    <r>
      <rPr>
        <sz val="10"/>
        <color theme="1"/>
        <rFont val="Times New Roman"/>
        <family val="1"/>
      </rPr>
      <t xml:space="preserve"> Calle Papa Juan XXIII esq. Cecilio Da Silva </t>
    </r>
  </si>
  <si>
    <r>
      <t>Actividad principal:</t>
    </r>
    <r>
      <rPr>
        <sz val="10"/>
        <color theme="1"/>
        <rFont val="Times New Roman"/>
        <family val="1"/>
      </rPr>
      <t xml:space="preserve"> Casa de Bolsa</t>
    </r>
  </si>
  <si>
    <t>BALANCE GENERAL CONSOLIDADO  al 30/09/2020 presentado en forma comparativa con el consolidado del ejercicio anterior cerrado el 31/12/2019</t>
  </si>
  <si>
    <t>ESTADO DE RESULTADOS CONSOLIDADOS CORRESPONDIENTE AL 30/09/2020 presentado en forma comparativa con el Consolidado al 30/09/2019</t>
  </si>
  <si>
    <t>Para la consolidación de los presentes Estados Financieros se aplicaron criterios establecidos en las Normas Internacionales de Información Financiera, mediante la unificación de criterios de la sociedad controlada a la sociedad controlante, posteriormente procediendo a la eliminación de las partidas y saldos que corresponden a operaciones vinculadas entre estas, y la determinación del Interés minoritario correspondiente a la porción de Patrimonio de la empresa controlada, que no corresponde a la controlante.</t>
  </si>
  <si>
    <t>INFORMACIÓN GENERAL CONSOLIDADO DE LA ENTIDAD</t>
  </si>
  <si>
    <t>Al 30 de setiembre de 2020, el capital social (de acuerdo con el artículo N° 5 de los estatutos sociales) es de Gs. 15.000.000.000, representado por 15.000 acciones de clase ordinaria de Gs. 1.000.000 cada una.</t>
  </si>
  <si>
    <t>Shirley Vichini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</si>
</sst>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 _€_-;\-* #,##0.00\ _€_-;_-* &quot;-&quot;??\ _€_-;_-@_-"/>
    <numFmt numFmtId="164" formatCode="&quot;₲&quot;\ #,##0;[Red]&quot;₲&quot;\ \-#,##0"/>
    <numFmt numFmtId="165" formatCode="_ * #,##0_ ;_ * \-#,##0_ ;_ * &quot;-&quot;_ ;_ @_ "/>
    <numFmt numFmtId="166" formatCode="_ * #,##0.00_ ;_ * \-#,##0.00_ ;_ * &quot;-&quot;??_ ;_ @_ "/>
    <numFmt numFmtId="167" formatCode="_-* #,##0\ _€_-;\-* #,##0\ _€_-;_-* &quot;-&quot;??\ _€_-;_-@_-"/>
    <numFmt numFmtId="168" formatCode="_(* #,##0_);_(* \(#,##0\);_(* &quot;-&quot;_);_(@_)"/>
    <numFmt numFmtId="169" formatCode="General_)"/>
    <numFmt numFmtId="170" formatCode="_(* #,##0.00_);_(* \(#,##0.00\);_(* &quot;-&quot;_);_(@_)"/>
    <numFmt numFmtId="171" formatCode="_(* #,##0.00_);_(* \(#,##0.00\);_(* &quot;-&quot;??_);_(@_)"/>
    <numFmt numFmtId="172" formatCode="_(* #,##0_);_(* \(#,##0\);_(* &quot;-&quot;??_);_(@_)"/>
    <numFmt numFmtId="173" formatCode="#,##0_ ;[Red]\-#,##0\ "/>
    <numFmt numFmtId="174" formatCode="#,##0_ ;\-#,##0\ "/>
    <numFmt numFmtId="175" formatCode="0_ ;[Red]\-0\ "/>
    <numFmt numFmtId="176" formatCode="_ * #,##0.00_ ;_ * \-#,##0.00_ ;_ * &quot;-&quot;_ ;_ @_ "/>
    <numFmt numFmtId="177" formatCode="_-* #,##0.00\ &quot;Pts&quot;_-;\-* #,##0.00\ &quot;Pts&quot;_-;_-* &quot;-&quot;??\ &quot;Pts&quot;_-;_-@_-"/>
    <numFmt numFmtId="178" formatCode="dd/mm/yyyy;@"/>
    <numFmt numFmtId="179" formatCode="_-* #,##0_-;\-* #,##0_-;_-* &quot;-&quot;??_-;_-@_-"/>
    <numFmt numFmtId="180" formatCode="0.0000%"/>
  </numFmts>
  <fonts count="109">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sz val="11"/>
      <color rgb="FF000000"/>
      <name val="Calibri"/>
      <family val="2"/>
      <scheme val="minor"/>
    </font>
    <font>
      <sz val="11"/>
      <color rgb="FF000000"/>
      <name val="Times New Roman"/>
      <family val="1"/>
    </font>
    <font>
      <sz val="12"/>
      <color theme="1"/>
      <name val="Times New Roman"/>
      <family val="1"/>
    </font>
    <font>
      <b/>
      <sz val="12"/>
      <color theme="1"/>
      <name val="Times New Roman"/>
      <family val="1"/>
    </font>
    <font>
      <sz val="12"/>
      <name val="Courier"/>
      <family val="3"/>
    </font>
    <font>
      <b/>
      <sz val="12"/>
      <name val="Times New Roman"/>
      <family val="1"/>
    </font>
    <font>
      <b/>
      <sz val="12"/>
      <color rgb="FF0000FF"/>
      <name val="Times New Roman"/>
      <family val="1"/>
    </font>
    <font>
      <b/>
      <u/>
      <sz val="12"/>
      <color rgb="FF0000FF"/>
      <name val="Times New Roman"/>
      <family val="1"/>
    </font>
    <font>
      <b/>
      <u/>
      <sz val="12"/>
      <color theme="1"/>
      <name val="Times New Roman"/>
      <family val="1"/>
    </font>
    <font>
      <sz val="12"/>
      <color rgb="FF0000FF"/>
      <name val="Times New Roman"/>
      <family val="1"/>
    </font>
    <font>
      <sz val="10"/>
      <name val="Arial"/>
      <family val="2"/>
    </font>
    <font>
      <sz val="10"/>
      <name val="Nimbus Sans L"/>
    </font>
    <font>
      <sz val="12"/>
      <color rgb="FFFF0000"/>
      <name val="Times New Roman"/>
      <family val="1"/>
    </font>
    <font>
      <sz val="12"/>
      <color theme="0"/>
      <name val="Times New Roman"/>
      <family val="1"/>
    </font>
    <font>
      <b/>
      <sz val="11"/>
      <name val="Times New Roman"/>
      <family val="1"/>
    </font>
    <font>
      <sz val="11"/>
      <name val="Times New Roman"/>
      <family val="1"/>
    </font>
    <font>
      <b/>
      <sz val="11"/>
      <color theme="1"/>
      <name val="Times New Roman"/>
      <family val="1"/>
    </font>
    <font>
      <sz val="11"/>
      <color rgb="FF0000FF"/>
      <name val="Times New Roman"/>
      <family val="1"/>
    </font>
    <font>
      <sz val="11"/>
      <color theme="1"/>
      <name val="Times New Roman"/>
      <family val="1"/>
    </font>
    <font>
      <b/>
      <sz val="11"/>
      <color rgb="FF000000"/>
      <name val="Times New Roman"/>
      <family val="1"/>
    </font>
    <font>
      <u/>
      <sz val="12"/>
      <color theme="1"/>
      <name val="Times New Roman"/>
      <family val="1"/>
    </font>
    <font>
      <sz val="9"/>
      <name val="Times New Roman"/>
      <family val="1"/>
    </font>
    <font>
      <b/>
      <sz val="9"/>
      <name val="Times New Roman"/>
      <family val="1"/>
    </font>
    <font>
      <b/>
      <sz val="9"/>
      <color rgb="FF000000"/>
      <name val="Times New Roman"/>
      <family val="1"/>
    </font>
    <font>
      <b/>
      <sz val="10"/>
      <color indexed="8"/>
      <name val="Arial"/>
      <family val="2"/>
    </font>
    <font>
      <sz val="8"/>
      <color indexed="8"/>
      <name val="Arial"/>
      <family val="2"/>
    </font>
    <font>
      <b/>
      <sz val="10"/>
      <name val="Arial"/>
      <family val="2"/>
    </font>
    <font>
      <sz val="8"/>
      <name val="Arial"/>
      <family val="2"/>
    </font>
    <font>
      <sz val="9"/>
      <name val="Arial"/>
      <family val="2"/>
    </font>
    <font>
      <sz val="9"/>
      <color theme="1"/>
      <name val="Arial"/>
      <family val="2"/>
    </font>
    <font>
      <b/>
      <sz val="9"/>
      <color theme="1"/>
      <name val="Arial"/>
      <family val="2"/>
    </font>
    <font>
      <i/>
      <sz val="8"/>
      <color theme="1"/>
      <name val="Arial"/>
      <family val="2"/>
    </font>
    <font>
      <b/>
      <sz val="12"/>
      <color theme="0"/>
      <name val="Times New Roman"/>
      <family val="1"/>
    </font>
    <font>
      <i/>
      <sz val="10"/>
      <color rgb="FF000000"/>
      <name val="Times New Roman"/>
      <family val="1"/>
    </font>
    <font>
      <sz val="10"/>
      <color rgb="FF000000"/>
      <name val="Times New Roman"/>
      <family val="1"/>
    </font>
    <font>
      <sz val="10"/>
      <color indexed="8"/>
      <name val="Courier New"/>
      <family val="1"/>
    </font>
    <font>
      <sz val="11"/>
      <color rgb="FFFF0000"/>
      <name val="Times New Roman"/>
      <family val="1"/>
    </font>
    <font>
      <b/>
      <sz val="10"/>
      <color rgb="FF000000"/>
      <name val="Times New Roman"/>
      <family val="1"/>
    </font>
    <font>
      <u/>
      <sz val="11"/>
      <color theme="1"/>
      <name val="Times New Roman"/>
      <family val="1"/>
    </font>
    <font>
      <b/>
      <sz val="10"/>
      <color theme="1"/>
      <name val="Times New Roman"/>
      <family val="1"/>
    </font>
    <font>
      <sz val="10"/>
      <color theme="1"/>
      <name val="Times New Roman"/>
      <family val="1"/>
    </font>
    <font>
      <b/>
      <sz val="11"/>
      <color rgb="FFFFFFFF"/>
      <name val="Times New Roman"/>
      <family val="1"/>
    </font>
    <font>
      <u/>
      <sz val="10"/>
      <color theme="1"/>
      <name val="Times New Roman"/>
      <family val="1"/>
    </font>
    <font>
      <sz val="10"/>
      <color theme="1"/>
      <name val="Calibri"/>
      <family val="2"/>
      <scheme val="minor"/>
    </font>
    <font>
      <b/>
      <u/>
      <sz val="10"/>
      <color rgb="FF000000"/>
      <name val="Times New Roman"/>
      <family val="1"/>
    </font>
    <font>
      <b/>
      <sz val="7"/>
      <color theme="1"/>
      <name val="Times New Roman"/>
      <family val="1"/>
    </font>
    <font>
      <sz val="10"/>
      <name val="Arial"/>
      <family val="2"/>
    </font>
    <font>
      <sz val="10"/>
      <color indexed="8"/>
      <name val="Courier New"/>
      <family val="2"/>
    </font>
    <font>
      <sz val="8"/>
      <color indexed="8"/>
      <name val="Courier New"/>
      <family val="1"/>
    </font>
    <font>
      <b/>
      <u/>
      <sz val="9"/>
      <color indexed="8"/>
      <name val="Times New Roman"/>
      <family val="1"/>
    </font>
    <font>
      <b/>
      <sz val="11"/>
      <color rgb="FFFF0000"/>
      <name val="Times New Roman"/>
      <family val="1"/>
    </font>
    <font>
      <b/>
      <u/>
      <sz val="10"/>
      <color theme="1"/>
      <name val="Times New Roman"/>
      <family val="1"/>
    </font>
    <font>
      <b/>
      <sz val="4"/>
      <color theme="1"/>
      <name val="Times New Roman"/>
      <family val="1"/>
    </font>
    <font>
      <sz val="9"/>
      <color rgb="FF000000"/>
      <name val="Times New Roman"/>
      <family val="1"/>
    </font>
    <font>
      <b/>
      <sz val="9"/>
      <color rgb="FFFFFFFF"/>
      <name val="Times New Roman"/>
      <family val="1"/>
    </font>
    <font>
      <b/>
      <sz val="11"/>
      <color theme="0"/>
      <name val="Times New Roman"/>
      <family val="1"/>
    </font>
    <font>
      <b/>
      <sz val="10"/>
      <color theme="0"/>
      <name val="Times New Roman"/>
      <family val="1"/>
    </font>
    <font>
      <sz val="10"/>
      <color theme="0"/>
      <name val="Times New Roman"/>
      <family val="1"/>
    </font>
    <font>
      <sz val="11"/>
      <color theme="0"/>
      <name val="Times New Roman"/>
      <family val="1"/>
    </font>
    <font>
      <b/>
      <sz val="9"/>
      <color theme="0"/>
      <name val="Times New Roman"/>
      <family val="1"/>
    </font>
    <font>
      <u/>
      <sz val="11"/>
      <color theme="10"/>
      <name val="Calibri"/>
      <family val="2"/>
      <scheme val="minor"/>
    </font>
    <font>
      <u/>
      <sz val="10"/>
      <color theme="10"/>
      <name val="Times New Roman"/>
      <family val="1"/>
    </font>
    <font>
      <sz val="10"/>
      <name val="Arial"/>
      <family val="2"/>
    </font>
    <font>
      <b/>
      <sz val="14"/>
      <color indexed="8"/>
      <name val="Times New Roman"/>
      <family val="2"/>
    </font>
    <font>
      <b/>
      <sz val="12"/>
      <color indexed="8"/>
      <name val="Times New Roman"/>
      <family val="1"/>
    </font>
    <font>
      <b/>
      <u/>
      <sz val="12"/>
      <color indexed="8"/>
      <name val="Times New Roman"/>
      <family val="1"/>
    </font>
    <font>
      <b/>
      <i/>
      <sz val="11"/>
      <color indexed="8"/>
      <name val="Arial"/>
      <family val="2"/>
    </font>
    <font>
      <b/>
      <sz val="11"/>
      <color indexed="8"/>
      <name val="Arial"/>
      <family val="2"/>
    </font>
    <font>
      <sz val="10"/>
      <color rgb="FFFF0000"/>
      <name val="Courier New"/>
      <family val="2"/>
    </font>
    <font>
      <sz val="8"/>
      <color rgb="FFFF0000"/>
      <name val="Courier New"/>
      <family val="1"/>
    </font>
    <font>
      <sz val="10"/>
      <color rgb="FFFF0000"/>
      <name val="Courier New"/>
      <family val="1"/>
    </font>
    <font>
      <sz val="10"/>
      <color rgb="FFFF0000"/>
      <name val="Arial"/>
      <family val="2"/>
    </font>
    <font>
      <b/>
      <sz val="10"/>
      <color indexed="8"/>
      <name val="Courier New"/>
      <family val="3"/>
    </font>
    <font>
      <sz val="10"/>
      <name val="Calibri"/>
      <family val="2"/>
      <scheme val="minor"/>
    </font>
    <font>
      <b/>
      <sz val="10"/>
      <color indexed="8"/>
      <name val="Calibri"/>
      <family val="2"/>
      <scheme val="minor"/>
    </font>
    <font>
      <b/>
      <u/>
      <sz val="10"/>
      <color indexed="8"/>
      <name val="Calibri"/>
      <family val="2"/>
      <scheme val="minor"/>
    </font>
    <font>
      <b/>
      <i/>
      <sz val="10"/>
      <color indexed="8"/>
      <name val="Calibri"/>
      <family val="2"/>
      <scheme val="minor"/>
    </font>
    <font>
      <b/>
      <sz val="10"/>
      <name val="Calibri"/>
      <family val="2"/>
      <scheme val="minor"/>
    </font>
    <font>
      <sz val="10"/>
      <color indexed="8"/>
      <name val="Calibri"/>
      <family val="2"/>
      <scheme val="minor"/>
    </font>
    <font>
      <b/>
      <sz val="10"/>
      <color rgb="FFFF0000"/>
      <name val="Calibri"/>
      <family val="2"/>
      <scheme val="minor"/>
    </font>
    <font>
      <u/>
      <sz val="10"/>
      <color indexed="8"/>
      <name val="Calibri"/>
      <family val="2"/>
      <scheme val="minor"/>
    </font>
    <font>
      <b/>
      <sz val="10"/>
      <color rgb="FFC00000"/>
      <name val="Calibri"/>
      <family val="2"/>
      <scheme val="minor"/>
    </font>
    <font>
      <b/>
      <sz val="9"/>
      <color indexed="81"/>
      <name val="Tahoma"/>
      <family val="2"/>
    </font>
    <font>
      <sz val="9"/>
      <color indexed="81"/>
      <name val="Tahoma"/>
      <family val="2"/>
    </font>
    <font>
      <b/>
      <sz val="10"/>
      <color theme="0"/>
      <name val="Calibri"/>
      <family val="2"/>
      <scheme val="minor"/>
    </font>
    <font>
      <sz val="9"/>
      <color theme="0"/>
      <name val="Arial"/>
      <family val="2"/>
    </font>
    <font>
      <sz val="12"/>
      <color theme="1"/>
      <name val="Calibri"/>
      <family val="2"/>
      <scheme val="minor"/>
    </font>
    <font>
      <sz val="12"/>
      <color rgb="FFFF0000"/>
      <name val="Calibri"/>
      <family val="2"/>
      <scheme val="minor"/>
    </font>
    <font>
      <b/>
      <sz val="12"/>
      <color theme="1"/>
      <name val="Calibri"/>
      <family val="2"/>
      <scheme val="minor"/>
    </font>
    <font>
      <sz val="9"/>
      <color theme="1"/>
      <name val="Times New Roman"/>
      <family val="1"/>
    </font>
    <font>
      <sz val="12"/>
      <name val="Times New Roman"/>
      <family val="1"/>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003366"/>
        <bgColor indexed="64"/>
      </patternFill>
    </fill>
    <fill>
      <patternFill patternType="solid">
        <fgColor rgb="FF161616"/>
        <bgColor indexed="64"/>
      </patternFill>
    </fill>
    <fill>
      <patternFill patternType="solid">
        <fgColor rgb="FF0D0D0D"/>
        <bgColor indexed="64"/>
      </patternFill>
    </fill>
    <fill>
      <patternFill patternType="solid">
        <fgColor rgb="FFFFFFFF"/>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002060"/>
        <bgColor indexed="64"/>
      </patternFill>
    </fill>
    <fill>
      <patternFill patternType="solid">
        <fgColor rgb="FFFFFF00"/>
        <bgColor indexed="64"/>
      </patternFill>
    </fill>
  </fills>
  <borders count="1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rgb="FF000000"/>
      </bottom>
      <diagonal/>
    </border>
    <border>
      <left/>
      <right/>
      <top style="medium">
        <color indexed="64"/>
      </top>
      <bottom/>
      <diagonal/>
    </border>
    <border>
      <left style="thick">
        <color indexed="64"/>
      </left>
      <right style="thick">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style="medium">
        <color indexed="64"/>
      </right>
      <top style="thick">
        <color indexed="64"/>
      </top>
      <bottom/>
      <diagonal/>
    </border>
    <border>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diagonal/>
    </border>
    <border>
      <left style="medium">
        <color indexed="64"/>
      </left>
      <right style="thick">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rgb="FF000000"/>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ck">
        <color indexed="64"/>
      </left>
      <right style="medium">
        <color indexed="64"/>
      </right>
      <top/>
      <bottom/>
      <diagonal/>
    </border>
    <border>
      <left style="medium">
        <color indexed="64"/>
      </left>
      <right style="thick">
        <color indexed="64"/>
      </right>
      <top/>
      <bottom/>
      <diagonal/>
    </border>
  </borders>
  <cellStyleXfs count="61">
    <xf numFmtId="0" fontId="0" fillId="0" borderId="0"/>
    <xf numFmtId="43"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17" fillId="0" borderId="0" applyNumberFormat="0" applyFill="0" applyBorder="0" applyAlignment="0" applyProtection="0"/>
    <xf numFmtId="0" fontId="18" fillId="0" borderId="0"/>
    <xf numFmtId="169" fontId="22" fillId="0" borderId="0"/>
    <xf numFmtId="168" fontId="1" fillId="0" borderId="0" applyFont="0" applyFill="0" applyBorder="0" applyAlignment="0" applyProtection="0"/>
    <xf numFmtId="0" fontId="28" fillId="0" borderId="0"/>
    <xf numFmtId="0" fontId="28" fillId="0" borderId="0"/>
    <xf numFmtId="0" fontId="29" fillId="0" borderId="0"/>
    <xf numFmtId="0" fontId="28" fillId="0" borderId="0"/>
    <xf numFmtId="171" fontId="1" fillId="0" borderId="0" applyFont="0" applyFill="0" applyBorder="0" applyAlignment="0" applyProtection="0"/>
    <xf numFmtId="165" fontId="1" fillId="0" borderId="0" applyFont="0" applyFill="0" applyBorder="0" applyAlignment="0" applyProtection="0"/>
    <xf numFmtId="177" fontId="28" fillId="0" borderId="0" applyFont="0" applyFill="0" applyBorder="0" applyAlignment="0" applyProtection="0"/>
    <xf numFmtId="179" fontId="1" fillId="0" borderId="0" applyFont="0" applyFill="0" applyBorder="0" applyAlignment="0" applyProtection="0"/>
    <xf numFmtId="0" fontId="64" fillId="0" borderId="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0" fontId="78" fillId="0" borderId="0" applyNumberFormat="0" applyFill="0" applyBorder="0" applyAlignment="0" applyProtection="0"/>
    <xf numFmtId="9" fontId="1" fillId="0" borderId="0" applyFont="0" applyFill="0" applyBorder="0" applyAlignment="0" applyProtection="0"/>
    <xf numFmtId="0" fontId="80" fillId="0" borderId="0"/>
  </cellStyleXfs>
  <cellXfs count="1093">
    <xf numFmtId="0" fontId="0" fillId="0" borderId="0" xfId="0"/>
    <xf numFmtId="0" fontId="20" fillId="0" borderId="0" xfId="0" applyFont="1"/>
    <xf numFmtId="0" fontId="20" fillId="0" borderId="0" xfId="0" applyFont="1" applyAlignment="1">
      <alignment wrapText="1"/>
    </xf>
    <xf numFmtId="0" fontId="21" fillId="0" borderId="0" xfId="0" applyFont="1" applyAlignment="1">
      <alignment horizontal="right"/>
    </xf>
    <xf numFmtId="0" fontId="20" fillId="0" borderId="0" xfId="0" applyFont="1" applyBorder="1"/>
    <xf numFmtId="167" fontId="20" fillId="0" borderId="0" xfId="0" applyNumberFormat="1" applyFont="1"/>
    <xf numFmtId="0" fontId="21" fillId="0" borderId="0" xfId="0" applyFont="1" applyAlignment="1">
      <alignment horizontal="center" wrapText="1"/>
    </xf>
    <xf numFmtId="0" fontId="21" fillId="0" borderId="0" xfId="0" applyFont="1" applyBorder="1" applyAlignment="1">
      <alignment horizontal="center"/>
    </xf>
    <xf numFmtId="0" fontId="24" fillId="0" borderId="17" xfId="0" applyFont="1" applyFill="1" applyBorder="1"/>
    <xf numFmtId="0" fontId="21" fillId="0" borderId="17" xfId="0" applyFont="1" applyFill="1" applyBorder="1"/>
    <xf numFmtId="0" fontId="21" fillId="0" borderId="18" xfId="0" applyFont="1" applyFill="1" applyBorder="1"/>
    <xf numFmtId="168" fontId="20" fillId="0" borderId="0" xfId="0" applyNumberFormat="1" applyFont="1" applyBorder="1"/>
    <xf numFmtId="0" fontId="25" fillId="0" borderId="17" xfId="0" applyFont="1" applyFill="1" applyBorder="1"/>
    <xf numFmtId="0" fontId="26" fillId="0" borderId="18" xfId="0" applyFont="1" applyFill="1" applyBorder="1"/>
    <xf numFmtId="0" fontId="27" fillId="0" borderId="17" xfId="0" quotePrefix="1" applyFont="1" applyFill="1" applyBorder="1"/>
    <xf numFmtId="0" fontId="20" fillId="0" borderId="17" xfId="0" quotePrefix="1" applyFont="1" applyFill="1" applyBorder="1"/>
    <xf numFmtId="0" fontId="20" fillId="0" borderId="18" xfId="0" quotePrefix="1" applyFont="1" applyFill="1" applyBorder="1"/>
    <xf numFmtId="0" fontId="27" fillId="0" borderId="17" xfId="0" applyFont="1" applyFill="1" applyBorder="1"/>
    <xf numFmtId="0" fontId="20" fillId="0" borderId="17" xfId="0" applyFont="1" applyFill="1" applyBorder="1"/>
    <xf numFmtId="0" fontId="20" fillId="0" borderId="18" xfId="0" applyFont="1" applyFill="1" applyBorder="1"/>
    <xf numFmtId="0" fontId="21" fillId="0" borderId="0" xfId="0" applyFont="1" applyBorder="1"/>
    <xf numFmtId="168" fontId="20" fillId="0" borderId="0" xfId="45" applyFont="1"/>
    <xf numFmtId="168" fontId="20" fillId="0" borderId="0" xfId="0" applyNumberFormat="1" applyFont="1"/>
    <xf numFmtId="0" fontId="21" fillId="0" borderId="19" xfId="0" applyFont="1" applyFill="1" applyBorder="1"/>
    <xf numFmtId="0" fontId="21" fillId="0" borderId="20" xfId="0" applyFont="1" applyFill="1" applyBorder="1"/>
    <xf numFmtId="168" fontId="21" fillId="0" borderId="0" xfId="0" applyNumberFormat="1" applyFont="1" applyBorder="1"/>
    <xf numFmtId="0" fontId="20" fillId="0" borderId="0" xfId="0" applyFont="1" applyAlignment="1"/>
    <xf numFmtId="0" fontId="20" fillId="0" borderId="0" xfId="0" applyFont="1" applyBorder="1" applyAlignment="1"/>
    <xf numFmtId="0" fontId="20" fillId="0" borderId="0" xfId="0" applyFont="1" applyAlignment="1">
      <alignment vertical="center"/>
    </xf>
    <xf numFmtId="0" fontId="20" fillId="0" borderId="0" xfId="0" applyFont="1" applyBorder="1" applyAlignment="1">
      <alignment wrapText="1"/>
    </xf>
    <xf numFmtId="168" fontId="20" fillId="0" borderId="0" xfId="0" applyNumberFormat="1" applyFont="1" applyAlignment="1">
      <alignment vertical="center"/>
    </xf>
    <xf numFmtId="0" fontId="30" fillId="0" borderId="17" xfId="0" quotePrefix="1" applyFont="1" applyFill="1" applyBorder="1"/>
    <xf numFmtId="0" fontId="30" fillId="0" borderId="17" xfId="0" applyFont="1" applyFill="1" applyBorder="1"/>
    <xf numFmtId="43" fontId="20" fillId="0" borderId="0" xfId="1" applyFont="1"/>
    <xf numFmtId="0" fontId="33" fillId="0" borderId="0" xfId="49" applyFont="1"/>
    <xf numFmtId="0" fontId="33" fillId="0" borderId="0" xfId="46" applyFont="1"/>
    <xf numFmtId="167" fontId="20" fillId="0" borderId="0" xfId="1" applyNumberFormat="1" applyFont="1" applyBorder="1"/>
    <xf numFmtId="0" fontId="21" fillId="0" borderId="0" xfId="0" applyFont="1" applyFill="1" applyBorder="1" applyAlignment="1">
      <alignment vertical="center"/>
    </xf>
    <xf numFmtId="0" fontId="30" fillId="0" borderId="0" xfId="0" applyFont="1"/>
    <xf numFmtId="173" fontId="20" fillId="0" borderId="0" xfId="0" applyNumberFormat="1" applyFont="1"/>
    <xf numFmtId="0" fontId="38" fillId="0" borderId="17" xfId="0" applyFont="1" applyFill="1" applyBorder="1"/>
    <xf numFmtId="49" fontId="20" fillId="0" borderId="17" xfId="0" applyNumberFormat="1" applyFont="1" applyFill="1" applyBorder="1"/>
    <xf numFmtId="49" fontId="20" fillId="0" borderId="17" xfId="0" quotePrefix="1" applyNumberFormat="1" applyFont="1" applyFill="1" applyBorder="1"/>
    <xf numFmtId="0" fontId="21" fillId="0" borderId="0" xfId="0" applyFont="1" applyFill="1" applyBorder="1"/>
    <xf numFmtId="0" fontId="38" fillId="0" borderId="0" xfId="0" applyFont="1" applyFill="1" applyBorder="1"/>
    <xf numFmtId="49" fontId="20" fillId="0" borderId="0" xfId="0" applyNumberFormat="1" applyFont="1" applyFill="1" applyBorder="1"/>
    <xf numFmtId="49" fontId="20" fillId="0" borderId="0" xfId="0" quotePrefix="1" applyNumberFormat="1" applyFont="1" applyFill="1" applyBorder="1"/>
    <xf numFmtId="0" fontId="20" fillId="0" borderId="0" xfId="0" quotePrefix="1" applyFont="1" applyFill="1" applyBorder="1"/>
    <xf numFmtId="0" fontId="20" fillId="0" borderId="0" xfId="0" applyFont="1" applyFill="1" applyBorder="1"/>
    <xf numFmtId="0" fontId="21" fillId="0" borderId="16" xfId="0" applyFont="1" applyFill="1" applyBorder="1"/>
    <xf numFmtId="0" fontId="0" fillId="0" borderId="0" xfId="0"/>
    <xf numFmtId="0" fontId="33" fillId="0" borderId="0" xfId="49" applyFont="1" applyAlignment="1">
      <alignment wrapText="1"/>
    </xf>
    <xf numFmtId="0" fontId="39" fillId="0" borderId="0" xfId="49" applyFont="1" applyAlignment="1">
      <alignment horizontal="center" vertical="center" wrapText="1"/>
    </xf>
    <xf numFmtId="0" fontId="40" fillId="0" borderId="0" xfId="49" applyFont="1" applyAlignment="1">
      <alignment horizontal="center" vertical="center"/>
    </xf>
    <xf numFmtId="0" fontId="24" fillId="0" borderId="14" xfId="0" applyFont="1" applyFill="1" applyBorder="1"/>
    <xf numFmtId="174" fontId="20" fillId="0" borderId="0" xfId="0" applyNumberFormat="1" applyFont="1"/>
    <xf numFmtId="0" fontId="36" fillId="0" borderId="0" xfId="0" applyFont="1"/>
    <xf numFmtId="0" fontId="36" fillId="0" borderId="0" xfId="0" applyFont="1" applyAlignment="1">
      <alignment horizontal="left"/>
    </xf>
    <xf numFmtId="0" fontId="36" fillId="0" borderId="0" xfId="0" applyFont="1" applyAlignment="1">
      <alignment horizontal="left" wrapText="1"/>
    </xf>
    <xf numFmtId="0" fontId="36" fillId="0" borderId="22" xfId="0" applyFont="1" applyBorder="1"/>
    <xf numFmtId="0" fontId="36" fillId="0" borderId="18" xfId="0" applyFont="1" applyBorder="1"/>
    <xf numFmtId="0" fontId="36" fillId="0" borderId="19" xfId="0" applyFont="1" applyBorder="1"/>
    <xf numFmtId="0" fontId="36" fillId="0" borderId="16" xfId="0" applyFont="1" applyBorder="1"/>
    <xf numFmtId="0" fontId="36" fillId="0" borderId="20" xfId="0" applyFont="1" applyBorder="1"/>
    <xf numFmtId="3" fontId="20" fillId="0" borderId="0" xfId="0" applyNumberFormat="1" applyFont="1"/>
    <xf numFmtId="173" fontId="30" fillId="0" borderId="0" xfId="0" applyNumberFormat="1" applyFont="1"/>
    <xf numFmtId="0" fontId="36" fillId="0" borderId="17" xfId="0" applyFont="1" applyBorder="1"/>
    <xf numFmtId="0" fontId="33" fillId="0" borderId="17" xfId="46" applyFont="1" applyBorder="1"/>
    <xf numFmtId="0" fontId="33" fillId="0" borderId="17" xfId="49" applyFont="1" applyBorder="1"/>
    <xf numFmtId="0" fontId="36" fillId="0" borderId="24" xfId="0" applyFont="1" applyBorder="1"/>
    <xf numFmtId="0" fontId="36" fillId="0" borderId="17" xfId="0" applyFont="1" applyBorder="1" applyAlignment="1">
      <alignment horizontal="left" wrapText="1"/>
    </xf>
    <xf numFmtId="0" fontId="36" fillId="0" borderId="18" xfId="0" applyFont="1" applyBorder="1" applyAlignment="1">
      <alignment horizontal="left" wrapText="1"/>
    </xf>
    <xf numFmtId="0" fontId="36" fillId="0" borderId="17" xfId="0" applyFont="1" applyBorder="1" applyAlignment="1">
      <alignment horizontal="left"/>
    </xf>
    <xf numFmtId="0" fontId="36" fillId="0" borderId="18" xfId="0" applyFont="1" applyBorder="1" applyAlignment="1">
      <alignment horizontal="left"/>
    </xf>
    <xf numFmtId="0" fontId="33" fillId="0" borderId="16" xfId="49" applyFont="1" applyBorder="1"/>
    <xf numFmtId="0" fontId="32" fillId="0" borderId="0" xfId="49" quotePrefix="1" applyFont="1" applyFill="1" applyAlignment="1">
      <alignment horizontal="right"/>
    </xf>
    <xf numFmtId="0" fontId="33" fillId="0" borderId="0" xfId="49" quotePrefix="1" applyFont="1" applyFill="1" applyAlignment="1">
      <alignment horizontal="right"/>
    </xf>
    <xf numFmtId="0" fontId="34" fillId="0" borderId="0" xfId="0" applyFont="1" applyAlignment="1">
      <alignment horizontal="center"/>
    </xf>
    <xf numFmtId="0" fontId="32" fillId="0" borderId="0" xfId="49" quotePrefix="1" applyFont="1" applyFill="1" applyAlignment="1"/>
    <xf numFmtId="0" fontId="21" fillId="0" borderId="26" xfId="0" applyFont="1" applyFill="1" applyBorder="1" applyAlignment="1">
      <alignment horizontal="left" vertical="center" indent="1"/>
    </xf>
    <xf numFmtId="0" fontId="20" fillId="0" borderId="26" xfId="0" applyFont="1" applyFill="1" applyBorder="1" applyAlignment="1">
      <alignment horizontal="left" vertical="center" indent="1"/>
    </xf>
    <xf numFmtId="0" fontId="20" fillId="0" borderId="26" xfId="0" applyFont="1" applyFill="1" applyBorder="1" applyAlignment="1">
      <alignment horizontal="left" vertical="center" wrapText="1" indent="1"/>
    </xf>
    <xf numFmtId="0" fontId="21" fillId="0" borderId="26" xfId="0" applyFont="1" applyFill="1" applyBorder="1" applyAlignment="1">
      <alignment horizontal="left" indent="1"/>
    </xf>
    <xf numFmtId="0" fontId="20" fillId="0" borderId="26" xfId="0" applyFont="1" applyFill="1" applyBorder="1" applyAlignment="1">
      <alignment horizontal="left" wrapText="1" indent="1"/>
    </xf>
    <xf numFmtId="0" fontId="20" fillId="0" borderId="26" xfId="0" applyFont="1" applyFill="1" applyBorder="1" applyAlignment="1">
      <alignment horizontal="left" indent="1"/>
    </xf>
    <xf numFmtId="0" fontId="21" fillId="0" borderId="26" xfId="0" applyFont="1" applyFill="1" applyBorder="1" applyAlignment="1">
      <alignment horizontal="left" vertical="center" wrapText="1" indent="1"/>
    </xf>
    <xf numFmtId="0" fontId="21" fillId="0" borderId="26" xfId="0" applyFont="1" applyFill="1" applyBorder="1" applyAlignment="1">
      <alignment horizontal="left" wrapText="1" indent="1"/>
    </xf>
    <xf numFmtId="0" fontId="20" fillId="0" borderId="26" xfId="0" applyFont="1" applyFill="1" applyBorder="1" applyAlignment="1">
      <alignment wrapText="1"/>
    </xf>
    <xf numFmtId="0" fontId="21" fillId="0" borderId="27" xfId="0" applyFont="1" applyFill="1" applyBorder="1" applyAlignment="1">
      <alignment horizontal="left" vertical="center" indent="1"/>
    </xf>
    <xf numFmtId="0" fontId="20" fillId="0" borderId="28" xfId="0" applyFont="1" applyBorder="1"/>
    <xf numFmtId="0" fontId="20" fillId="0" borderId="29" xfId="0" applyFont="1" applyBorder="1"/>
    <xf numFmtId="0" fontId="33" fillId="0" borderId="0" xfId="49" quotePrefix="1" applyFont="1" applyFill="1" applyAlignment="1">
      <alignment horizontal="center"/>
    </xf>
    <xf numFmtId="0" fontId="32" fillId="0" borderId="0" xfId="49" quotePrefix="1" applyFont="1" applyFill="1" applyAlignment="1">
      <alignment horizontal="center"/>
    </xf>
    <xf numFmtId="0" fontId="21" fillId="0" borderId="0" xfId="0" applyFont="1" applyAlignment="1">
      <alignment horizontal="center"/>
    </xf>
    <xf numFmtId="0" fontId="31" fillId="37" borderId="11" xfId="0" applyFont="1" applyFill="1" applyBorder="1"/>
    <xf numFmtId="0" fontId="31" fillId="37" borderId="21" xfId="0" applyFont="1" applyFill="1" applyBorder="1"/>
    <xf numFmtId="0" fontId="31" fillId="37" borderId="12" xfId="0" applyFont="1" applyFill="1" applyBorder="1"/>
    <xf numFmtId="178" fontId="50" fillId="37" borderId="10" xfId="0" applyNumberFormat="1" applyFont="1" applyFill="1" applyBorder="1" applyAlignment="1">
      <alignment horizontal="center" vertical="center" wrapText="1"/>
    </xf>
    <xf numFmtId="0" fontId="50" fillId="37" borderId="25" xfId="0" applyFont="1" applyFill="1" applyBorder="1" applyAlignment="1">
      <alignment horizontal="center" vertical="center"/>
    </xf>
    <xf numFmtId="178" fontId="50" fillId="37" borderId="25" xfId="0" applyNumberFormat="1" applyFont="1" applyFill="1" applyBorder="1" applyAlignment="1">
      <alignment horizontal="center" vertical="center" wrapText="1"/>
    </xf>
    <xf numFmtId="0" fontId="33" fillId="0" borderId="26" xfId="49" applyFont="1" applyBorder="1"/>
    <xf numFmtId="0" fontId="20" fillId="0" borderId="0" xfId="0" applyFont="1" applyAlignment="1">
      <alignment horizontal="center"/>
    </xf>
    <xf numFmtId="174" fontId="32" fillId="0" borderId="0" xfId="51" applyNumberFormat="1" applyFont="1"/>
    <xf numFmtId="174" fontId="33" fillId="0" borderId="0" xfId="51" applyNumberFormat="1" applyFont="1"/>
    <xf numFmtId="0" fontId="40" fillId="0" borderId="0" xfId="49" applyFont="1" applyAlignment="1">
      <alignment horizontal="center" vertical="center" wrapText="1"/>
    </xf>
    <xf numFmtId="3" fontId="20" fillId="0" borderId="0" xfId="0" applyNumberFormat="1" applyFont="1" applyBorder="1"/>
    <xf numFmtId="0" fontId="21" fillId="0" borderId="0" xfId="0" applyFont="1"/>
    <xf numFmtId="0" fontId="36" fillId="0" borderId="0" xfId="0" applyFont="1" applyAlignment="1">
      <alignment horizontal="left" vertical="center" wrapText="1"/>
    </xf>
    <xf numFmtId="0" fontId="34" fillId="0" borderId="0" xfId="0" applyFont="1"/>
    <xf numFmtId="0" fontId="55" fillId="0" borderId="0" xfId="0" applyFont="1" applyAlignment="1">
      <alignment horizontal="left" vertical="center"/>
    </xf>
    <xf numFmtId="0" fontId="34" fillId="0" borderId="0" xfId="0" applyFont="1" applyAlignment="1">
      <alignment vertical="center"/>
    </xf>
    <xf numFmtId="0" fontId="36" fillId="0" borderId="0" xfId="0" applyFont="1" applyAlignment="1">
      <alignment horizontal="left" vertical="center"/>
    </xf>
    <xf numFmtId="0" fontId="32" fillId="0" borderId="0" xfId="49" quotePrefix="1" applyFont="1" applyAlignment="1">
      <alignment horizontal="center"/>
    </xf>
    <xf numFmtId="0" fontId="32" fillId="0" borderId="0" xfId="49" quotePrefix="1" applyFont="1"/>
    <xf numFmtId="0" fontId="33" fillId="0" borderId="0" xfId="49" quotePrefix="1" applyFont="1" applyAlignment="1">
      <alignment horizontal="center"/>
    </xf>
    <xf numFmtId="0" fontId="33" fillId="0" borderId="0" xfId="49" quotePrefix="1" applyFont="1"/>
    <xf numFmtId="0" fontId="32" fillId="0" borderId="17" xfId="49" applyFont="1" applyBorder="1"/>
    <xf numFmtId="0" fontId="32" fillId="0" borderId="0" xfId="49" applyFont="1"/>
    <xf numFmtId="0" fontId="23" fillId="0" borderId="0" xfId="49" applyFont="1"/>
    <xf numFmtId="0" fontId="33" fillId="0" borderId="17" xfId="49" applyFont="1" applyBorder="1" applyAlignment="1">
      <alignment wrapText="1"/>
    </xf>
    <xf numFmtId="175" fontId="33" fillId="0" borderId="33" xfId="49" applyNumberFormat="1" applyFont="1" applyBorder="1" applyAlignment="1">
      <alignment horizontal="center" wrapText="1"/>
    </xf>
    <xf numFmtId="176" fontId="33" fillId="0" borderId="33" xfId="51" applyNumberFormat="1" applyFont="1" applyBorder="1"/>
    <xf numFmtId="175" fontId="33" fillId="0" borderId="28" xfId="49" applyNumberFormat="1" applyFont="1" applyBorder="1" applyAlignment="1">
      <alignment horizontal="center" wrapText="1"/>
    </xf>
    <xf numFmtId="176" fontId="33" fillId="0" borderId="28" xfId="51" applyNumberFormat="1" applyFont="1" applyBorder="1"/>
    <xf numFmtId="0" fontId="33" fillId="0" borderId="0" xfId="49" applyFont="1" applyAlignment="1">
      <alignment horizontal="left"/>
    </xf>
    <xf numFmtId="0" fontId="39" fillId="0" borderId="17" xfId="49" applyFont="1" applyBorder="1" applyAlignment="1">
      <alignment horizontal="center" vertical="center" wrapText="1"/>
    </xf>
    <xf numFmtId="3" fontId="33" fillId="0" borderId="0" xfId="49" applyNumberFormat="1" applyFont="1"/>
    <xf numFmtId="0" fontId="58" fillId="0" borderId="48" xfId="0" applyFont="1" applyBorder="1" applyAlignment="1">
      <alignment horizontal="right" vertical="center"/>
    </xf>
    <xf numFmtId="0" fontId="33" fillId="0" borderId="17" xfId="49" applyFont="1" applyBorder="1" applyAlignment="1">
      <alignment horizontal="center"/>
    </xf>
    <xf numFmtId="0" fontId="40" fillId="0" borderId="17" xfId="49" applyFont="1" applyBorder="1" applyAlignment="1">
      <alignment horizontal="center" vertical="center"/>
    </xf>
    <xf numFmtId="173" fontId="33" fillId="0" borderId="0" xfId="49" applyNumberFormat="1" applyFont="1"/>
    <xf numFmtId="0" fontId="36" fillId="0" borderId="27" xfId="0" applyFont="1" applyBorder="1" applyAlignment="1">
      <alignment vertical="center" wrapText="1"/>
    </xf>
    <xf numFmtId="4" fontId="36" fillId="0" borderId="48" xfId="0" applyNumberFormat="1" applyFont="1" applyBorder="1" applyAlignment="1">
      <alignment horizontal="right" vertical="center"/>
    </xf>
    <xf numFmtId="3" fontId="36" fillId="0" borderId="48" xfId="0" applyNumberFormat="1" applyFont="1" applyBorder="1" applyAlignment="1">
      <alignment horizontal="right" vertical="center"/>
    </xf>
    <xf numFmtId="0" fontId="36" fillId="0" borderId="48" xfId="0" applyFont="1" applyBorder="1" applyAlignment="1">
      <alignment vertical="center"/>
    </xf>
    <xf numFmtId="43" fontId="33" fillId="0" borderId="0" xfId="1" applyFont="1"/>
    <xf numFmtId="0" fontId="34" fillId="0" borderId="51" xfId="0" applyFont="1" applyBorder="1" applyAlignment="1">
      <alignment vertical="center" wrapText="1"/>
    </xf>
    <xf numFmtId="3" fontId="34" fillId="0" borderId="46" xfId="0" applyNumberFormat="1" applyFont="1" applyBorder="1" applyAlignment="1">
      <alignment horizontal="right" vertical="center"/>
    </xf>
    <xf numFmtId="168" fontId="36" fillId="0" borderId="48" xfId="0" applyNumberFormat="1" applyFont="1" applyBorder="1" applyAlignment="1">
      <alignment horizontal="right" vertical="center"/>
    </xf>
    <xf numFmtId="168" fontId="34" fillId="0" borderId="46" xfId="0" applyNumberFormat="1" applyFont="1" applyBorder="1" applyAlignment="1">
      <alignment horizontal="right" vertical="center"/>
    </xf>
    <xf numFmtId="0" fontId="33" fillId="0" borderId="0" xfId="49" applyFont="1" applyAlignment="1">
      <alignment horizontal="center" vertical="center"/>
    </xf>
    <xf numFmtId="0" fontId="35" fillId="0" borderId="17" xfId="0" applyFont="1" applyBorder="1"/>
    <xf numFmtId="0" fontId="34" fillId="0" borderId="28" xfId="0" applyFont="1" applyBorder="1"/>
    <xf numFmtId="174" fontId="34" fillId="0" borderId="28" xfId="45" applyNumberFormat="1" applyFont="1" applyBorder="1"/>
    <xf numFmtId="168" fontId="33" fillId="0" borderId="0" xfId="49" applyNumberFormat="1" applyFont="1"/>
    <xf numFmtId="0" fontId="59" fillId="38" borderId="26" xfId="0" applyFont="1" applyFill="1" applyBorder="1" applyAlignment="1">
      <alignment vertical="center"/>
    </xf>
    <xf numFmtId="0" fontId="0" fillId="38" borderId="34" xfId="0" applyFill="1" applyBorder="1" applyAlignment="1">
      <alignment vertical="center"/>
    </xf>
    <xf numFmtId="0" fontId="59" fillId="39" borderId="26" xfId="0" applyFont="1" applyFill="1" applyBorder="1" applyAlignment="1">
      <alignment vertical="center"/>
    </xf>
    <xf numFmtId="0" fontId="59" fillId="39" borderId="34" xfId="0" applyFont="1" applyFill="1" applyBorder="1" applyAlignment="1">
      <alignment horizontal="center" vertical="center"/>
    </xf>
    <xf numFmtId="0" fontId="34" fillId="0" borderId="25" xfId="0" applyFont="1" applyBorder="1" applyAlignment="1">
      <alignment vertical="center"/>
    </xf>
    <xf numFmtId="0" fontId="34" fillId="0" borderId="45" xfId="0" applyFont="1" applyBorder="1" applyAlignment="1">
      <alignment horizontal="center" vertical="center"/>
    </xf>
    <xf numFmtId="0" fontId="34" fillId="0" borderId="45" xfId="0" applyFont="1" applyBorder="1" applyAlignment="1">
      <alignment horizontal="right" vertical="center"/>
    </xf>
    <xf numFmtId="3" fontId="34" fillId="0" borderId="45" xfId="0" applyNumberFormat="1" applyFont="1" applyBorder="1" applyAlignment="1">
      <alignment horizontal="right" vertical="center"/>
    </xf>
    <xf numFmtId="0" fontId="34" fillId="0" borderId="27" xfId="0" applyFont="1" applyBorder="1" applyAlignment="1">
      <alignment vertical="center"/>
    </xf>
    <xf numFmtId="0" fontId="34" fillId="0" borderId="48" xfId="0" applyFont="1" applyBorder="1" applyAlignment="1">
      <alignment horizontal="center" vertical="center"/>
    </xf>
    <xf numFmtId="0" fontId="34" fillId="0" borderId="48" xfId="0" applyFont="1" applyBorder="1" applyAlignment="1">
      <alignment horizontal="right" vertical="center"/>
    </xf>
    <xf numFmtId="0" fontId="59" fillId="38" borderId="27" xfId="0" applyFont="1" applyFill="1" applyBorder="1" applyAlignment="1">
      <alignment vertical="center"/>
    </xf>
    <xf numFmtId="0" fontId="59" fillId="38" borderId="48" xfId="0" applyFont="1" applyFill="1" applyBorder="1" applyAlignment="1">
      <alignment horizontal="center" vertical="center"/>
    </xf>
    <xf numFmtId="0" fontId="19" fillId="0" borderId="27" xfId="0" applyFont="1" applyBorder="1" applyAlignment="1">
      <alignment vertical="center"/>
    </xf>
    <xf numFmtId="0" fontId="36" fillId="0" borderId="48" xfId="0" applyFont="1" applyBorder="1" applyAlignment="1">
      <alignment horizontal="center" vertical="center"/>
    </xf>
    <xf numFmtId="0" fontId="36" fillId="0" borderId="48" xfId="0" applyFont="1" applyBorder="1" applyAlignment="1">
      <alignment horizontal="right" vertical="center"/>
    </xf>
    <xf numFmtId="0" fontId="34" fillId="0" borderId="48" xfId="0" applyFont="1" applyBorder="1" applyAlignment="1">
      <alignment vertical="center"/>
    </xf>
    <xf numFmtId="3" fontId="34" fillId="0" borderId="48" xfId="0" applyNumberFormat="1" applyFont="1" applyBorder="1" applyAlignment="1">
      <alignment horizontal="right" vertical="center"/>
    </xf>
    <xf numFmtId="0" fontId="37" fillId="0" borderId="54" xfId="0" applyFont="1" applyBorder="1" applyAlignment="1">
      <alignment horizontal="center" vertical="center"/>
    </xf>
    <xf numFmtId="0" fontId="37" fillId="0" borderId="55" xfId="0" applyFont="1" applyBorder="1" applyAlignment="1">
      <alignment horizontal="center" vertical="center" wrapText="1"/>
    </xf>
    <xf numFmtId="3" fontId="19" fillId="0" borderId="48" xfId="0" applyNumberFormat="1" applyFont="1" applyBorder="1" applyAlignment="1">
      <alignment horizontal="right" vertical="center"/>
    </xf>
    <xf numFmtId="0" fontId="34" fillId="0" borderId="56" xfId="0" applyFont="1" applyBorder="1" applyAlignment="1">
      <alignment vertical="center"/>
    </xf>
    <xf numFmtId="0" fontId="19" fillId="0" borderId="56" xfId="0" applyFont="1" applyBorder="1" applyAlignment="1">
      <alignment horizontal="center" vertical="center"/>
    </xf>
    <xf numFmtId="0" fontId="19" fillId="0" borderId="48" xfId="0" applyFont="1" applyBorder="1" applyAlignment="1">
      <alignment horizontal="center" vertical="center"/>
    </xf>
    <xf numFmtId="0" fontId="19" fillId="0" borderId="57" xfId="0" applyFont="1" applyBorder="1" applyAlignment="1">
      <alignment horizontal="center" vertical="center"/>
    </xf>
    <xf numFmtId="0" fontId="34" fillId="0" borderId="57" xfId="0" applyFont="1" applyBorder="1" applyAlignment="1">
      <alignment horizontal="right" vertical="center"/>
    </xf>
    <xf numFmtId="0" fontId="34" fillId="0" borderId="60" xfId="0" applyFont="1" applyBorder="1" applyAlignment="1">
      <alignment vertical="center"/>
    </xf>
    <xf numFmtId="0" fontId="36" fillId="0" borderId="61" xfId="0" applyFont="1" applyBorder="1" applyAlignment="1">
      <alignment vertical="center"/>
    </xf>
    <xf numFmtId="0" fontId="34" fillId="0" borderId="61" xfId="0" applyFont="1" applyBorder="1" applyAlignment="1">
      <alignment horizontal="right" vertical="center"/>
    </xf>
    <xf numFmtId="0" fontId="36" fillId="0" borderId="61" xfId="0" applyFont="1" applyBorder="1" applyAlignment="1">
      <alignment horizontal="right" vertical="center"/>
    </xf>
    <xf numFmtId="0" fontId="36" fillId="0" borderId="62" xfId="0" applyFont="1" applyBorder="1" applyAlignment="1">
      <alignment horizontal="right" vertical="center"/>
    </xf>
    <xf numFmtId="0" fontId="32" fillId="0" borderId="0" xfId="46" applyFont="1"/>
    <xf numFmtId="0" fontId="37" fillId="0" borderId="49" xfId="0" applyFont="1" applyBorder="1" applyAlignment="1">
      <alignment vertical="center"/>
    </xf>
    <xf numFmtId="0" fontId="37" fillId="0" borderId="50" xfId="0" applyFont="1" applyBorder="1" applyAlignment="1">
      <alignment horizontal="center" vertical="center"/>
    </xf>
    <xf numFmtId="0" fontId="37" fillId="40" borderId="27" xfId="0" applyFont="1" applyFill="1" applyBorder="1" applyAlignment="1">
      <alignment horizontal="left" vertical="center" indent="1"/>
    </xf>
    <xf numFmtId="3" fontId="37" fillId="0" borderId="48" xfId="0" applyNumberFormat="1" applyFont="1" applyBorder="1" applyAlignment="1">
      <alignment horizontal="right" vertical="center"/>
    </xf>
    <xf numFmtId="168" fontId="33" fillId="0" borderId="0" xfId="46" applyNumberFormat="1" applyFont="1"/>
    <xf numFmtId="0" fontId="37" fillId="0" borderId="0" xfId="0" applyFont="1" applyAlignment="1">
      <alignment horizontal="center" vertical="center"/>
    </xf>
    <xf numFmtId="168" fontId="19" fillId="0" borderId="0" xfId="45" applyFont="1" applyAlignment="1">
      <alignment vertical="center"/>
    </xf>
    <xf numFmtId="168" fontId="37" fillId="0" borderId="0" xfId="0" applyNumberFormat="1" applyFont="1" applyAlignment="1">
      <alignment vertical="center"/>
    </xf>
    <xf numFmtId="0" fontId="56" fillId="0" borderId="0" xfId="0" applyFont="1" applyAlignment="1">
      <alignment horizontal="justify" vertical="center"/>
    </xf>
    <xf numFmtId="3" fontId="36" fillId="0" borderId="10" xfId="0" applyNumberFormat="1" applyFont="1" applyBorder="1" applyAlignment="1">
      <alignment horizontal="right" vertical="center"/>
    </xf>
    <xf numFmtId="168" fontId="36" fillId="0" borderId="0" xfId="0" applyNumberFormat="1" applyFont="1"/>
    <xf numFmtId="0" fontId="37" fillId="0" borderId="0" xfId="0" applyFont="1" applyAlignment="1">
      <alignment horizontal="left" vertical="center" wrapText="1"/>
    </xf>
    <xf numFmtId="168" fontId="37" fillId="0" borderId="0" xfId="45" applyFont="1" applyAlignment="1">
      <alignment vertical="center"/>
    </xf>
    <xf numFmtId="0" fontId="60" fillId="0" borderId="0" xfId="0" applyFont="1" applyAlignment="1">
      <alignment horizontal="justify" vertical="center"/>
    </xf>
    <xf numFmtId="0" fontId="36" fillId="0" borderId="0" xfId="0" applyFont="1" applyAlignment="1">
      <alignment horizontal="justify" vertical="center"/>
    </xf>
    <xf numFmtId="0" fontId="58" fillId="0" borderId="0" xfId="0" applyFont="1" applyAlignment="1">
      <alignment horizontal="justify" vertical="center"/>
    </xf>
    <xf numFmtId="0" fontId="60" fillId="0" borderId="0" xfId="0" applyFont="1"/>
    <xf numFmtId="0" fontId="58" fillId="0" borderId="0" xfId="0" applyFont="1" applyAlignment="1">
      <alignment horizontal="left" vertical="center"/>
    </xf>
    <xf numFmtId="0" fontId="41" fillId="0" borderId="0" xfId="0" applyFont="1" applyAlignment="1">
      <alignment vertical="center" wrapText="1"/>
    </xf>
    <xf numFmtId="0" fontId="41" fillId="0" borderId="0" xfId="0" applyFont="1" applyAlignment="1">
      <alignment horizontal="right" vertical="center"/>
    </xf>
    <xf numFmtId="0" fontId="57" fillId="0" borderId="0" xfId="0" applyFont="1" applyAlignment="1">
      <alignment horizontal="justify" vertical="center"/>
    </xf>
    <xf numFmtId="0" fontId="34" fillId="0" borderId="35" xfId="0" applyFont="1" applyBorder="1" applyAlignment="1">
      <alignment vertical="center" wrapText="1"/>
    </xf>
    <xf numFmtId="0" fontId="36" fillId="0" borderId="63" xfId="0" applyFont="1" applyBorder="1" applyAlignment="1">
      <alignment horizontal="left" vertical="center" indent="1"/>
    </xf>
    <xf numFmtId="0" fontId="36" fillId="0" borderId="35" xfId="0" applyFont="1" applyBorder="1" applyAlignment="1">
      <alignment horizontal="left" vertical="center" indent="1"/>
    </xf>
    <xf numFmtId="0" fontId="34" fillId="0" borderId="49" xfId="0" applyFont="1" applyBorder="1" applyAlignment="1">
      <alignment vertical="center"/>
    </xf>
    <xf numFmtId="0" fontId="37" fillId="0" borderId="51" xfId="0" applyFont="1" applyBorder="1" applyAlignment="1">
      <alignment vertical="center" wrapText="1"/>
    </xf>
    <xf numFmtId="0" fontId="36" fillId="0" borderId="51" xfId="0" applyFont="1" applyBorder="1" applyAlignment="1">
      <alignment horizontal="left" vertical="center" indent="1"/>
    </xf>
    <xf numFmtId="0" fontId="34" fillId="0" borderId="51" xfId="0" applyFont="1" applyBorder="1" applyAlignment="1">
      <alignment vertical="center"/>
    </xf>
    <xf numFmtId="0" fontId="33" fillId="0" borderId="0" xfId="0" applyFont="1" applyAlignment="1">
      <alignment vertical="top"/>
    </xf>
    <xf numFmtId="172" fontId="32" fillId="0" borderId="0" xfId="50" applyNumberFormat="1" applyFont="1"/>
    <xf numFmtId="0" fontId="32" fillId="0" borderId="0" xfId="0" applyFont="1" applyAlignment="1">
      <alignment vertical="top"/>
    </xf>
    <xf numFmtId="172" fontId="0" fillId="0" borderId="0" xfId="0" applyNumberFormat="1"/>
    <xf numFmtId="0" fontId="58" fillId="0" borderId="51" xfId="0" applyFont="1" applyBorder="1" applyAlignment="1">
      <alignment vertical="center"/>
    </xf>
    <xf numFmtId="0" fontId="58" fillId="0" borderId="27" xfId="0" applyFont="1" applyBorder="1" applyAlignment="1">
      <alignment horizontal="left" vertical="center" indent="4"/>
    </xf>
    <xf numFmtId="3" fontId="58" fillId="0" borderId="48" xfId="0" applyNumberFormat="1" applyFont="1" applyBorder="1" applyAlignment="1">
      <alignment horizontal="right" vertical="center"/>
    </xf>
    <xf numFmtId="0" fontId="57" fillId="0" borderId="27" xfId="0" applyFont="1" applyBorder="1" applyAlignment="1">
      <alignment vertical="center"/>
    </xf>
    <xf numFmtId="3" fontId="57" fillId="0" borderId="48" xfId="0" applyNumberFormat="1" applyFont="1" applyBorder="1" applyAlignment="1">
      <alignment horizontal="right" vertical="center"/>
    </xf>
    <xf numFmtId="0" fontId="55" fillId="0" borderId="27" xfId="0" applyFont="1" applyBorder="1" applyAlignment="1">
      <alignment vertical="center" wrapText="1"/>
    </xf>
    <xf numFmtId="0" fontId="55" fillId="0" borderId="0" xfId="0" applyFont="1" applyAlignment="1">
      <alignment vertical="center" wrapText="1"/>
    </xf>
    <xf numFmtId="0" fontId="58" fillId="0" borderId="0" xfId="0" applyFont="1" applyAlignment="1">
      <alignment horizontal="right" vertical="center"/>
    </xf>
    <xf numFmtId="0" fontId="57" fillId="0" borderId="0" xfId="0" applyFont="1"/>
    <xf numFmtId="173" fontId="32" fillId="0" borderId="0" xfId="49" applyNumberFormat="1" applyFont="1"/>
    <xf numFmtId="0" fontId="36" fillId="0" borderId="56" xfId="0" applyFont="1" applyBorder="1" applyAlignment="1">
      <alignment horizontal="center" vertical="center" wrapText="1"/>
    </xf>
    <xf numFmtId="0" fontId="36" fillId="0" borderId="48" xfId="0" applyFont="1" applyBorder="1" applyAlignment="1">
      <alignment horizontal="center" vertical="center" wrapText="1"/>
    </xf>
    <xf numFmtId="3" fontId="36" fillId="0" borderId="48" xfId="0" applyNumberFormat="1" applyFont="1" applyBorder="1" applyAlignment="1">
      <alignment horizontal="center" vertical="center"/>
    </xf>
    <xf numFmtId="0" fontId="51" fillId="0" borderId="0" xfId="0" applyFont="1" applyAlignment="1">
      <alignment horizontal="left" vertical="center"/>
    </xf>
    <xf numFmtId="0" fontId="58" fillId="0" borderId="0" xfId="0" applyFont="1"/>
    <xf numFmtId="174" fontId="33" fillId="0" borderId="0" xfId="49" applyNumberFormat="1" applyFont="1"/>
    <xf numFmtId="168" fontId="32" fillId="0" borderId="0" xfId="45" applyFont="1" applyAlignment="1">
      <alignment vertical="top"/>
    </xf>
    <xf numFmtId="0" fontId="58" fillId="0" borderId="27" xfId="0" applyFont="1" applyBorder="1" applyAlignment="1">
      <alignment vertical="center" wrapText="1"/>
    </xf>
    <xf numFmtId="0" fontId="58" fillId="0" borderId="48" xfId="0" applyFont="1" applyBorder="1" applyAlignment="1">
      <alignment horizontal="center" vertical="center" wrapText="1"/>
    </xf>
    <xf numFmtId="0" fontId="58" fillId="0" borderId="48" xfId="0" applyFont="1" applyBorder="1" applyAlignment="1">
      <alignment vertical="center" wrapText="1"/>
    </xf>
    <xf numFmtId="0" fontId="57" fillId="0" borderId="27" xfId="0" applyFont="1" applyBorder="1" applyAlignment="1">
      <alignment vertical="center" wrapText="1"/>
    </xf>
    <xf numFmtId="0" fontId="61" fillId="0" borderId="48" xfId="0" applyFont="1" applyBorder="1" applyAlignment="1">
      <alignment vertical="top" wrapText="1"/>
    </xf>
    <xf numFmtId="0" fontId="19" fillId="0" borderId="0" xfId="0" applyFont="1" applyAlignment="1">
      <alignment horizontal="center" vertical="center"/>
    </xf>
    <xf numFmtId="0" fontId="19" fillId="0" borderId="0" xfId="0" applyFont="1" applyAlignment="1">
      <alignment horizontal="center" vertical="center" wrapText="1"/>
    </xf>
    <xf numFmtId="0" fontId="55" fillId="0" borderId="0" xfId="0" applyFont="1" applyAlignment="1">
      <alignment horizontal="justify" vertical="center"/>
    </xf>
    <xf numFmtId="0" fontId="19" fillId="0" borderId="0" xfId="0" applyFont="1" applyAlignment="1">
      <alignment horizontal="left" vertical="center"/>
    </xf>
    <xf numFmtId="0" fontId="57" fillId="0" borderId="0" xfId="0" applyFont="1" applyAlignment="1">
      <alignment vertical="center"/>
    </xf>
    <xf numFmtId="168" fontId="33" fillId="0" borderId="0" xfId="45" applyFont="1"/>
    <xf numFmtId="172" fontId="33" fillId="0" borderId="0" xfId="49" applyNumberFormat="1" applyFont="1"/>
    <xf numFmtId="0" fontId="34" fillId="0" borderId="0" xfId="0" applyFont="1" applyAlignment="1">
      <alignment horizontal="justify" vertical="center"/>
    </xf>
    <xf numFmtId="0" fontId="34" fillId="0" borderId="17" xfId="0" applyFont="1" applyBorder="1"/>
    <xf numFmtId="167" fontId="33" fillId="0" borderId="0" xfId="49" applyNumberFormat="1" applyFont="1"/>
    <xf numFmtId="174" fontId="32" fillId="0" borderId="0" xfId="45" applyNumberFormat="1" applyFont="1"/>
    <xf numFmtId="0" fontId="55" fillId="0" borderId="0" xfId="0" applyFont="1" applyAlignment="1">
      <alignment vertical="center"/>
    </xf>
    <xf numFmtId="174" fontId="32" fillId="0" borderId="0" xfId="49" applyNumberFormat="1" applyFont="1"/>
    <xf numFmtId="43" fontId="32" fillId="0" borderId="0" xfId="49" applyNumberFormat="1" applyFont="1"/>
    <xf numFmtId="0" fontId="58" fillId="0" borderId="0" xfId="0" applyFont="1" applyAlignment="1">
      <alignment vertical="center"/>
    </xf>
    <xf numFmtId="0" fontId="32" fillId="0" borderId="0" xfId="49" quotePrefix="1" applyFont="1" applyAlignment="1">
      <alignment horizontal="left"/>
    </xf>
    <xf numFmtId="0" fontId="33" fillId="0" borderId="0" xfId="49" quotePrefix="1" applyFont="1" applyAlignment="1">
      <alignment horizontal="left"/>
    </xf>
    <xf numFmtId="0" fontId="33" fillId="0" borderId="19" xfId="49" applyFont="1" applyBorder="1"/>
    <xf numFmtId="165" fontId="33" fillId="0" borderId="0" xfId="51" applyFont="1"/>
    <xf numFmtId="0" fontId="54" fillId="0" borderId="0" xfId="49" applyFont="1"/>
    <xf numFmtId="3" fontId="34" fillId="0" borderId="61" xfId="0" applyNumberFormat="1" applyFont="1" applyBorder="1" applyAlignment="1">
      <alignment horizontal="center" vertical="center"/>
    </xf>
    <xf numFmtId="165" fontId="58" fillId="0" borderId="48" xfId="51" applyFont="1" applyBorder="1" applyAlignment="1">
      <alignment horizontal="right" vertical="center"/>
    </xf>
    <xf numFmtId="165" fontId="57" fillId="0" borderId="48" xfId="51" applyFont="1" applyBorder="1" applyAlignment="1">
      <alignment horizontal="right" vertical="center"/>
    </xf>
    <xf numFmtId="3" fontId="58" fillId="0" borderId="48" xfId="0" applyNumberFormat="1" applyFont="1" applyFill="1" applyBorder="1" applyAlignment="1">
      <alignment horizontal="right" vertical="center"/>
    </xf>
    <xf numFmtId="165" fontId="36" fillId="0" borderId="34" xfId="0" applyNumberFormat="1" applyFont="1" applyBorder="1" applyAlignment="1">
      <alignment horizontal="right" vertical="center"/>
    </xf>
    <xf numFmtId="3" fontId="34" fillId="0" borderId="25" xfId="0" applyNumberFormat="1" applyFont="1" applyBorder="1" applyAlignment="1">
      <alignment horizontal="right" vertical="center"/>
    </xf>
    <xf numFmtId="0" fontId="59" fillId="38" borderId="27" xfId="0" applyFont="1" applyFill="1" applyBorder="1" applyAlignment="1">
      <alignment horizontal="center" vertical="center"/>
    </xf>
    <xf numFmtId="3" fontId="19" fillId="0" borderId="27" xfId="0" applyNumberFormat="1" applyFont="1" applyBorder="1" applyAlignment="1">
      <alignment horizontal="right" vertical="center"/>
    </xf>
    <xf numFmtId="167" fontId="33" fillId="0" borderId="14" xfId="1" applyNumberFormat="1" applyFont="1" applyFill="1" applyBorder="1"/>
    <xf numFmtId="0" fontId="33" fillId="0" borderId="0" xfId="49" applyFont="1" applyFill="1"/>
    <xf numFmtId="0" fontId="33" fillId="0" borderId="17" xfId="49" applyFont="1" applyFill="1" applyBorder="1"/>
    <xf numFmtId="0" fontId="19" fillId="0" borderId="0" xfId="0" applyFont="1" applyFill="1" applyAlignment="1">
      <alignment horizontal="left" vertical="center"/>
    </xf>
    <xf numFmtId="0" fontId="19" fillId="0" borderId="0" xfId="0" applyFont="1" applyFill="1" applyAlignment="1">
      <alignment horizontal="center" vertical="center" wrapText="1"/>
    </xf>
    <xf numFmtId="0" fontId="33" fillId="0" borderId="0" xfId="0" applyFont="1" applyFill="1" applyBorder="1" applyAlignment="1"/>
    <xf numFmtId="0" fontId="33" fillId="0" borderId="0" xfId="49" applyNumberFormat="1" applyFont="1" applyFill="1" applyBorder="1" applyAlignment="1"/>
    <xf numFmtId="0" fontId="33" fillId="0" borderId="0" xfId="0" applyFont="1" applyBorder="1" applyAlignment="1"/>
    <xf numFmtId="0" fontId="33" fillId="0" borderId="0" xfId="0" applyNumberFormat="1" applyFont="1" applyBorder="1" applyAlignment="1"/>
    <xf numFmtId="0" fontId="33" fillId="0" borderId="0" xfId="49" applyNumberFormat="1" applyFont="1" applyBorder="1" applyAlignment="1"/>
    <xf numFmtId="165" fontId="36" fillId="0" borderId="53" xfId="0" applyNumberFormat="1" applyFont="1" applyBorder="1" applyAlignment="1">
      <alignment horizontal="right" vertical="center"/>
    </xf>
    <xf numFmtId="165" fontId="34" fillId="0" borderId="0" xfId="0" applyNumberFormat="1" applyFont="1" applyAlignment="1">
      <alignment horizontal="right" vertical="center"/>
    </xf>
    <xf numFmtId="165" fontId="36" fillId="0" borderId="47" xfId="0" applyNumberFormat="1" applyFont="1" applyBorder="1" applyAlignment="1">
      <alignment horizontal="right" vertical="center"/>
    </xf>
    <xf numFmtId="165" fontId="34" fillId="0" borderId="50" xfId="0" applyNumberFormat="1" applyFont="1" applyBorder="1" applyAlignment="1">
      <alignment horizontal="right" vertical="center"/>
    </xf>
    <xf numFmtId="165" fontId="34" fillId="0" borderId="45" xfId="0" applyNumberFormat="1" applyFont="1" applyBorder="1" applyAlignment="1">
      <alignment horizontal="right" vertical="center"/>
    </xf>
    <xf numFmtId="165" fontId="34" fillId="0" borderId="46" xfId="0" applyNumberFormat="1" applyFont="1" applyBorder="1" applyAlignment="1">
      <alignment horizontal="right" vertical="center"/>
    </xf>
    <xf numFmtId="165" fontId="34" fillId="0" borderId="48" xfId="0" applyNumberFormat="1" applyFont="1" applyBorder="1" applyAlignment="1">
      <alignment horizontal="right" vertical="center"/>
    </xf>
    <xf numFmtId="165" fontId="0" fillId="0" borderId="0" xfId="0" applyNumberFormat="1" applyAlignment="1">
      <alignment vertical="center" wrapText="1"/>
    </xf>
    <xf numFmtId="165" fontId="34" fillId="0" borderId="34" xfId="0" applyNumberFormat="1" applyFont="1" applyBorder="1" applyAlignment="1">
      <alignment horizontal="right" vertical="center" wrapText="1"/>
    </xf>
    <xf numFmtId="165" fontId="36" fillId="0" borderId="46" xfId="0" applyNumberFormat="1" applyFont="1" applyBorder="1" applyAlignment="1">
      <alignment vertical="top"/>
    </xf>
    <xf numFmtId="165" fontId="36" fillId="0" borderId="46" xfId="0" applyNumberFormat="1" applyFont="1" applyBorder="1" applyAlignment="1">
      <alignment horizontal="right" vertical="center"/>
    </xf>
    <xf numFmtId="165" fontId="36" fillId="0" borderId="48" xfId="51" applyNumberFormat="1" applyFont="1" applyBorder="1" applyAlignment="1">
      <alignment horizontal="right" vertical="center"/>
    </xf>
    <xf numFmtId="165" fontId="36" fillId="0" borderId="46" xfId="0" applyNumberFormat="1" applyFont="1" applyBorder="1"/>
    <xf numFmtId="0" fontId="54" fillId="0" borderId="0" xfId="46" applyFont="1"/>
    <xf numFmtId="178" fontId="33" fillId="0" borderId="0" xfId="49" applyNumberFormat="1" applyFont="1"/>
    <xf numFmtId="178" fontId="33" fillId="0" borderId="0" xfId="49" applyNumberFormat="1" applyFont="1" applyAlignment="1">
      <alignment wrapText="1"/>
    </xf>
    <xf numFmtId="178" fontId="39" fillId="0" borderId="0" xfId="49" applyNumberFormat="1" applyFont="1" applyAlignment="1">
      <alignment horizontal="center" vertical="center" wrapText="1"/>
    </xf>
    <xf numFmtId="178" fontId="40" fillId="0" borderId="0" xfId="49" applyNumberFormat="1" applyFont="1" applyAlignment="1">
      <alignment horizontal="center" vertical="center"/>
    </xf>
    <xf numFmtId="178" fontId="33" fillId="0" borderId="0" xfId="46" applyNumberFormat="1" applyFont="1"/>
    <xf numFmtId="178" fontId="33" fillId="0" borderId="0" xfId="49" applyNumberFormat="1" applyFont="1" applyFill="1"/>
    <xf numFmtId="178" fontId="33" fillId="0" borderId="0" xfId="49" applyNumberFormat="1" applyFont="1" applyFill="1" applyBorder="1" applyAlignment="1"/>
    <xf numFmtId="178" fontId="33" fillId="0" borderId="0" xfId="0" applyNumberFormat="1" applyFont="1" applyBorder="1" applyAlignment="1"/>
    <xf numFmtId="178" fontId="33" fillId="0" borderId="0" xfId="49" applyNumberFormat="1" applyFont="1" applyBorder="1" applyAlignment="1"/>
    <xf numFmtId="178" fontId="32" fillId="0" borderId="0" xfId="49" quotePrefix="1" applyNumberFormat="1" applyFont="1" applyAlignment="1">
      <alignment horizontal="left"/>
    </xf>
    <xf numFmtId="178" fontId="33" fillId="0" borderId="0" xfId="49" quotePrefix="1" applyNumberFormat="1" applyFont="1" applyAlignment="1">
      <alignment horizontal="left"/>
    </xf>
    <xf numFmtId="178" fontId="33" fillId="0" borderId="16" xfId="49" applyNumberFormat="1" applyFont="1" applyBorder="1"/>
    <xf numFmtId="165" fontId="33" fillId="0" borderId="0" xfId="49" applyNumberFormat="1" applyFont="1"/>
    <xf numFmtId="3" fontId="33" fillId="0" borderId="0" xfId="46" applyNumberFormat="1" applyFont="1"/>
    <xf numFmtId="165" fontId="34" fillId="0" borderId="53" xfId="0" applyNumberFormat="1" applyFont="1" applyFill="1" applyBorder="1" applyAlignment="1">
      <alignment horizontal="right" vertical="center"/>
    </xf>
    <xf numFmtId="165" fontId="36" fillId="0" borderId="53" xfId="0" applyNumberFormat="1" applyFont="1" applyFill="1" applyBorder="1" applyAlignment="1">
      <alignment horizontal="right" vertical="center"/>
    </xf>
    <xf numFmtId="165" fontId="34" fillId="0" borderId="0" xfId="0" applyNumberFormat="1" applyFont="1" applyFill="1" applyAlignment="1">
      <alignment horizontal="right" vertical="center"/>
    </xf>
    <xf numFmtId="165" fontId="36" fillId="0" borderId="0" xfId="0" applyNumberFormat="1" applyFont="1" applyFill="1" applyAlignment="1">
      <alignment horizontal="right" vertical="center"/>
    </xf>
    <xf numFmtId="14" fontId="33" fillId="0" borderId="0" xfId="49" applyNumberFormat="1" applyFont="1"/>
    <xf numFmtId="0" fontId="33" fillId="0" borderId="33" xfId="49" applyFont="1" applyBorder="1"/>
    <xf numFmtId="167" fontId="33" fillId="0" borderId="33" xfId="1" applyNumberFormat="1" applyFont="1" applyBorder="1"/>
    <xf numFmtId="167" fontId="33" fillId="0" borderId="33" xfId="1" applyNumberFormat="1" applyFont="1" applyBorder="1" applyAlignment="1">
      <alignment vertical="top"/>
    </xf>
    <xf numFmtId="167" fontId="32" fillId="0" borderId="25" xfId="1" applyNumberFormat="1" applyFont="1" applyBorder="1"/>
    <xf numFmtId="0" fontId="37" fillId="0" borderId="85" xfId="0" applyFont="1" applyBorder="1" applyAlignment="1">
      <alignment vertical="center" wrapText="1"/>
    </xf>
    <xf numFmtId="0" fontId="19" fillId="0" borderId="75" xfId="0" applyFont="1" applyBorder="1" applyAlignment="1">
      <alignment vertical="center" wrapText="1"/>
    </xf>
    <xf numFmtId="165" fontId="34" fillId="0" borderId="87" xfId="51" applyFont="1" applyBorder="1" applyAlignment="1">
      <alignment horizontal="right" vertical="center"/>
    </xf>
    <xf numFmtId="0" fontId="34" fillId="0" borderId="83" xfId="0" applyFont="1" applyBorder="1" applyAlignment="1">
      <alignment vertical="center"/>
    </xf>
    <xf numFmtId="3" fontId="34" fillId="0" borderId="14" xfId="0" applyNumberFormat="1" applyFont="1" applyBorder="1" applyAlignment="1">
      <alignment horizontal="right" vertical="center"/>
    </xf>
    <xf numFmtId="3" fontId="36" fillId="0" borderId="73" xfId="0" applyNumberFormat="1" applyFont="1" applyBorder="1" applyAlignment="1">
      <alignment horizontal="right" vertical="center"/>
    </xf>
    <xf numFmtId="3" fontId="36" fillId="0" borderId="78" xfId="0" applyNumberFormat="1" applyFont="1" applyBorder="1" applyAlignment="1">
      <alignment horizontal="right" vertical="center"/>
    </xf>
    <xf numFmtId="178" fontId="68" fillId="0" borderId="0" xfId="49" applyNumberFormat="1" applyFont="1"/>
    <xf numFmtId="165" fontId="19" fillId="0" borderId="74" xfId="51" applyFont="1" applyBorder="1" applyAlignment="1">
      <alignment horizontal="right" vertical="center"/>
    </xf>
    <xf numFmtId="0" fontId="37" fillId="0" borderId="86" xfId="0" applyFont="1" applyBorder="1" applyAlignment="1">
      <alignment horizontal="right" vertical="center"/>
    </xf>
    <xf numFmtId="0" fontId="68" fillId="0" borderId="0" xfId="46" applyFont="1"/>
    <xf numFmtId="0" fontId="19" fillId="0" borderId="72" xfId="0" applyFont="1" applyBorder="1" applyAlignment="1">
      <alignment vertical="center" wrapText="1"/>
    </xf>
    <xf numFmtId="165" fontId="34" fillId="0" borderId="84" xfId="51" applyFont="1" applyBorder="1" applyAlignment="1">
      <alignment horizontal="right" vertical="center"/>
    </xf>
    <xf numFmtId="0" fontId="19" fillId="0" borderId="77" xfId="0" applyFont="1" applyBorder="1" applyAlignment="1">
      <alignment vertical="center" wrapText="1"/>
    </xf>
    <xf numFmtId="165" fontId="19" fillId="0" borderId="76" xfId="51" applyFont="1" applyBorder="1" applyAlignment="1">
      <alignment horizontal="right" vertical="center"/>
    </xf>
    <xf numFmtId="165" fontId="19" fillId="0" borderId="79" xfId="51" applyFont="1" applyBorder="1" applyAlignment="1">
      <alignment horizontal="right" vertical="center"/>
    </xf>
    <xf numFmtId="0" fontId="33" fillId="0" borderId="0" xfId="49" applyFont="1"/>
    <xf numFmtId="0" fontId="33" fillId="0" borderId="0" xfId="49" applyFont="1"/>
    <xf numFmtId="0" fontId="33" fillId="0" borderId="0" xfId="49" applyFont="1"/>
    <xf numFmtId="0" fontId="33" fillId="0" borderId="0" xfId="49" applyFont="1" applyFill="1"/>
    <xf numFmtId="0" fontId="36" fillId="0" borderId="17" xfId="0" applyFont="1" applyBorder="1"/>
    <xf numFmtId="0" fontId="33" fillId="0" borderId="17" xfId="49" applyFont="1" applyBorder="1"/>
    <xf numFmtId="0" fontId="33" fillId="0" borderId="0" xfId="49" applyFont="1"/>
    <xf numFmtId="0" fontId="33" fillId="0" borderId="0" xfId="49" applyFont="1" applyFill="1"/>
    <xf numFmtId="0" fontId="33" fillId="0" borderId="0" xfId="46" applyFont="1"/>
    <xf numFmtId="0" fontId="33" fillId="0" borderId="17" xfId="46" applyFont="1" applyBorder="1"/>
    <xf numFmtId="0" fontId="19" fillId="0" borderId="26" xfId="0" applyFont="1" applyFill="1" applyBorder="1" applyAlignment="1">
      <alignment vertical="center"/>
    </xf>
    <xf numFmtId="0" fontId="36" fillId="0" borderId="34" xfId="0" applyFont="1" applyFill="1" applyBorder="1" applyAlignment="1">
      <alignment horizontal="center" vertical="center"/>
    </xf>
    <xf numFmtId="0" fontId="36" fillId="0" borderId="34" xfId="0" applyFont="1" applyFill="1" applyBorder="1" applyAlignment="1">
      <alignment horizontal="right" vertical="center"/>
    </xf>
    <xf numFmtId="3" fontId="36" fillId="0" borderId="34" xfId="0" applyNumberFormat="1" applyFont="1" applyFill="1" applyBorder="1" applyAlignment="1">
      <alignment horizontal="right" vertical="center"/>
    </xf>
    <xf numFmtId="0" fontId="37" fillId="0" borderId="45" xfId="0" applyFont="1" applyBorder="1" applyAlignment="1">
      <alignment horizontal="center" vertical="center"/>
    </xf>
    <xf numFmtId="178" fontId="36" fillId="0" borderId="76" xfId="0" applyNumberFormat="1" applyFont="1" applyBorder="1" applyAlignment="1">
      <alignment horizontal="right" vertical="center"/>
    </xf>
    <xf numFmtId="0" fontId="68" fillId="0" borderId="0" xfId="49" applyFont="1"/>
    <xf numFmtId="167" fontId="21" fillId="0" borderId="18" xfId="1" applyNumberFormat="1" applyFont="1" applyFill="1" applyBorder="1"/>
    <xf numFmtId="167" fontId="20" fillId="0" borderId="18" xfId="1" applyNumberFormat="1" applyFont="1" applyFill="1" applyBorder="1"/>
    <xf numFmtId="167" fontId="21" fillId="0" borderId="20" xfId="1" applyNumberFormat="1" applyFont="1" applyFill="1" applyBorder="1"/>
    <xf numFmtId="0" fontId="20" fillId="0" borderId="26" xfId="0" applyFont="1" applyFill="1" applyBorder="1"/>
    <xf numFmtId="0" fontId="21" fillId="0" borderId="26" xfId="0" applyFont="1" applyFill="1" applyBorder="1"/>
    <xf numFmtId="0" fontId="21" fillId="0" borderId="27" xfId="0" applyFont="1" applyFill="1" applyBorder="1" applyAlignment="1">
      <alignment horizontal="left" indent="1"/>
    </xf>
    <xf numFmtId="0" fontId="45" fillId="0" borderId="10" xfId="0" applyFont="1" applyFill="1" applyBorder="1" applyAlignment="1">
      <alignment horizontal="left" vertical="center"/>
    </xf>
    <xf numFmtId="0" fontId="58" fillId="0" borderId="0" xfId="0" applyFont="1" applyAlignment="1">
      <alignment horizontal="left" vertical="center"/>
    </xf>
    <xf numFmtId="167" fontId="21" fillId="0" borderId="26" xfId="1" applyNumberFormat="1" applyFont="1" applyFill="1" applyBorder="1"/>
    <xf numFmtId="167" fontId="20" fillId="0" borderId="26" xfId="1" applyNumberFormat="1" applyFont="1" applyFill="1" applyBorder="1"/>
    <xf numFmtId="167" fontId="21" fillId="0" borderId="27" xfId="1" applyNumberFormat="1" applyFont="1" applyFill="1" applyBorder="1"/>
    <xf numFmtId="0" fontId="28" fillId="0" borderId="0" xfId="46"/>
    <xf numFmtId="0" fontId="57" fillId="0" borderId="0" xfId="0" applyFont="1" applyAlignment="1">
      <alignment horizontal="left" vertical="center"/>
    </xf>
    <xf numFmtId="0" fontId="70" fillId="0" borderId="0" xfId="0" applyFont="1" applyAlignment="1">
      <alignment horizontal="justify" vertical="center"/>
    </xf>
    <xf numFmtId="0" fontId="71" fillId="0" borderId="48" xfId="0" applyFont="1" applyBorder="1" applyAlignment="1">
      <alignment horizontal="justify" vertical="center"/>
    </xf>
    <xf numFmtId="0" fontId="72" fillId="38" borderId="51" xfId="0" applyFont="1" applyFill="1" applyBorder="1" applyAlignment="1">
      <alignment horizontal="justify" vertical="center"/>
    </xf>
    <xf numFmtId="0" fontId="71" fillId="0" borderId="51" xfId="0" applyFont="1" applyBorder="1" applyAlignment="1">
      <alignment horizontal="justify" vertical="center"/>
    </xf>
    <xf numFmtId="0" fontId="52" fillId="0" borderId="0" xfId="0" applyFont="1" applyAlignment="1">
      <alignment vertical="center"/>
    </xf>
    <xf numFmtId="164" fontId="52" fillId="0" borderId="0" xfId="0" applyNumberFormat="1" applyFont="1" applyAlignment="1">
      <alignment vertical="center"/>
    </xf>
    <xf numFmtId="0" fontId="71" fillId="0" borderId="27" xfId="0" applyFont="1" applyBorder="1" applyAlignment="1">
      <alignment horizontal="center" vertical="center"/>
    </xf>
    <xf numFmtId="0" fontId="71" fillId="0" borderId="48" xfId="0" applyFont="1" applyBorder="1" applyAlignment="1">
      <alignment vertical="center"/>
    </xf>
    <xf numFmtId="3" fontId="71" fillId="0" borderId="48" xfId="0" applyNumberFormat="1" applyFont="1" applyBorder="1" applyAlignment="1">
      <alignment horizontal="center" vertical="center"/>
    </xf>
    <xf numFmtId="0" fontId="71" fillId="0" borderId="48" xfId="0" applyFont="1" applyBorder="1" applyAlignment="1">
      <alignment horizontal="center" vertical="center"/>
    </xf>
    <xf numFmtId="3" fontId="71" fillId="0" borderId="48" xfId="0" applyNumberFormat="1" applyFont="1" applyBorder="1" applyAlignment="1">
      <alignment horizontal="right" vertical="center"/>
    </xf>
    <xf numFmtId="10" fontId="71" fillId="0" borderId="48" xfId="0" applyNumberFormat="1" applyFont="1" applyBorder="1" applyAlignment="1">
      <alignment horizontal="right" vertical="center"/>
    </xf>
    <xf numFmtId="0" fontId="41" fillId="0" borderId="0" xfId="0" applyFont="1" applyAlignment="1">
      <alignment vertical="center"/>
    </xf>
    <xf numFmtId="175" fontId="73" fillId="44" borderId="31" xfId="49" applyNumberFormat="1" applyFont="1" applyFill="1" applyBorder="1" applyAlignment="1">
      <alignment horizontal="center" wrapText="1"/>
    </xf>
    <xf numFmtId="178" fontId="73" fillId="44" borderId="31" xfId="49" applyNumberFormat="1" applyFont="1" applyFill="1" applyBorder="1" applyAlignment="1">
      <alignment horizontal="center" vertical="center" wrapText="1"/>
    </xf>
    <xf numFmtId="0" fontId="74" fillId="44" borderId="47" xfId="0" applyFont="1" applyFill="1" applyBorder="1" applyAlignment="1">
      <alignment horizontal="center" vertical="center" wrapText="1"/>
    </xf>
    <xf numFmtId="0" fontId="74" fillId="44" borderId="48" xfId="0" applyFont="1" applyFill="1" applyBorder="1" applyAlignment="1">
      <alignment horizontal="center" vertical="center" wrapText="1"/>
    </xf>
    <xf numFmtId="14" fontId="74" fillId="44" borderId="48" xfId="0" applyNumberFormat="1" applyFont="1" applyFill="1" applyBorder="1" applyAlignment="1">
      <alignment horizontal="center" vertical="center" wrapText="1"/>
    </xf>
    <xf numFmtId="0" fontId="58" fillId="0" borderId="63" xfId="0" applyFont="1" applyFill="1" applyBorder="1" applyAlignment="1">
      <alignment horizontal="left" vertical="center" indent="1"/>
    </xf>
    <xf numFmtId="0" fontId="58" fillId="0" borderId="53" xfId="0" applyFont="1" applyFill="1" applyBorder="1" applyAlignment="1">
      <alignment horizontal="center" vertical="center"/>
    </xf>
    <xf numFmtId="0" fontId="58" fillId="0" borderId="35" xfId="0" applyFont="1" applyFill="1" applyBorder="1" applyAlignment="1">
      <alignment horizontal="left" vertical="center" wrapText="1" indent="1"/>
    </xf>
    <xf numFmtId="0" fontId="58" fillId="0" borderId="0" xfId="0" applyFont="1" applyFill="1" applyBorder="1" applyAlignment="1">
      <alignment horizontal="center" vertical="center"/>
    </xf>
    <xf numFmtId="170" fontId="58" fillId="0" borderId="0" xfId="0" applyNumberFormat="1" applyFont="1" applyFill="1" applyBorder="1" applyAlignment="1">
      <alignment horizontal="right" vertical="center"/>
    </xf>
    <xf numFmtId="168" fontId="58" fillId="0" borderId="0" xfId="0" applyNumberFormat="1" applyFont="1" applyFill="1" applyBorder="1" applyAlignment="1">
      <alignment horizontal="right" vertical="center"/>
    </xf>
    <xf numFmtId="168" fontId="58" fillId="0" borderId="34" xfId="0" applyNumberFormat="1" applyFont="1" applyFill="1" applyBorder="1" applyAlignment="1">
      <alignment horizontal="right" vertical="center"/>
    </xf>
    <xf numFmtId="0" fontId="58" fillId="0" borderId="51" xfId="0" applyFont="1" applyFill="1" applyBorder="1" applyAlignment="1">
      <alignment horizontal="left" vertical="center" wrapText="1" indent="1"/>
    </xf>
    <xf numFmtId="0" fontId="58" fillId="0" borderId="46" xfId="0" applyFont="1" applyFill="1" applyBorder="1" applyAlignment="1">
      <alignment horizontal="center" vertical="center"/>
    </xf>
    <xf numFmtId="170" fontId="58" fillId="0" borderId="46" xfId="0" applyNumberFormat="1" applyFont="1" applyFill="1" applyBorder="1" applyAlignment="1">
      <alignment horizontal="right" vertical="center"/>
    </xf>
    <xf numFmtId="168" fontId="58" fillId="0" borderId="46" xfId="0" applyNumberFormat="1" applyFont="1" applyFill="1" applyBorder="1" applyAlignment="1">
      <alignment horizontal="right" vertical="center"/>
    </xf>
    <xf numFmtId="168" fontId="58" fillId="0" borderId="48" xfId="0" applyNumberFormat="1" applyFont="1" applyFill="1" applyBorder="1" applyAlignment="1">
      <alignment horizontal="right" vertical="center"/>
    </xf>
    <xf numFmtId="170" fontId="58" fillId="0" borderId="50" xfId="0" applyNumberFormat="1" applyFont="1" applyFill="1" applyBorder="1" applyAlignment="1">
      <alignment horizontal="right" vertical="center"/>
    </xf>
    <xf numFmtId="0" fontId="32" fillId="0" borderId="0" xfId="49" quotePrefix="1" applyFont="1" applyFill="1" applyAlignment="1">
      <alignment horizontal="center"/>
    </xf>
    <xf numFmtId="0" fontId="74" fillId="44" borderId="30" xfId="0" applyFont="1" applyFill="1" applyBorder="1" applyAlignment="1">
      <alignment horizontal="center" vertical="center" wrapText="1"/>
    </xf>
    <xf numFmtId="0" fontId="58" fillId="0" borderId="51" xfId="0" applyFont="1" applyFill="1" applyBorder="1" applyAlignment="1">
      <alignment horizontal="left" vertical="center" indent="1"/>
    </xf>
    <xf numFmtId="4" fontId="58" fillId="0" borderId="46" xfId="0" applyNumberFormat="1" applyFont="1" applyFill="1" applyBorder="1" applyAlignment="1">
      <alignment horizontal="right" vertical="center"/>
    </xf>
    <xf numFmtId="3" fontId="58" fillId="0" borderId="46" xfId="0" applyNumberFormat="1" applyFont="1" applyFill="1" applyBorder="1" applyAlignment="1">
      <alignment horizontal="right" vertical="center"/>
    </xf>
    <xf numFmtId="3" fontId="58" fillId="0" borderId="45" xfId="0" applyNumberFormat="1" applyFont="1" applyFill="1" applyBorder="1" applyAlignment="1">
      <alignment horizontal="right" vertical="center"/>
    </xf>
    <xf numFmtId="4" fontId="58" fillId="0" borderId="53" xfId="0" applyNumberFormat="1" applyFont="1" applyFill="1" applyBorder="1" applyAlignment="1">
      <alignment horizontal="right" vertical="center"/>
    </xf>
    <xf numFmtId="3" fontId="58" fillId="0" borderId="53" xfId="0" applyNumberFormat="1" applyFont="1" applyFill="1" applyBorder="1" applyAlignment="1">
      <alignment horizontal="right" vertical="center"/>
    </xf>
    <xf numFmtId="3" fontId="58" fillId="0" borderId="47" xfId="0" applyNumberFormat="1" applyFont="1" applyFill="1" applyBorder="1" applyAlignment="1">
      <alignment horizontal="right" vertical="center"/>
    </xf>
    <xf numFmtId="0" fontId="58" fillId="0" borderId="35" xfId="0" applyFont="1" applyFill="1" applyBorder="1" applyAlignment="1">
      <alignment horizontal="left" vertical="center" indent="1"/>
    </xf>
    <xf numFmtId="4" fontId="58" fillId="0" borderId="0" xfId="0" applyNumberFormat="1" applyFont="1" applyFill="1" applyBorder="1" applyAlignment="1">
      <alignment horizontal="right" vertical="center"/>
    </xf>
    <xf numFmtId="3" fontId="58" fillId="0" borderId="0" xfId="0" applyNumberFormat="1" applyFont="1" applyFill="1" applyBorder="1" applyAlignment="1">
      <alignment horizontal="right" vertical="center"/>
    </xf>
    <xf numFmtId="3" fontId="58" fillId="0" borderId="34" xfId="0" applyNumberFormat="1" applyFont="1" applyFill="1" applyBorder="1" applyAlignment="1">
      <alignment horizontal="right" vertical="center"/>
    </xf>
    <xf numFmtId="0" fontId="58" fillId="0" borderId="0" xfId="0" applyFont="1" applyFill="1" applyAlignment="1">
      <alignment horizontal="center" vertical="center"/>
    </xf>
    <xf numFmtId="4" fontId="58" fillId="0" borderId="0" xfId="0" applyNumberFormat="1" applyFont="1" applyFill="1" applyAlignment="1">
      <alignment horizontal="right" vertical="center"/>
    </xf>
    <xf numFmtId="3" fontId="58" fillId="0" borderId="0" xfId="0" applyNumberFormat="1" applyFont="1" applyFill="1" applyAlignment="1">
      <alignment horizontal="right" vertical="center"/>
    </xf>
    <xf numFmtId="0" fontId="57" fillId="0" borderId="51" xfId="0" applyFont="1" applyFill="1" applyBorder="1" applyAlignment="1">
      <alignment vertical="center"/>
    </xf>
    <xf numFmtId="0" fontId="57" fillId="0" borderId="46" xfId="0" applyFont="1" applyFill="1" applyBorder="1" applyAlignment="1">
      <alignment horizontal="center" vertical="center"/>
    </xf>
    <xf numFmtId="0" fontId="57" fillId="0" borderId="46" xfId="0" applyFont="1" applyFill="1" applyBorder="1" applyAlignment="1">
      <alignment horizontal="right" vertical="center"/>
    </xf>
    <xf numFmtId="0" fontId="57" fillId="0" borderId="46" xfId="0" applyFont="1" applyFill="1" applyBorder="1" applyAlignment="1">
      <alignment vertical="center"/>
    </xf>
    <xf numFmtId="0" fontId="57" fillId="0" borderId="48" xfId="0" applyFont="1" applyFill="1" applyBorder="1" applyAlignment="1">
      <alignment vertical="center"/>
    </xf>
    <xf numFmtId="0" fontId="58" fillId="0" borderId="46" xfId="0" applyFont="1" applyFill="1" applyBorder="1" applyAlignment="1">
      <alignment horizontal="right" vertical="center"/>
    </xf>
    <xf numFmtId="0" fontId="58" fillId="0" borderId="46" xfId="0" applyFont="1" applyFill="1" applyBorder="1" applyAlignment="1">
      <alignment vertical="center"/>
    </xf>
    <xf numFmtId="0" fontId="58" fillId="0" borderId="48" xfId="0" applyFont="1" applyFill="1" applyBorder="1" applyAlignment="1">
      <alignment horizontal="right" vertical="center"/>
    </xf>
    <xf numFmtId="0" fontId="57" fillId="0" borderId="46" xfId="0" applyFont="1" applyFill="1" applyBorder="1" applyAlignment="1">
      <alignment horizontal="left" vertical="center" indent="1"/>
    </xf>
    <xf numFmtId="0" fontId="57" fillId="0" borderId="48" xfId="0" applyFont="1" applyFill="1" applyBorder="1" applyAlignment="1">
      <alignment horizontal="left" vertical="center" indent="1"/>
    </xf>
    <xf numFmtId="168" fontId="57" fillId="0" borderId="46" xfId="0" applyNumberFormat="1" applyFont="1" applyFill="1" applyBorder="1" applyAlignment="1">
      <alignment horizontal="right" vertical="center"/>
    </xf>
    <xf numFmtId="170" fontId="57" fillId="0" borderId="46" xfId="0" applyNumberFormat="1" applyFont="1" applyFill="1" applyBorder="1" applyAlignment="1">
      <alignment vertical="center"/>
    </xf>
    <xf numFmtId="168" fontId="57" fillId="0" borderId="46" xfId="0" applyNumberFormat="1" applyFont="1" applyFill="1" applyBorder="1" applyAlignment="1">
      <alignment vertical="center"/>
    </xf>
    <xf numFmtId="0" fontId="57" fillId="0" borderId="48" xfId="0" applyFont="1" applyFill="1" applyBorder="1" applyAlignment="1">
      <alignment horizontal="right" vertical="center"/>
    </xf>
    <xf numFmtId="0" fontId="57" fillId="0" borderId="49" xfId="0" applyFont="1" applyFill="1" applyBorder="1" applyAlignment="1">
      <alignment vertical="center"/>
    </xf>
    <xf numFmtId="0" fontId="57" fillId="0" borderId="50" xfId="0" applyFont="1" applyFill="1" applyBorder="1" applyAlignment="1">
      <alignment horizontal="center" vertical="center"/>
    </xf>
    <xf numFmtId="0" fontId="57" fillId="0" borderId="50" xfId="0" applyFont="1" applyFill="1" applyBorder="1" applyAlignment="1">
      <alignment horizontal="right" vertical="center"/>
    </xf>
    <xf numFmtId="0" fontId="57" fillId="0" borderId="50" xfId="0" applyFont="1" applyFill="1" applyBorder="1" applyAlignment="1">
      <alignment vertical="center"/>
    </xf>
    <xf numFmtId="0" fontId="57" fillId="0" borderId="45" xfId="0" applyFont="1" applyFill="1" applyBorder="1" applyAlignment="1">
      <alignment vertical="center"/>
    </xf>
    <xf numFmtId="168" fontId="57" fillId="0" borderId="50" xfId="0" applyNumberFormat="1" applyFont="1" applyFill="1" applyBorder="1" applyAlignment="1">
      <alignment horizontal="right" vertical="center"/>
    </xf>
    <xf numFmtId="170" fontId="57" fillId="0" borderId="50" xfId="0" applyNumberFormat="1" applyFont="1" applyFill="1" applyBorder="1" applyAlignment="1">
      <alignment vertical="center"/>
    </xf>
    <xf numFmtId="168" fontId="57" fillId="0" borderId="50" xfId="0" applyNumberFormat="1" applyFont="1" applyFill="1" applyBorder="1" applyAlignment="1">
      <alignment vertical="center"/>
    </xf>
    <xf numFmtId="0" fontId="57" fillId="0" borderId="45" xfId="0" applyFont="1" applyFill="1" applyBorder="1" applyAlignment="1">
      <alignment horizontal="right" vertical="center"/>
    </xf>
    <xf numFmtId="0" fontId="73" fillId="44" borderId="47" xfId="0" applyFont="1" applyFill="1" applyBorder="1" applyAlignment="1">
      <alignment horizontal="center" vertical="center" wrapText="1"/>
    </xf>
    <xf numFmtId="0" fontId="73" fillId="44" borderId="48" xfId="0" applyFont="1" applyFill="1" applyBorder="1" applyAlignment="1">
      <alignment horizontal="center" vertical="center" wrapText="1"/>
    </xf>
    <xf numFmtId="43" fontId="36" fillId="0" borderId="48" xfId="1" applyFont="1" applyBorder="1" applyAlignment="1">
      <alignment horizontal="right" vertical="center"/>
    </xf>
    <xf numFmtId="0" fontId="73" fillId="44" borderId="31" xfId="0" applyFont="1" applyFill="1" applyBorder="1" applyAlignment="1">
      <alignment horizontal="center" vertical="center"/>
    </xf>
    <xf numFmtId="0" fontId="73" fillId="0" borderId="0" xfId="49" applyFont="1" applyFill="1"/>
    <xf numFmtId="0" fontId="76" fillId="0" borderId="0" xfId="49" applyFont="1" applyFill="1"/>
    <xf numFmtId="167" fontId="33" fillId="0" borderId="26" xfId="1" applyNumberFormat="1" applyFont="1" applyBorder="1"/>
    <xf numFmtId="167" fontId="33" fillId="0" borderId="26" xfId="1" applyNumberFormat="1" applyFont="1" applyFill="1" applyBorder="1"/>
    <xf numFmtId="43" fontId="36" fillId="0" borderId="34" xfId="1" applyFont="1" applyFill="1" applyBorder="1" applyAlignment="1">
      <alignment horizontal="right" vertical="center"/>
    </xf>
    <xf numFmtId="0" fontId="33" fillId="0" borderId="17" xfId="46" applyFont="1" applyFill="1" applyBorder="1"/>
    <xf numFmtId="0" fontId="33" fillId="0" borderId="26" xfId="0" applyFont="1" applyFill="1" applyBorder="1" applyAlignment="1">
      <alignment vertical="center"/>
    </xf>
    <xf numFmtId="0" fontId="33" fillId="0" borderId="34" xfId="0" applyFont="1" applyFill="1" applyBorder="1" applyAlignment="1">
      <alignment horizontal="center" vertical="center"/>
    </xf>
    <xf numFmtId="0" fontId="33" fillId="0" borderId="34" xfId="0" applyFont="1" applyFill="1" applyBorder="1" applyAlignment="1">
      <alignment horizontal="right" vertical="center"/>
    </xf>
    <xf numFmtId="3" fontId="33" fillId="0" borderId="34" xfId="0" applyNumberFormat="1" applyFont="1" applyFill="1" applyBorder="1" applyAlignment="1">
      <alignment horizontal="right" vertical="center"/>
    </xf>
    <xf numFmtId="0" fontId="33" fillId="0" borderId="0" xfId="46" applyFont="1" applyFill="1"/>
    <xf numFmtId="3" fontId="19" fillId="0" borderId="34" xfId="0" applyNumberFormat="1" applyFont="1" applyFill="1" applyBorder="1" applyAlignment="1">
      <alignment horizontal="right" vertical="center"/>
    </xf>
    <xf numFmtId="0" fontId="19" fillId="0" borderId="71" xfId="0" applyFont="1" applyBorder="1" applyAlignment="1">
      <alignment vertical="center"/>
    </xf>
    <xf numFmtId="0" fontId="19" fillId="0" borderId="93" xfId="0" applyFont="1" applyBorder="1" applyAlignment="1">
      <alignment vertical="center"/>
    </xf>
    <xf numFmtId="3" fontId="19" fillId="0" borderId="31" xfId="0" applyNumberFormat="1" applyFont="1" applyBorder="1" applyAlignment="1">
      <alignment horizontal="right" vertical="center"/>
    </xf>
    <xf numFmtId="3" fontId="19" fillId="0" borderId="33" xfId="0" applyNumberFormat="1" applyFont="1" applyBorder="1" applyAlignment="1">
      <alignment horizontal="right" vertical="center"/>
    </xf>
    <xf numFmtId="3" fontId="19" fillId="0" borderId="88" xfId="0" applyNumberFormat="1" applyFont="1" applyBorder="1" applyAlignment="1">
      <alignment horizontal="right" vertical="center"/>
    </xf>
    <xf numFmtId="3" fontId="19" fillId="0" borderId="21" xfId="0" applyNumberFormat="1" applyFont="1" applyBorder="1" applyAlignment="1">
      <alignment horizontal="right" vertical="center"/>
    </xf>
    <xf numFmtId="180" fontId="36" fillId="0" borderId="31" xfId="0" applyNumberFormat="1" applyFont="1" applyBorder="1" applyAlignment="1">
      <alignment horizontal="right" vertical="center"/>
    </xf>
    <xf numFmtId="180" fontId="36" fillId="0" borderId="33" xfId="0" applyNumberFormat="1" applyFont="1" applyBorder="1" applyAlignment="1">
      <alignment horizontal="right" vertical="center"/>
    </xf>
    <xf numFmtId="0" fontId="19" fillId="0" borderId="98" xfId="0" applyFont="1" applyBorder="1" applyAlignment="1">
      <alignment vertical="center"/>
    </xf>
    <xf numFmtId="3" fontId="19" fillId="0" borderId="32" xfId="0" applyNumberFormat="1" applyFont="1" applyBorder="1" applyAlignment="1">
      <alignment horizontal="right" vertical="center"/>
    </xf>
    <xf numFmtId="3" fontId="19" fillId="0" borderId="23" xfId="0" applyNumberFormat="1" applyFont="1" applyBorder="1" applyAlignment="1">
      <alignment horizontal="right" vertical="center"/>
    </xf>
    <xf numFmtId="180" fontId="36" fillId="0" borderId="32" xfId="0" applyNumberFormat="1" applyFont="1" applyBorder="1" applyAlignment="1">
      <alignment horizontal="right" vertical="center"/>
    </xf>
    <xf numFmtId="0" fontId="73" fillId="44" borderId="30" xfId="0" applyFont="1" applyFill="1" applyBorder="1" applyAlignment="1">
      <alignment vertical="center"/>
    </xf>
    <xf numFmtId="14" fontId="73" fillId="44" borderId="47" xfId="0" applyNumberFormat="1" applyFont="1" applyFill="1" applyBorder="1" applyAlignment="1">
      <alignment horizontal="center" vertical="center"/>
    </xf>
    <xf numFmtId="167" fontId="36" fillId="0" borderId="76" xfId="1" applyNumberFormat="1" applyFont="1" applyBorder="1" applyAlignment="1">
      <alignment horizontal="center" vertical="center"/>
    </xf>
    <xf numFmtId="178" fontId="36" fillId="0" borderId="99" xfId="0" applyNumberFormat="1" applyFont="1" applyBorder="1" applyAlignment="1">
      <alignment horizontal="right" vertical="center"/>
    </xf>
    <xf numFmtId="165" fontId="34" fillId="0" borderId="86" xfId="0" applyNumberFormat="1" applyFont="1" applyBorder="1" applyAlignment="1">
      <alignment horizontal="right" vertical="center"/>
    </xf>
    <xf numFmtId="165" fontId="34" fillId="0" borderId="87" xfId="0" applyNumberFormat="1" applyFont="1" applyBorder="1" applyAlignment="1">
      <alignment horizontal="right" vertical="center"/>
    </xf>
    <xf numFmtId="0" fontId="40" fillId="0" borderId="0" xfId="49" applyFont="1" applyBorder="1" applyAlignment="1">
      <alignment horizontal="center" vertical="center" wrapText="1"/>
    </xf>
    <xf numFmtId="0" fontId="39" fillId="0" borderId="0" xfId="49" applyFont="1" applyBorder="1" applyAlignment="1">
      <alignment horizontal="center" vertical="center" wrapText="1"/>
    </xf>
    <xf numFmtId="174" fontId="33" fillId="0" borderId="0" xfId="51" applyNumberFormat="1" applyFont="1" applyBorder="1"/>
    <xf numFmtId="174" fontId="32" fillId="0" borderId="0" xfId="51" applyNumberFormat="1" applyFont="1" applyBorder="1"/>
    <xf numFmtId="178" fontId="36" fillId="0" borderId="101" xfId="0" applyNumberFormat="1" applyFont="1" applyBorder="1" applyAlignment="1">
      <alignment horizontal="right" vertical="center"/>
    </xf>
    <xf numFmtId="167" fontId="36" fillId="0" borderId="101" xfId="1" applyNumberFormat="1" applyFont="1" applyBorder="1" applyAlignment="1">
      <alignment horizontal="right" vertical="center"/>
    </xf>
    <xf numFmtId="178" fontId="76" fillId="44" borderId="79" xfId="0" applyNumberFormat="1" applyFont="1" applyFill="1" applyBorder="1" applyAlignment="1">
      <alignment horizontal="center" vertical="center" wrapText="1"/>
    </xf>
    <xf numFmtId="0" fontId="36" fillId="0" borderId="102" xfId="0" applyFont="1" applyBorder="1" applyAlignment="1">
      <alignment vertical="center"/>
    </xf>
    <xf numFmtId="0" fontId="36" fillId="0" borderId="93" xfId="0" applyFont="1" applyBorder="1" applyAlignment="1">
      <alignment vertical="center"/>
    </xf>
    <xf numFmtId="0" fontId="36" fillId="0" borderId="98" xfId="0" applyFont="1" applyBorder="1" applyAlignment="1">
      <alignment vertical="center"/>
    </xf>
    <xf numFmtId="0" fontId="76" fillId="44" borderId="46" xfId="0" applyFont="1" applyFill="1" applyBorder="1" applyAlignment="1">
      <alignment horizontal="center" vertical="center" wrapText="1"/>
    </xf>
    <xf numFmtId="167" fontId="36" fillId="0" borderId="16" xfId="1" applyNumberFormat="1" applyFont="1" applyBorder="1" applyAlignment="1">
      <alignment horizontal="right" vertical="center"/>
    </xf>
    <xf numFmtId="167" fontId="36" fillId="0" borderId="21" xfId="1" applyNumberFormat="1" applyFont="1" applyBorder="1" applyAlignment="1">
      <alignment horizontal="right" vertical="center"/>
    </xf>
    <xf numFmtId="0" fontId="36" fillId="0" borderId="21" xfId="0" applyFont="1" applyBorder="1" applyAlignment="1">
      <alignment horizontal="right" vertical="center"/>
    </xf>
    <xf numFmtId="0" fontId="36" fillId="0" borderId="23" xfId="0" applyFont="1" applyBorder="1" applyAlignment="1">
      <alignment horizontal="right" vertical="center"/>
    </xf>
    <xf numFmtId="165" fontId="34" fillId="0" borderId="50" xfId="51" applyFont="1" applyBorder="1" applyAlignment="1">
      <alignment horizontal="right" vertical="center"/>
    </xf>
    <xf numFmtId="0" fontId="36" fillId="0" borderId="16" xfId="0" applyFont="1" applyBorder="1" applyAlignment="1">
      <alignment horizontal="right" vertical="center"/>
    </xf>
    <xf numFmtId="165" fontId="36" fillId="0" borderId="21" xfId="0" applyNumberFormat="1" applyFont="1" applyBorder="1" applyAlignment="1">
      <alignment horizontal="right" vertical="center"/>
    </xf>
    <xf numFmtId="0" fontId="34" fillId="0" borderId="50" xfId="0" applyFont="1" applyBorder="1" applyAlignment="1">
      <alignment horizontal="right" vertical="center"/>
    </xf>
    <xf numFmtId="165" fontId="34" fillId="0" borderId="100" xfId="0" applyNumberFormat="1" applyFont="1" applyBorder="1" applyAlignment="1">
      <alignment horizontal="right" vertical="center"/>
    </xf>
    <xf numFmtId="0" fontId="76" fillId="44" borderId="25" xfId="0" applyFont="1" applyFill="1" applyBorder="1" applyAlignment="1">
      <alignment horizontal="center" vertical="center" wrapText="1"/>
    </xf>
    <xf numFmtId="165" fontId="36" fillId="0" borderId="29" xfId="0" applyNumberFormat="1" applyFont="1" applyBorder="1" applyAlignment="1">
      <alignment horizontal="right" vertical="center"/>
    </xf>
    <xf numFmtId="165" fontId="36" fillId="0" borderId="33" xfId="0" applyNumberFormat="1" applyFont="1" applyBorder="1" applyAlignment="1">
      <alignment horizontal="right" vertical="center"/>
    </xf>
    <xf numFmtId="0" fontId="36" fillId="0" borderId="33" xfId="0" applyFont="1" applyBorder="1" applyAlignment="1">
      <alignment horizontal="right" vertical="center"/>
    </xf>
    <xf numFmtId="0" fontId="36" fillId="0" borderId="32" xfId="0" applyFont="1" applyBorder="1" applyAlignment="1">
      <alignment horizontal="right" vertical="center"/>
    </xf>
    <xf numFmtId="165" fontId="34" fillId="0" borderId="25" xfId="0" applyNumberFormat="1" applyFont="1" applyBorder="1" applyAlignment="1">
      <alignment horizontal="right" vertical="center"/>
    </xf>
    <xf numFmtId="165" fontId="34" fillId="0" borderId="25" xfId="51" applyFont="1" applyBorder="1" applyAlignment="1">
      <alignment horizontal="right" vertical="center"/>
    </xf>
    <xf numFmtId="0" fontId="36" fillId="0" borderId="29" xfId="0" applyFont="1" applyBorder="1" applyAlignment="1">
      <alignment horizontal="right" vertical="center"/>
    </xf>
    <xf numFmtId="0" fontId="34" fillId="0" borderId="25" xfId="0" applyFont="1" applyBorder="1" applyAlignment="1">
      <alignment horizontal="right" vertical="center"/>
    </xf>
    <xf numFmtId="165" fontId="36" fillId="0" borderId="29" xfId="0" applyNumberFormat="1" applyFont="1" applyBorder="1" applyAlignment="1">
      <alignment horizontal="center" vertical="center"/>
    </xf>
    <xf numFmtId="165" fontId="36" fillId="0" borderId="33" xfId="0" applyNumberFormat="1" applyFont="1" applyBorder="1" applyAlignment="1">
      <alignment horizontal="center" vertical="center"/>
    </xf>
    <xf numFmtId="0" fontId="76" fillId="44" borderId="95" xfId="0" applyFont="1" applyFill="1" applyBorder="1" applyAlignment="1">
      <alignment horizontal="center" vertical="center" wrapText="1"/>
    </xf>
    <xf numFmtId="165" fontId="36" fillId="0" borderId="21" xfId="51" applyFont="1" applyBorder="1" applyAlignment="1">
      <alignment horizontal="right" vertical="center"/>
    </xf>
    <xf numFmtId="178" fontId="76" fillId="44" borderId="97" xfId="0" applyNumberFormat="1" applyFont="1" applyFill="1" applyBorder="1" applyAlignment="1">
      <alignment horizontal="center" vertical="center" wrapText="1"/>
    </xf>
    <xf numFmtId="178" fontId="36" fillId="0" borderId="103" xfId="0" applyNumberFormat="1" applyFont="1" applyBorder="1" applyAlignment="1">
      <alignment horizontal="right" vertical="center"/>
    </xf>
    <xf numFmtId="167" fontId="36" fillId="0" borderId="96" xfId="1" applyNumberFormat="1" applyFont="1" applyBorder="1" applyAlignment="1">
      <alignment horizontal="center" vertical="center"/>
    </xf>
    <xf numFmtId="178" fontId="36" fillId="0" borderId="96" xfId="0" applyNumberFormat="1" applyFont="1" applyBorder="1" applyAlignment="1">
      <alignment horizontal="right" vertical="center"/>
    </xf>
    <xf numFmtId="178" fontId="36" fillId="0" borderId="104" xfId="0" applyNumberFormat="1" applyFont="1" applyBorder="1" applyAlignment="1">
      <alignment horizontal="right" vertical="center"/>
    </xf>
    <xf numFmtId="165" fontId="34" fillId="0" borderId="45" xfId="51" applyFont="1" applyBorder="1" applyAlignment="1">
      <alignment horizontal="right" vertical="center"/>
    </xf>
    <xf numFmtId="178" fontId="76" fillId="44" borderId="25" xfId="0" applyNumberFormat="1" applyFont="1" applyFill="1" applyBorder="1" applyAlignment="1">
      <alignment horizontal="center" vertical="center" wrapText="1"/>
    </xf>
    <xf numFmtId="178" fontId="36" fillId="0" borderId="29" xfId="0" applyNumberFormat="1" applyFont="1" applyBorder="1" applyAlignment="1">
      <alignment horizontal="right" vertical="center"/>
    </xf>
    <xf numFmtId="167" fontId="36" fillId="0" borderId="33" xfId="1" applyNumberFormat="1" applyFont="1" applyBorder="1" applyAlignment="1">
      <alignment horizontal="center" vertical="center"/>
    </xf>
    <xf numFmtId="178" fontId="36" fillId="0" borderId="33" xfId="0" applyNumberFormat="1" applyFont="1" applyBorder="1" applyAlignment="1">
      <alignment horizontal="right" vertical="center"/>
    </xf>
    <xf numFmtId="178" fontId="36" fillId="0" borderId="32" xfId="0" applyNumberFormat="1" applyFont="1" applyBorder="1" applyAlignment="1">
      <alignment horizontal="right" vertical="center"/>
    </xf>
    <xf numFmtId="0" fontId="73" fillId="44" borderId="25" xfId="0" applyFont="1" applyFill="1" applyBorder="1" applyAlignment="1">
      <alignment horizontal="center" vertical="center" wrapText="1"/>
    </xf>
    <xf numFmtId="0" fontId="73" fillId="44" borderId="45" xfId="0" applyFont="1" applyFill="1" applyBorder="1" applyAlignment="1">
      <alignment horizontal="center" vertical="center" wrapText="1"/>
    </xf>
    <xf numFmtId="0" fontId="73" fillId="44" borderId="35" xfId="0" applyFont="1" applyFill="1" applyBorder="1" applyAlignment="1">
      <alignment vertical="center" wrapText="1"/>
    </xf>
    <xf numFmtId="0" fontId="73" fillId="44" borderId="0" xfId="0" applyFont="1" applyFill="1" applyAlignment="1">
      <alignment horizontal="center" vertical="center" wrapText="1"/>
    </xf>
    <xf numFmtId="0" fontId="73" fillId="44" borderId="34" xfId="0" applyFont="1" applyFill="1" applyBorder="1" applyAlignment="1">
      <alignment horizontal="center" vertical="center" wrapText="1"/>
    </xf>
    <xf numFmtId="167" fontId="0" fillId="0" borderId="46" xfId="1" applyNumberFormat="1" applyFont="1" applyBorder="1"/>
    <xf numFmtId="167" fontId="58" fillId="0" borderId="48" xfId="1" applyNumberFormat="1" applyFont="1" applyBorder="1" applyAlignment="1">
      <alignment horizontal="right" vertical="center"/>
    </xf>
    <xf numFmtId="167" fontId="57" fillId="0" borderId="48" xfId="1" applyNumberFormat="1" applyFont="1" applyBorder="1" applyAlignment="1">
      <alignment horizontal="right" vertical="center"/>
    </xf>
    <xf numFmtId="167" fontId="33" fillId="0" borderId="93" xfId="1" applyNumberFormat="1" applyFont="1" applyBorder="1"/>
    <xf numFmtId="0" fontId="74" fillId="44" borderId="34" xfId="0" applyFont="1" applyFill="1" applyBorder="1" applyAlignment="1">
      <alignment horizontal="center" vertical="center" wrapText="1"/>
    </xf>
    <xf numFmtId="0" fontId="58" fillId="0" borderId="31" xfId="0" applyFont="1" applyBorder="1" applyAlignment="1">
      <alignment horizontal="right" vertical="center"/>
    </xf>
    <xf numFmtId="0" fontId="73" fillId="44" borderId="64" xfId="0" applyFont="1" applyFill="1" applyBorder="1" applyAlignment="1">
      <alignment horizontal="center" vertical="center" wrapText="1"/>
    </xf>
    <xf numFmtId="0" fontId="73" fillId="44" borderId="65" xfId="0" applyFont="1" applyFill="1" applyBorder="1" applyAlignment="1">
      <alignment horizontal="center" vertical="center" wrapText="1"/>
    </xf>
    <xf numFmtId="14" fontId="73" fillId="44" borderId="65" xfId="0" applyNumberFormat="1" applyFont="1" applyFill="1" applyBorder="1" applyAlignment="1">
      <alignment horizontal="center" vertical="center" wrapText="1"/>
    </xf>
    <xf numFmtId="0" fontId="36" fillId="0" borderId="71" xfId="0" applyFont="1" applyBorder="1" applyAlignment="1">
      <alignment vertical="center"/>
    </xf>
    <xf numFmtId="167" fontId="36" fillId="0" borderId="31" xfId="1" applyNumberFormat="1" applyFont="1" applyBorder="1" applyAlignment="1">
      <alignment horizontal="right" vertical="center"/>
    </xf>
    <xf numFmtId="167" fontId="36" fillId="0" borderId="89" xfId="1" applyNumberFormat="1" applyFont="1" applyBorder="1" applyAlignment="1">
      <alignment vertical="center"/>
    </xf>
    <xf numFmtId="167" fontId="36" fillId="0" borderId="33" xfId="1" applyNumberFormat="1" applyFont="1" applyFill="1" applyBorder="1" applyAlignment="1">
      <alignment horizontal="right" vertical="center"/>
    </xf>
    <xf numFmtId="167" fontId="36" fillId="0" borderId="96" xfId="1" applyNumberFormat="1" applyFont="1" applyBorder="1" applyAlignment="1">
      <alignment vertical="center"/>
    </xf>
    <xf numFmtId="167" fontId="36" fillId="0" borderId="28" xfId="1" applyNumberFormat="1" applyFont="1" applyBorder="1" applyAlignment="1">
      <alignment horizontal="right" vertical="center"/>
    </xf>
    <xf numFmtId="167" fontId="36" fillId="0" borderId="104" xfId="1" applyNumberFormat="1" applyFont="1" applyBorder="1" applyAlignment="1">
      <alignment vertical="center"/>
    </xf>
    <xf numFmtId="43" fontId="34" fillId="0" borderId="45" xfId="1" applyFont="1" applyBorder="1" applyAlignment="1">
      <alignment vertical="center"/>
    </xf>
    <xf numFmtId="43" fontId="34" fillId="0" borderId="48" xfId="1" applyFont="1" applyBorder="1" applyAlignment="1">
      <alignment vertical="center"/>
    </xf>
    <xf numFmtId="3" fontId="33" fillId="0" borderId="25" xfId="46" applyNumberFormat="1" applyFont="1" applyBorder="1"/>
    <xf numFmtId="0" fontId="73" fillId="44" borderId="67" xfId="0" applyFont="1" applyFill="1" applyBorder="1" applyAlignment="1">
      <alignment horizontal="center" vertical="center" wrapText="1"/>
    </xf>
    <xf numFmtId="0" fontId="57" fillId="0" borderId="0" xfId="0" applyFont="1" applyAlignment="1">
      <alignment horizontal="left" vertical="center"/>
    </xf>
    <xf numFmtId="0" fontId="58" fillId="0" borderId="0" xfId="0" applyFont="1" applyAlignment="1">
      <alignment horizontal="left" vertical="center"/>
    </xf>
    <xf numFmtId="0" fontId="52" fillId="0" borderId="48" xfId="0" applyFont="1" applyBorder="1" applyAlignment="1">
      <alignment horizontal="justify" vertical="center"/>
    </xf>
    <xf numFmtId="0" fontId="72" fillId="38" borderId="48" xfId="0" applyFont="1" applyFill="1" applyBorder="1" applyAlignment="1">
      <alignment horizontal="justify" vertical="center"/>
    </xf>
    <xf numFmtId="0" fontId="71" fillId="0" borderId="51" xfId="0" applyFont="1" applyBorder="1" applyAlignment="1">
      <alignment horizontal="left" vertical="center"/>
    </xf>
    <xf numFmtId="0" fontId="71" fillId="0" borderId="48" xfId="0" applyFont="1" applyBorder="1" applyAlignment="1">
      <alignment horizontal="left" vertical="center"/>
    </xf>
    <xf numFmtId="0" fontId="72" fillId="38" borderId="27" xfId="0" applyFont="1" applyFill="1" applyBorder="1" applyAlignment="1">
      <alignment horizontal="left" vertical="center"/>
    </xf>
    <xf numFmtId="0" fontId="71" fillId="0" borderId="27" xfId="0" applyFont="1" applyBorder="1" applyAlignment="1">
      <alignment horizontal="left" vertical="center"/>
    </xf>
    <xf numFmtId="0" fontId="71" fillId="0" borderId="27" xfId="0" applyFont="1" applyFill="1" applyBorder="1" applyAlignment="1">
      <alignment horizontal="left" vertical="center"/>
    </xf>
    <xf numFmtId="0" fontId="71" fillId="0" borderId="46" xfId="0" applyFont="1" applyBorder="1" applyAlignment="1">
      <alignment horizontal="justify" vertical="center"/>
    </xf>
    <xf numFmtId="0" fontId="71" fillId="0" borderId="51" xfId="0" applyFont="1" applyFill="1" applyBorder="1" applyAlignment="1">
      <alignment horizontal="justify" vertical="center"/>
    </xf>
    <xf numFmtId="0" fontId="71" fillId="0" borderId="45" xfId="0" applyFont="1" applyBorder="1" applyAlignment="1">
      <alignment horizontal="justify" vertical="center"/>
    </xf>
    <xf numFmtId="0" fontId="71" fillId="0" borderId="48" xfId="0" applyFont="1" applyFill="1" applyBorder="1" applyAlignment="1">
      <alignment horizontal="justify" vertical="center"/>
    </xf>
    <xf numFmtId="0" fontId="52" fillId="0" borderId="27" xfId="0" applyFont="1" applyBorder="1" applyAlignment="1">
      <alignment horizontal="left" vertical="center"/>
    </xf>
    <xf numFmtId="0" fontId="52" fillId="0" borderId="48" xfId="0" applyFont="1" applyBorder="1" applyAlignment="1">
      <alignment horizontal="left" vertical="center" wrapText="1"/>
    </xf>
    <xf numFmtId="0" fontId="52" fillId="0" borderId="46" xfId="0" applyFont="1" applyBorder="1" applyAlignment="1">
      <alignment horizontal="left" vertical="center" wrapText="1"/>
    </xf>
    <xf numFmtId="0" fontId="79" fillId="0" borderId="0" xfId="58" applyFont="1" applyAlignment="1">
      <alignment vertical="center"/>
    </xf>
    <xf numFmtId="0" fontId="47" fillId="0" borderId="0" xfId="0" applyFont="1" applyAlignment="1">
      <alignment vertical="center"/>
    </xf>
    <xf numFmtId="0" fontId="49" fillId="36" borderId="13" xfId="0" applyFont="1" applyFill="1" applyBorder="1" applyAlignment="1">
      <alignment vertical="center"/>
    </xf>
    <xf numFmtId="0" fontId="47" fillId="0" borderId="0" xfId="0" applyFont="1" applyAlignment="1">
      <alignment horizontal="left" vertical="center"/>
    </xf>
    <xf numFmtId="0" fontId="47" fillId="0" borderId="0" xfId="0" applyFont="1" applyAlignment="1">
      <alignment horizontal="center" vertical="center"/>
    </xf>
    <xf numFmtId="43" fontId="47" fillId="0" borderId="0" xfId="1" applyFont="1" applyAlignment="1">
      <alignment vertical="center"/>
    </xf>
    <xf numFmtId="0" fontId="49" fillId="36" borderId="15" xfId="0" applyFont="1" applyFill="1" applyBorder="1" applyAlignment="1">
      <alignment vertical="center"/>
    </xf>
    <xf numFmtId="0" fontId="48" fillId="34" borderId="10" xfId="0" applyFont="1" applyFill="1" applyBorder="1" applyAlignment="1">
      <alignment horizontal="center" vertical="center"/>
    </xf>
    <xf numFmtId="43" fontId="48" fillId="34" borderId="10" xfId="1" applyFont="1" applyFill="1" applyBorder="1" applyAlignment="1">
      <alignment horizontal="center" vertical="center"/>
    </xf>
    <xf numFmtId="0" fontId="47" fillId="41" borderId="10" xfId="0" applyFont="1" applyFill="1" applyBorder="1" applyAlignment="1">
      <alignment vertical="center"/>
    </xf>
    <xf numFmtId="0" fontId="47" fillId="41" borderId="10" xfId="0" applyNumberFormat="1" applyFont="1" applyFill="1" applyBorder="1" applyAlignment="1">
      <alignment horizontal="left" vertical="center" wrapText="1"/>
    </xf>
    <xf numFmtId="0" fontId="47" fillId="41" borderId="10" xfId="0" applyFont="1" applyFill="1" applyBorder="1" applyAlignment="1">
      <alignment horizontal="left" vertical="center" wrapText="1"/>
    </xf>
    <xf numFmtId="0" fontId="47" fillId="41" borderId="10" xfId="0" applyFont="1" applyFill="1" applyBorder="1" applyAlignment="1">
      <alignment horizontal="center" vertical="center" wrapText="1"/>
    </xf>
    <xf numFmtId="43" fontId="47" fillId="41" borderId="10" xfId="1" applyFont="1" applyFill="1" applyBorder="1" applyAlignment="1">
      <alignment vertical="center" wrapText="1"/>
    </xf>
    <xf numFmtId="0" fontId="47" fillId="41" borderId="0" xfId="0" applyFont="1" applyFill="1" applyAlignment="1">
      <alignment vertical="center"/>
    </xf>
    <xf numFmtId="0" fontId="47" fillId="0" borderId="10" xfId="0" applyFont="1" applyFill="1" applyBorder="1" applyAlignment="1">
      <alignment vertical="center"/>
    </xf>
    <xf numFmtId="0" fontId="47" fillId="0" borderId="10" xfId="0" applyNumberFormat="1" applyFont="1" applyFill="1" applyBorder="1" applyAlignment="1">
      <alignment horizontal="left" vertical="center" wrapText="1"/>
    </xf>
    <xf numFmtId="0" fontId="47" fillId="0" borderId="10" xfId="0" applyFont="1" applyFill="1" applyBorder="1" applyAlignment="1">
      <alignment horizontal="left" vertical="center" wrapText="1"/>
    </xf>
    <xf numFmtId="0" fontId="47" fillId="0" borderId="10" xfId="0" applyFont="1" applyFill="1" applyBorder="1" applyAlignment="1">
      <alignment horizontal="center" vertical="center" wrapText="1"/>
    </xf>
    <xf numFmtId="43" fontId="47" fillId="0" borderId="10" xfId="1" applyFont="1" applyFill="1" applyBorder="1" applyAlignment="1">
      <alignment vertical="center" wrapText="1"/>
    </xf>
    <xf numFmtId="176" fontId="47" fillId="0" borderId="0" xfId="51" applyNumberFormat="1" applyFont="1" applyFill="1" applyAlignment="1">
      <alignment vertical="center"/>
    </xf>
    <xf numFmtId="0" fontId="47" fillId="0" borderId="0" xfId="0" applyFont="1" applyFill="1" applyAlignment="1">
      <alignment vertical="center"/>
    </xf>
    <xf numFmtId="0" fontId="0" fillId="0" borderId="36" xfId="0" applyFill="1" applyBorder="1" applyAlignment="1">
      <alignment vertical="center"/>
    </xf>
    <xf numFmtId="0" fontId="0" fillId="0" borderId="37" xfId="0" applyFill="1" applyBorder="1" applyAlignment="1">
      <alignment vertical="center"/>
    </xf>
    <xf numFmtId="0" fontId="0" fillId="0" borderId="38" xfId="0" applyFill="1" applyBorder="1" applyAlignment="1">
      <alignment vertical="center"/>
    </xf>
    <xf numFmtId="0" fontId="0" fillId="0" borderId="39" xfId="0" applyFill="1" applyBorder="1" applyAlignment="1">
      <alignment vertical="center"/>
    </xf>
    <xf numFmtId="0" fontId="0" fillId="0" borderId="40" xfId="0" applyFill="1" applyBorder="1" applyAlignment="1">
      <alignment vertical="center"/>
    </xf>
    <xf numFmtId="0" fontId="0" fillId="0" borderId="41" xfId="0" applyFill="1" applyBorder="1" applyAlignment="1">
      <alignment vertical="center"/>
    </xf>
    <xf numFmtId="0" fontId="0" fillId="41" borderId="39" xfId="0" applyFill="1" applyBorder="1" applyAlignment="1">
      <alignment vertical="center"/>
    </xf>
    <xf numFmtId="0" fontId="0" fillId="41" borderId="40" xfId="0" applyFill="1" applyBorder="1" applyAlignment="1">
      <alignment vertical="center"/>
    </xf>
    <xf numFmtId="0" fontId="0" fillId="41" borderId="41" xfId="0" applyFill="1" applyBorder="1" applyAlignment="1">
      <alignment vertical="center"/>
    </xf>
    <xf numFmtId="0" fontId="0" fillId="0" borderId="42" xfId="0" applyFill="1" applyBorder="1" applyAlignment="1">
      <alignment vertical="center"/>
    </xf>
    <xf numFmtId="0" fontId="0" fillId="0" borderId="43" xfId="0" applyFill="1" applyBorder="1" applyAlignment="1">
      <alignment vertical="center"/>
    </xf>
    <xf numFmtId="0" fontId="0" fillId="0" borderId="44" xfId="0" applyFill="1" applyBorder="1" applyAlignment="1">
      <alignment vertical="center"/>
    </xf>
    <xf numFmtId="0" fontId="46" fillId="0" borderId="10" xfId="0" applyFont="1" applyFill="1" applyBorder="1" applyAlignment="1">
      <alignment vertical="center"/>
    </xf>
    <xf numFmtId="0" fontId="46" fillId="0" borderId="10" xfId="0" applyNumberFormat="1" applyFont="1" applyFill="1" applyBorder="1" applyAlignment="1">
      <alignment horizontal="left" vertical="center" wrapText="1"/>
    </xf>
    <xf numFmtId="0" fontId="46" fillId="0" borderId="10" xfId="0" applyFont="1" applyFill="1" applyBorder="1" applyAlignment="1">
      <alignment horizontal="left" vertical="center" wrapText="1"/>
    </xf>
    <xf numFmtId="0" fontId="46" fillId="0" borderId="10" xfId="0" applyFont="1" applyFill="1" applyBorder="1" applyAlignment="1">
      <alignment horizontal="center" vertical="center" wrapText="1"/>
    </xf>
    <xf numFmtId="43" fontId="46" fillId="0" borderId="10" xfId="1" applyFont="1" applyFill="1" applyBorder="1" applyAlignment="1">
      <alignment vertical="center" wrapText="1"/>
    </xf>
    <xf numFmtId="0" fontId="46" fillId="0" borderId="0" xfId="0" applyFont="1" applyFill="1" applyAlignment="1">
      <alignment vertical="center"/>
    </xf>
    <xf numFmtId="166" fontId="47" fillId="0" borderId="0" xfId="0" applyNumberFormat="1" applyFont="1" applyFill="1" applyAlignment="1">
      <alignment vertical="center"/>
    </xf>
    <xf numFmtId="166" fontId="47" fillId="41" borderId="0" xfId="0" applyNumberFormat="1" applyFont="1" applyFill="1" applyAlignment="1">
      <alignment vertical="center"/>
    </xf>
    <xf numFmtId="0" fontId="47" fillId="0" borderId="10" xfId="0" quotePrefix="1" applyFont="1" applyFill="1" applyBorder="1" applyAlignment="1">
      <alignment vertical="center"/>
    </xf>
    <xf numFmtId="0" fontId="47" fillId="0" borderId="10" xfId="0" applyFont="1" applyBorder="1" applyAlignment="1">
      <alignment horizontal="center" vertical="center"/>
    </xf>
    <xf numFmtId="173" fontId="47" fillId="0" borderId="10" xfId="0" applyNumberFormat="1" applyFont="1" applyBorder="1" applyAlignment="1">
      <alignment vertical="center"/>
    </xf>
    <xf numFmtId="43" fontId="47" fillId="0" borderId="10" xfId="1" applyFont="1" applyBorder="1" applyAlignment="1">
      <alignment vertical="center"/>
    </xf>
    <xf numFmtId="3" fontId="47" fillId="0" borderId="0" xfId="0" applyNumberFormat="1" applyFont="1" applyAlignment="1">
      <alignment vertical="center"/>
    </xf>
    <xf numFmtId="0" fontId="48" fillId="0" borderId="0" xfId="0" applyFont="1" applyAlignment="1">
      <alignment horizontal="center" vertical="center"/>
    </xf>
    <xf numFmtId="165" fontId="47" fillId="0" borderId="0" xfId="51" applyFont="1" applyAlignment="1">
      <alignment vertical="center"/>
    </xf>
    <xf numFmtId="165" fontId="48" fillId="34" borderId="10" xfId="51" applyFont="1" applyFill="1" applyBorder="1" applyAlignment="1">
      <alignment horizontal="center" vertical="center"/>
    </xf>
    <xf numFmtId="165" fontId="47" fillId="41" borderId="10" xfId="51" applyFont="1" applyFill="1" applyBorder="1" applyAlignment="1">
      <alignment vertical="center" wrapText="1"/>
    </xf>
    <xf numFmtId="165" fontId="47" fillId="0" borderId="10" xfId="51" applyFont="1" applyFill="1" applyBorder="1" applyAlignment="1">
      <alignment vertical="center" wrapText="1"/>
    </xf>
    <xf numFmtId="165" fontId="47" fillId="0" borderId="10" xfId="51" applyFont="1" applyBorder="1" applyAlignment="1">
      <alignment vertical="center"/>
    </xf>
    <xf numFmtId="0" fontId="21" fillId="0" borderId="0" xfId="0" applyFont="1" applyAlignment="1">
      <alignment horizontal="center"/>
    </xf>
    <xf numFmtId="0" fontId="80" fillId="0" borderId="0" xfId="60"/>
    <xf numFmtId="49" fontId="81" fillId="0" borderId="0" xfId="60" applyNumberFormat="1" applyFont="1" applyAlignment="1">
      <alignment horizontal="left" vertical="top" wrapText="1"/>
    </xf>
    <xf numFmtId="0" fontId="82" fillId="0" borderId="0" xfId="60" applyFont="1" applyAlignment="1">
      <alignment horizontal="right" vertical="top" wrapText="1"/>
    </xf>
    <xf numFmtId="0" fontId="83" fillId="0" borderId="0" xfId="60" applyFont="1" applyAlignment="1">
      <alignment horizontal="center" vertical="top" wrapText="1"/>
    </xf>
    <xf numFmtId="49" fontId="84" fillId="33" borderId="0" xfId="60" applyNumberFormat="1" applyFont="1" applyFill="1" applyAlignment="1">
      <alignment horizontal="left" vertical="top" wrapText="1"/>
    </xf>
    <xf numFmtId="0" fontId="85" fillId="33" borderId="0" xfId="60" applyFont="1" applyFill="1" applyAlignment="1">
      <alignment horizontal="left" vertical="top" wrapText="1"/>
    </xf>
    <xf numFmtId="0" fontId="82" fillId="33" borderId="0" xfId="60" applyFont="1" applyFill="1" applyAlignment="1">
      <alignment horizontal="center" vertical="top" wrapText="1"/>
    </xf>
    <xf numFmtId="49" fontId="42" fillId="0" borderId="0" xfId="60" applyNumberFormat="1" applyFont="1" applyAlignment="1">
      <alignment horizontal="center" vertical="top" wrapText="1"/>
    </xf>
    <xf numFmtId="49" fontId="65" fillId="0" borderId="0" xfId="60" applyNumberFormat="1" applyFont="1" applyAlignment="1">
      <alignment horizontal="left" vertical="top" wrapText="1"/>
    </xf>
    <xf numFmtId="0" fontId="66" fillId="0" borderId="0" xfId="60" applyFont="1" applyAlignment="1">
      <alignment horizontal="left" vertical="top" wrapText="1"/>
    </xf>
    <xf numFmtId="3" fontId="53" fillId="0" borderId="0" xfId="60" applyNumberFormat="1" applyFont="1" applyAlignment="1">
      <alignment horizontal="right" vertical="top"/>
    </xf>
    <xf numFmtId="4" fontId="53" fillId="0" borderId="0" xfId="60" applyNumberFormat="1" applyFont="1" applyAlignment="1">
      <alignment horizontal="right" vertical="top"/>
    </xf>
    <xf numFmtId="49" fontId="65" fillId="45" borderId="0" xfId="60" applyNumberFormat="1" applyFont="1" applyFill="1" applyAlignment="1">
      <alignment horizontal="left" vertical="top" wrapText="1"/>
    </xf>
    <xf numFmtId="0" fontId="66" fillId="45" borderId="0" xfId="60" applyFont="1" applyFill="1" applyAlignment="1">
      <alignment horizontal="left" vertical="top" wrapText="1"/>
    </xf>
    <xf numFmtId="3" fontId="53" fillId="45" borderId="0" xfId="60" applyNumberFormat="1" applyFont="1" applyFill="1" applyAlignment="1">
      <alignment horizontal="right" vertical="top"/>
    </xf>
    <xf numFmtId="4" fontId="53" fillId="45" borderId="0" xfId="60" applyNumberFormat="1" applyFont="1" applyFill="1" applyAlignment="1">
      <alignment horizontal="right" vertical="top"/>
    </xf>
    <xf numFmtId="0" fontId="80" fillId="45" borderId="0" xfId="60" applyFill="1"/>
    <xf numFmtId="0" fontId="28" fillId="45" borderId="0" xfId="60" applyFont="1" applyFill="1"/>
    <xf numFmtId="0" fontId="67" fillId="0" borderId="0" xfId="60" applyFont="1" applyAlignment="1">
      <alignment horizontal="center" vertical="top" wrapText="1"/>
    </xf>
    <xf numFmtId="49" fontId="86" fillId="0" borderId="0" xfId="60" applyNumberFormat="1" applyFont="1" applyAlignment="1">
      <alignment horizontal="left" vertical="top" wrapText="1"/>
    </xf>
    <xf numFmtId="0" fontId="87" fillId="0" borderId="0" xfId="60" applyFont="1" applyAlignment="1">
      <alignment horizontal="left" vertical="top" wrapText="1"/>
    </xf>
    <xf numFmtId="3" fontId="88" fillId="0" borderId="0" xfId="60" applyNumberFormat="1" applyFont="1" applyAlignment="1">
      <alignment horizontal="right" vertical="top"/>
    </xf>
    <xf numFmtId="4" fontId="88" fillId="0" borderId="0" xfId="60" applyNumberFormat="1" applyFont="1" applyAlignment="1">
      <alignment horizontal="right" vertical="top"/>
    </xf>
    <xf numFmtId="0" fontId="89" fillId="0" borderId="0" xfId="60" applyFont="1"/>
    <xf numFmtId="0" fontId="44" fillId="0" borderId="10" xfId="60" applyFont="1" applyBorder="1"/>
    <xf numFmtId="0" fontId="44" fillId="0" borderId="0" xfId="60" applyFont="1"/>
    <xf numFmtId="0" fontId="28" fillId="0" borderId="10" xfId="60" applyFont="1" applyBorder="1"/>
    <xf numFmtId="3" fontId="28" fillId="0" borderId="10" xfId="60" applyNumberFormat="1" applyFont="1" applyBorder="1"/>
    <xf numFmtId="10" fontId="28" fillId="0" borderId="10" xfId="60" applyNumberFormat="1" applyFont="1" applyBorder="1"/>
    <xf numFmtId="4" fontId="28" fillId="0" borderId="10" xfId="60" applyNumberFormat="1" applyFont="1" applyBorder="1"/>
    <xf numFmtId="4" fontId="28" fillId="0" borderId="14" xfId="60" applyNumberFormat="1" applyFont="1" applyBorder="1"/>
    <xf numFmtId="3" fontId="80" fillId="0" borderId="10" xfId="60" applyNumberFormat="1" applyBorder="1"/>
    <xf numFmtId="3" fontId="44" fillId="0" borderId="0" xfId="60" applyNumberFormat="1" applyFont="1" applyAlignment="1">
      <alignment horizontal="center"/>
    </xf>
    <xf numFmtId="4" fontId="44" fillId="0" borderId="0" xfId="60" applyNumberFormat="1" applyFont="1" applyAlignment="1">
      <alignment horizontal="center"/>
    </xf>
    <xf numFmtId="0" fontId="43" fillId="0" borderId="0" xfId="60" applyFont="1" applyAlignment="1">
      <alignment horizontal="left" vertical="top" wrapText="1"/>
    </xf>
    <xf numFmtId="3" fontId="80" fillId="0" borderId="0" xfId="60" applyNumberFormat="1"/>
    <xf numFmtId="0" fontId="28" fillId="0" borderId="0" xfId="60" applyFont="1"/>
    <xf numFmtId="3" fontId="90" fillId="0" borderId="0" xfId="60" applyNumberFormat="1" applyFont="1" applyAlignment="1">
      <alignment horizontal="right" vertical="top"/>
    </xf>
    <xf numFmtId="4" fontId="90" fillId="0" borderId="0" xfId="60" applyNumberFormat="1" applyFont="1" applyAlignment="1">
      <alignment horizontal="right" vertical="top"/>
    </xf>
    <xf numFmtId="0" fontId="91" fillId="0" borderId="0" xfId="60" applyFont="1"/>
    <xf numFmtId="4" fontId="91" fillId="0" borderId="0" xfId="60" applyNumberFormat="1" applyFont="1"/>
    <xf numFmtId="0" fontId="93" fillId="0" borderId="0" xfId="60" applyFont="1" applyAlignment="1">
      <alignment horizontal="center" vertical="top" wrapText="1"/>
    </xf>
    <xf numFmtId="49" fontId="94" fillId="0" borderId="0" xfId="60" applyNumberFormat="1" applyFont="1" applyAlignment="1">
      <alignment horizontal="left" vertical="top" wrapText="1"/>
    </xf>
    <xf numFmtId="0" fontId="92" fillId="0" borderId="0" xfId="60" applyFont="1" applyAlignment="1">
      <alignment horizontal="center" vertical="top" wrapText="1"/>
    </xf>
    <xf numFmtId="0" fontId="95" fillId="0" borderId="0" xfId="60" applyFont="1"/>
    <xf numFmtId="0" fontId="97" fillId="0" borderId="0" xfId="60" applyFont="1"/>
    <xf numFmtId="0" fontId="99" fillId="0" borderId="0" xfId="60" applyFont="1"/>
    <xf numFmtId="0" fontId="96" fillId="0" borderId="0" xfId="60" applyFont="1" applyAlignment="1">
      <alignment horizontal="left" vertical="top" wrapText="1"/>
    </xf>
    <xf numFmtId="3" fontId="91" fillId="0" borderId="0" xfId="60" applyNumberFormat="1" applyFont="1"/>
    <xf numFmtId="165" fontId="96" fillId="0" borderId="0" xfId="51" applyFont="1" applyAlignment="1">
      <alignment horizontal="right" vertical="top"/>
    </xf>
    <xf numFmtId="165" fontId="91" fillId="0" borderId="0" xfId="51" applyFont="1"/>
    <xf numFmtId="176" fontId="91" fillId="0" borderId="0" xfId="51" applyNumberFormat="1" applyFont="1"/>
    <xf numFmtId="49" fontId="92" fillId="43" borderId="35" xfId="60" applyNumberFormat="1" applyFont="1" applyFill="1" applyBorder="1" applyAlignment="1">
      <alignment horizontal="left" vertical="top" wrapText="1"/>
    </xf>
    <xf numFmtId="49" fontId="96" fillId="0" borderId="35" xfId="60" applyNumberFormat="1" applyFont="1" applyBorder="1" applyAlignment="1">
      <alignment horizontal="left" vertical="top" wrapText="1"/>
    </xf>
    <xf numFmtId="4" fontId="91" fillId="0" borderId="34" xfId="60" applyNumberFormat="1" applyFont="1" applyBorder="1"/>
    <xf numFmtId="4" fontId="96" fillId="42" borderId="0" xfId="60" applyNumberFormat="1" applyFont="1" applyFill="1" applyBorder="1" applyAlignment="1">
      <alignment vertical="top"/>
    </xf>
    <xf numFmtId="0" fontId="91" fillId="0" borderId="35" xfId="60" applyFont="1" applyBorder="1"/>
    <xf numFmtId="49" fontId="91" fillId="0" borderId="35" xfId="60" applyNumberFormat="1" applyFont="1" applyBorder="1" applyAlignment="1">
      <alignment horizontal="left" vertical="top" wrapText="1"/>
    </xf>
    <xf numFmtId="0" fontId="91" fillId="0" borderId="49" xfId="60" applyFont="1" applyBorder="1"/>
    <xf numFmtId="0" fontId="93" fillId="0" borderId="50" xfId="60" applyFont="1" applyBorder="1" applyAlignment="1">
      <alignment horizontal="center" vertical="top" wrapText="1"/>
    </xf>
    <xf numFmtId="4" fontId="95" fillId="0" borderId="45" xfId="60" applyNumberFormat="1" applyFont="1" applyBorder="1" applyAlignment="1">
      <alignment vertical="center"/>
    </xf>
    <xf numFmtId="49" fontId="97" fillId="35" borderId="49" xfId="60" applyNumberFormat="1" applyFont="1" applyFill="1" applyBorder="1" applyAlignment="1">
      <alignment horizontal="left" vertical="top" wrapText="1"/>
    </xf>
    <xf numFmtId="4" fontId="97" fillId="35" borderId="50" xfId="60" applyNumberFormat="1" applyFont="1" applyFill="1" applyBorder="1" applyAlignment="1">
      <alignment vertical="top"/>
    </xf>
    <xf numFmtId="4" fontId="97" fillId="35" borderId="45" xfId="60" applyNumberFormat="1" applyFont="1" applyFill="1" applyBorder="1"/>
    <xf numFmtId="3" fontId="91" fillId="0" borderId="26" xfId="60" applyNumberFormat="1" applyFont="1" applyBorder="1"/>
    <xf numFmtId="3" fontId="97" fillId="35" borderId="25" xfId="60" applyNumberFormat="1" applyFont="1" applyFill="1" applyBorder="1"/>
    <xf numFmtId="3" fontId="95" fillId="0" borderId="25" xfId="60" applyNumberFormat="1" applyFont="1" applyBorder="1" applyAlignment="1">
      <alignment vertical="center"/>
    </xf>
    <xf numFmtId="0" fontId="92" fillId="43" borderId="17" xfId="60" applyFont="1" applyFill="1" applyBorder="1" applyAlignment="1">
      <alignment horizontal="left" vertical="top" wrapText="1"/>
    </xf>
    <xf numFmtId="0" fontId="96" fillId="0" borderId="17" xfId="60" applyFont="1" applyBorder="1" applyAlignment="1">
      <alignment horizontal="left" vertical="top" wrapText="1"/>
    </xf>
    <xf numFmtId="0" fontId="98" fillId="0" borderId="17" xfId="60" applyFont="1" applyBorder="1" applyAlignment="1">
      <alignment horizontal="center" vertical="top" wrapText="1"/>
    </xf>
    <xf numFmtId="0" fontId="91" fillId="0" borderId="17" xfId="60" applyFont="1" applyBorder="1" applyAlignment="1">
      <alignment horizontal="left" vertical="top" wrapText="1"/>
    </xf>
    <xf numFmtId="0" fontId="97" fillId="35" borderId="105" xfId="60" applyFont="1" applyFill="1" applyBorder="1" applyAlignment="1">
      <alignment horizontal="left" vertical="top" wrapText="1"/>
    </xf>
    <xf numFmtId="165" fontId="92" fillId="43" borderId="0" xfId="51" applyFont="1" applyFill="1" applyBorder="1" applyAlignment="1">
      <alignment vertical="top"/>
    </xf>
    <xf numFmtId="165" fontId="92" fillId="43" borderId="14" xfId="51" applyFont="1" applyFill="1" applyBorder="1" applyAlignment="1">
      <alignment vertical="top"/>
    </xf>
    <xf numFmtId="165" fontId="96" fillId="0" borderId="0" xfId="51" applyFont="1" applyBorder="1" applyAlignment="1">
      <alignment vertical="top"/>
    </xf>
    <xf numFmtId="165" fontId="96" fillId="0" borderId="14" xfId="51" applyFont="1" applyBorder="1" applyAlignment="1">
      <alignment vertical="top"/>
    </xf>
    <xf numFmtId="165" fontId="96" fillId="42" borderId="0" xfId="51" applyFont="1" applyFill="1" applyBorder="1" applyAlignment="1">
      <alignment vertical="top"/>
    </xf>
    <xf numFmtId="165" fontId="96" fillId="42" borderId="14" xfId="51" applyFont="1" applyFill="1" applyBorder="1" applyAlignment="1">
      <alignment vertical="top"/>
    </xf>
    <xf numFmtId="165" fontId="97" fillId="35" borderId="50" xfId="51" applyFont="1" applyFill="1" applyBorder="1" applyAlignment="1">
      <alignment vertical="top"/>
    </xf>
    <xf numFmtId="165" fontId="97" fillId="35" borderId="86" xfId="51" applyFont="1" applyFill="1" applyBorder="1" applyAlignment="1">
      <alignment vertical="top"/>
    </xf>
    <xf numFmtId="165" fontId="92" fillId="0" borderId="49" xfId="51" applyFont="1" applyBorder="1" applyAlignment="1">
      <alignment horizontal="right" vertical="top"/>
    </xf>
    <xf numFmtId="165" fontId="92" fillId="43" borderId="35" xfId="51" applyFont="1" applyFill="1" applyBorder="1" applyAlignment="1">
      <alignment horizontal="right" vertical="top"/>
    </xf>
    <xf numFmtId="165" fontId="96" fillId="0" borderId="35" xfId="51" applyFont="1" applyBorder="1" applyAlignment="1">
      <alignment horizontal="right" vertical="top"/>
    </xf>
    <xf numFmtId="165" fontId="97" fillId="35" borderId="49" xfId="51" applyFont="1" applyFill="1" applyBorder="1" applyAlignment="1">
      <alignment horizontal="right" vertical="top"/>
    </xf>
    <xf numFmtId="165" fontId="97" fillId="35" borderId="87" xfId="51" applyFont="1" applyFill="1" applyBorder="1" applyAlignment="1">
      <alignment horizontal="right" vertical="top"/>
    </xf>
    <xf numFmtId="176" fontId="92" fillId="43" borderId="82" xfId="51" applyNumberFormat="1" applyFont="1" applyFill="1" applyBorder="1" applyAlignment="1">
      <alignment horizontal="right" vertical="top"/>
    </xf>
    <xf numFmtId="176" fontId="92" fillId="43" borderId="84" xfId="51" applyNumberFormat="1" applyFont="1" applyFill="1" applyBorder="1" applyAlignment="1">
      <alignment horizontal="right" vertical="top"/>
    </xf>
    <xf numFmtId="176" fontId="96" fillId="0" borderId="84" xfId="51" applyNumberFormat="1" applyFont="1" applyBorder="1" applyAlignment="1">
      <alignment horizontal="right" vertical="top"/>
    </xf>
    <xf numFmtId="176" fontId="97" fillId="35" borderId="87" xfId="51" applyNumberFormat="1" applyFont="1" applyFill="1" applyBorder="1" applyAlignment="1">
      <alignment horizontal="right" vertical="top"/>
    </xf>
    <xf numFmtId="176" fontId="92" fillId="0" borderId="87" xfId="51" applyNumberFormat="1" applyFont="1" applyBorder="1" applyAlignment="1">
      <alignment horizontal="right" vertical="top"/>
    </xf>
    <xf numFmtId="165" fontId="95" fillId="43" borderId="34" xfId="51" applyFont="1" applyFill="1" applyBorder="1"/>
    <xf numFmtId="165" fontId="102" fillId="44" borderId="25" xfId="51" applyFont="1" applyFill="1" applyBorder="1" applyAlignment="1">
      <alignment horizontal="center"/>
    </xf>
    <xf numFmtId="176" fontId="102" fillId="44" borderId="25" xfId="51" applyNumberFormat="1" applyFont="1" applyFill="1" applyBorder="1" applyAlignment="1">
      <alignment horizontal="center"/>
    </xf>
    <xf numFmtId="165" fontId="102" fillId="44" borderId="45" xfId="51" applyFont="1" applyFill="1" applyBorder="1" applyAlignment="1">
      <alignment horizontal="center"/>
    </xf>
    <xf numFmtId="165" fontId="102" fillId="44" borderId="50" xfId="51" applyFont="1" applyFill="1" applyBorder="1" applyAlignment="1">
      <alignment horizontal="center"/>
    </xf>
    <xf numFmtId="0" fontId="102" fillId="44" borderId="50" xfId="60" applyFont="1" applyFill="1" applyBorder="1" applyAlignment="1">
      <alignment horizontal="center"/>
    </xf>
    <xf numFmtId="0" fontId="102" fillId="44" borderId="25" xfId="60" applyFont="1" applyFill="1" applyBorder="1" applyAlignment="1">
      <alignment horizontal="center"/>
    </xf>
    <xf numFmtId="0" fontId="102" fillId="44" borderId="45" xfId="60" applyFont="1" applyFill="1" applyBorder="1" applyAlignment="1">
      <alignment horizontal="center"/>
    </xf>
    <xf numFmtId="165" fontId="97" fillId="0" borderId="0" xfId="51" applyFont="1"/>
    <xf numFmtId="165" fontId="97" fillId="35" borderId="49" xfId="51" applyFont="1" applyFill="1" applyBorder="1" applyAlignment="1">
      <alignment horizontal="left" vertical="top" wrapText="1"/>
    </xf>
    <xf numFmtId="165" fontId="97" fillId="35" borderId="105" xfId="51" applyFont="1" applyFill="1" applyBorder="1" applyAlignment="1">
      <alignment horizontal="left" vertical="top" wrapText="1"/>
    </xf>
    <xf numFmtId="165" fontId="97" fillId="35" borderId="45" xfId="51" applyFont="1" applyFill="1" applyBorder="1"/>
    <xf numFmtId="0" fontId="102" fillId="44" borderId="49" xfId="60" applyFont="1" applyFill="1" applyBorder="1" applyAlignment="1">
      <alignment horizontal="center"/>
    </xf>
    <xf numFmtId="165" fontId="92" fillId="43" borderId="17" xfId="51" applyFont="1" applyFill="1" applyBorder="1" applyAlignment="1">
      <alignment vertical="top"/>
    </xf>
    <xf numFmtId="165" fontId="96" fillId="0" borderId="17" xfId="51" applyFont="1" applyBorder="1" applyAlignment="1">
      <alignment vertical="top"/>
    </xf>
    <xf numFmtId="4" fontId="96" fillId="42" borderId="17" xfId="60" applyNumberFormat="1" applyFont="1" applyFill="1" applyBorder="1" applyAlignment="1">
      <alignment vertical="top"/>
    </xf>
    <xf numFmtId="4" fontId="97" fillId="35" borderId="105" xfId="60" applyNumberFormat="1" applyFont="1" applyFill="1" applyBorder="1" applyAlignment="1">
      <alignment vertical="top"/>
    </xf>
    <xf numFmtId="165" fontId="97" fillId="35" borderId="105" xfId="51" applyFont="1" applyFill="1" applyBorder="1" applyAlignment="1">
      <alignment vertical="top"/>
    </xf>
    <xf numFmtId="165" fontId="95" fillId="43" borderId="26" xfId="51" applyFont="1" applyFill="1" applyBorder="1"/>
    <xf numFmtId="165" fontId="97" fillId="35" borderId="25" xfId="51" applyFont="1" applyFill="1" applyBorder="1"/>
    <xf numFmtId="10" fontId="80" fillId="0" borderId="0" xfId="59" applyNumberFormat="1" applyFont="1"/>
    <xf numFmtId="165" fontId="80" fillId="0" borderId="0" xfId="51" applyFont="1"/>
    <xf numFmtId="165" fontId="96" fillId="0" borderId="0" xfId="51" applyFont="1" applyFill="1" applyBorder="1" applyAlignment="1">
      <alignment vertical="top"/>
    </xf>
    <xf numFmtId="165" fontId="96" fillId="0" borderId="108" xfId="51" applyFont="1" applyFill="1" applyBorder="1" applyAlignment="1">
      <alignment vertical="top"/>
    </xf>
    <xf numFmtId="176" fontId="96" fillId="0" borderId="109" xfId="51" applyNumberFormat="1" applyFont="1" applyBorder="1" applyAlignment="1">
      <alignment vertical="top"/>
    </xf>
    <xf numFmtId="0" fontId="102" fillId="44" borderId="80" xfId="60" applyFont="1" applyFill="1" applyBorder="1" applyAlignment="1"/>
    <xf numFmtId="0" fontId="102" fillId="44" borderId="82" xfId="60" applyFont="1" applyFill="1" applyBorder="1" applyAlignment="1"/>
    <xf numFmtId="176" fontId="47" fillId="0" borderId="10" xfId="51" applyNumberFormat="1" applyFont="1" applyFill="1" applyBorder="1" applyAlignment="1">
      <alignment vertical="center" wrapText="1"/>
    </xf>
    <xf numFmtId="0" fontId="103" fillId="0" borderId="0" xfId="0" applyFont="1" applyFill="1" applyBorder="1" applyAlignment="1">
      <alignment vertical="center"/>
    </xf>
    <xf numFmtId="0" fontId="21" fillId="0" borderId="30" xfId="0" applyFont="1" applyFill="1" applyBorder="1" applyAlignment="1">
      <alignment horizontal="left" indent="1"/>
    </xf>
    <xf numFmtId="173" fontId="20" fillId="0" borderId="30" xfId="1" applyNumberFormat="1" applyFont="1" applyFill="1" applyBorder="1"/>
    <xf numFmtId="0" fontId="20" fillId="0" borderId="30" xfId="0" applyFont="1" applyFill="1" applyBorder="1"/>
    <xf numFmtId="176" fontId="20" fillId="0" borderId="0" xfId="51" applyNumberFormat="1" applyFont="1"/>
    <xf numFmtId="0" fontId="104" fillId="0" borderId="0" xfId="0" applyFont="1"/>
    <xf numFmtId="176" fontId="104" fillId="0" borderId="0" xfId="51" applyNumberFormat="1" applyFont="1"/>
    <xf numFmtId="167" fontId="104" fillId="0" borderId="0" xfId="0" applyNumberFormat="1" applyFont="1"/>
    <xf numFmtId="167" fontId="104" fillId="0" borderId="0" xfId="1" applyNumberFormat="1" applyFont="1"/>
    <xf numFmtId="0" fontId="105" fillId="0" borderId="0" xfId="0" applyFont="1"/>
    <xf numFmtId="173" fontId="105" fillId="0" borderId="0" xfId="0" applyNumberFormat="1" applyFont="1"/>
    <xf numFmtId="0" fontId="106" fillId="0" borderId="0" xfId="0" applyFont="1" applyAlignment="1">
      <alignment horizontal="center"/>
    </xf>
    <xf numFmtId="0" fontId="104" fillId="0" borderId="0" xfId="0" applyFont="1" applyAlignment="1">
      <alignment horizontal="center"/>
    </xf>
    <xf numFmtId="167" fontId="21" fillId="0" borderId="13" xfId="1" applyNumberFormat="1" applyFont="1" applyFill="1" applyBorder="1"/>
    <xf numFmtId="167" fontId="21" fillId="0" borderId="14" xfId="1" applyNumberFormat="1" applyFont="1" applyFill="1" applyBorder="1"/>
    <xf numFmtId="167" fontId="20" fillId="0" borderId="14" xfId="1" applyNumberFormat="1" applyFont="1" applyFill="1" applyBorder="1"/>
    <xf numFmtId="167" fontId="21" fillId="0" borderId="15" xfId="1" applyNumberFormat="1" applyFont="1" applyFill="1" applyBorder="1"/>
    <xf numFmtId="9" fontId="91" fillId="0" borderId="0" xfId="51" applyNumberFormat="1" applyFont="1"/>
    <xf numFmtId="10" fontId="91" fillId="0" borderId="0" xfId="59" applyNumberFormat="1" applyFont="1"/>
    <xf numFmtId="49" fontId="97" fillId="0" borderId="35" xfId="60" applyNumberFormat="1" applyFont="1" applyBorder="1" applyAlignment="1">
      <alignment horizontal="left" vertical="top" wrapText="1"/>
    </xf>
    <xf numFmtId="0" fontId="97" fillId="0" borderId="17" xfId="60" applyFont="1" applyBorder="1" applyAlignment="1">
      <alignment horizontal="left" vertical="top" wrapText="1"/>
    </xf>
    <xf numFmtId="165" fontId="97" fillId="0" borderId="35" xfId="51" applyFont="1" applyBorder="1" applyAlignment="1">
      <alignment horizontal="right" vertical="top"/>
    </xf>
    <xf numFmtId="176" fontId="97" fillId="0" borderId="84" xfId="51" applyNumberFormat="1" applyFont="1" applyBorder="1" applyAlignment="1">
      <alignment horizontal="right" vertical="top"/>
    </xf>
    <xf numFmtId="3" fontId="97" fillId="0" borderId="26" xfId="60" applyNumberFormat="1" applyFont="1" applyBorder="1"/>
    <xf numFmtId="4" fontId="97" fillId="0" borderId="34" xfId="60" applyNumberFormat="1" applyFont="1" applyBorder="1"/>
    <xf numFmtId="4" fontId="97" fillId="0" borderId="0" xfId="60" applyNumberFormat="1" applyFont="1"/>
    <xf numFmtId="49" fontId="97" fillId="0" borderId="35" xfId="60" applyNumberFormat="1" applyFont="1" applyFill="1" applyBorder="1" applyAlignment="1">
      <alignment horizontal="left" vertical="top" wrapText="1"/>
    </xf>
    <xf numFmtId="165" fontId="97" fillId="0" borderId="35" xfId="51" applyFont="1" applyFill="1" applyBorder="1" applyAlignment="1">
      <alignment horizontal="right" vertical="top"/>
    </xf>
    <xf numFmtId="176" fontId="97" fillId="0" borderId="84" xfId="51" applyNumberFormat="1" applyFont="1" applyFill="1" applyBorder="1" applyAlignment="1">
      <alignment horizontal="right" vertical="top"/>
    </xf>
    <xf numFmtId="165" fontId="97" fillId="0" borderId="0" xfId="51" applyFont="1" applyFill="1" applyBorder="1" applyAlignment="1">
      <alignment vertical="top"/>
    </xf>
    <xf numFmtId="165" fontId="97" fillId="0" borderId="14" xfId="51" applyFont="1" applyFill="1" applyBorder="1" applyAlignment="1">
      <alignment vertical="top"/>
    </xf>
    <xf numFmtId="165" fontId="97" fillId="0" borderId="17" xfId="51" applyFont="1" applyFill="1" applyBorder="1" applyAlignment="1">
      <alignment vertical="top"/>
    </xf>
    <xf numFmtId="0" fontId="97" fillId="0" borderId="0" xfId="60" applyFont="1" applyFill="1"/>
    <xf numFmtId="0" fontId="37" fillId="0" borderId="0" xfId="0" applyFont="1" applyAlignment="1">
      <alignment horizontal="left" vertical="center"/>
    </xf>
    <xf numFmtId="165" fontId="96" fillId="0" borderId="14" xfId="51" applyFont="1" applyFill="1" applyBorder="1" applyAlignment="1">
      <alignment vertical="top"/>
    </xf>
    <xf numFmtId="4" fontId="96" fillId="0" borderId="0" xfId="60" applyNumberFormat="1" applyFont="1" applyFill="1" applyBorder="1" applyAlignment="1">
      <alignment vertical="top"/>
    </xf>
    <xf numFmtId="4" fontId="96" fillId="0" borderId="17" xfId="60" applyNumberFormat="1" applyFont="1" applyFill="1" applyBorder="1" applyAlignment="1">
      <alignment vertical="top"/>
    </xf>
    <xf numFmtId="4" fontId="97" fillId="0" borderId="0" xfId="60" applyNumberFormat="1" applyFont="1" applyFill="1" applyBorder="1" applyAlignment="1">
      <alignment vertical="top"/>
    </xf>
    <xf numFmtId="4" fontId="97" fillId="0" borderId="84" xfId="60" applyNumberFormat="1" applyFont="1" applyFill="1" applyBorder="1" applyAlignment="1">
      <alignment vertical="top"/>
    </xf>
    <xf numFmtId="165" fontId="91" fillId="0" borderId="0" xfId="51" applyNumberFormat="1" applyFont="1"/>
    <xf numFmtId="165" fontId="95" fillId="0" borderId="50" xfId="51" applyNumberFormat="1" applyFont="1" applyBorder="1" applyAlignment="1">
      <alignment vertical="center"/>
    </xf>
    <xf numFmtId="165" fontId="91" fillId="0" borderId="0" xfId="60" applyNumberFormat="1" applyFont="1"/>
    <xf numFmtId="165" fontId="95" fillId="0" borderId="0" xfId="60" applyNumberFormat="1" applyFont="1"/>
    <xf numFmtId="0" fontId="36" fillId="0" borderId="0" xfId="0" applyFont="1" applyAlignment="1">
      <alignment horizontal="left" wrapText="1"/>
    </xf>
    <xf numFmtId="0" fontId="36" fillId="0" borderId="0" xfId="0" applyFont="1" applyAlignment="1">
      <alignment horizontal="left" vertical="top" wrapText="1"/>
    </xf>
    <xf numFmtId="0" fontId="36" fillId="0" borderId="0" xfId="0" applyFont="1" applyAlignment="1">
      <alignment horizontal="left" vertical="center" wrapText="1"/>
    </xf>
    <xf numFmtId="0" fontId="74" fillId="44" borderId="30" xfId="0" applyFont="1" applyFill="1" applyBorder="1" applyAlignment="1">
      <alignment horizontal="center" vertical="center" wrapText="1"/>
    </xf>
    <xf numFmtId="0" fontId="57" fillId="0" borderId="0" xfId="0" applyFont="1" applyAlignment="1">
      <alignment horizontal="left" vertical="center"/>
    </xf>
    <xf numFmtId="0" fontId="58" fillId="0" borderId="0" xfId="0" applyFont="1" applyAlignment="1">
      <alignment horizontal="left" vertical="center"/>
    </xf>
    <xf numFmtId="0" fontId="73" fillId="44" borderId="94" xfId="0" applyFont="1" applyFill="1" applyBorder="1" applyAlignment="1">
      <alignment horizontal="center" vertical="center" wrapText="1"/>
    </xf>
    <xf numFmtId="0" fontId="73" fillId="44" borderId="85" xfId="0" applyFont="1" applyFill="1" applyBorder="1" applyAlignment="1">
      <alignment horizontal="center" vertical="center" wrapText="1"/>
    </xf>
    <xf numFmtId="0" fontId="73" fillId="44" borderId="86" xfId="0" applyFont="1" applyFill="1" applyBorder="1" applyAlignment="1">
      <alignment horizontal="center" vertical="center" wrapText="1"/>
    </xf>
    <xf numFmtId="0" fontId="73" fillId="44" borderId="87" xfId="0" applyFont="1" applyFill="1" applyBorder="1" applyAlignment="1">
      <alignment horizontal="center" vertical="center" wrapText="1"/>
    </xf>
    <xf numFmtId="0" fontId="107" fillId="0" borderId="10" xfId="0" applyFont="1" applyBorder="1" applyAlignment="1">
      <alignment horizontal="center" vertical="center" wrapText="1"/>
    </xf>
    <xf numFmtId="3" fontId="107" fillId="0" borderId="10" xfId="0" applyNumberFormat="1" applyFont="1" applyBorder="1" applyAlignment="1">
      <alignment horizontal="center" vertical="center" wrapText="1"/>
    </xf>
    <xf numFmtId="10" fontId="107" fillId="0" borderId="10" xfId="0" applyNumberFormat="1" applyFont="1" applyBorder="1" applyAlignment="1">
      <alignment horizontal="center" vertical="center" wrapText="1"/>
    </xf>
    <xf numFmtId="0" fontId="77" fillId="44" borderId="10" xfId="0" applyFont="1" applyFill="1" applyBorder="1" applyAlignment="1">
      <alignment horizontal="center" vertical="center" wrapText="1"/>
    </xf>
    <xf numFmtId="165" fontId="21" fillId="0" borderId="26" xfId="51" applyFont="1" applyFill="1" applyBorder="1"/>
    <xf numFmtId="165" fontId="20" fillId="0" borderId="26" xfId="51" applyFont="1" applyFill="1" applyBorder="1"/>
    <xf numFmtId="176" fontId="91" fillId="0" borderId="0" xfId="60" applyNumberFormat="1" applyFont="1"/>
    <xf numFmtId="166" fontId="91" fillId="0" borderId="0" xfId="60" applyNumberFormat="1" applyFont="1"/>
    <xf numFmtId="165" fontId="36" fillId="0" borderId="48" xfId="51" applyFont="1" applyBorder="1" applyAlignment="1">
      <alignment horizontal="right" vertical="center"/>
    </xf>
    <xf numFmtId="165" fontId="34" fillId="0" borderId="48" xfId="51" applyFont="1" applyBorder="1" applyAlignment="1">
      <alignment horizontal="right" vertical="center"/>
    </xf>
    <xf numFmtId="0" fontId="36" fillId="0" borderId="25" xfId="0" applyFont="1" applyBorder="1" applyAlignment="1">
      <alignment horizontal="right" vertical="center"/>
    </xf>
    <xf numFmtId="165" fontId="34" fillId="0" borderId="28" xfId="51" applyFont="1" applyBorder="1"/>
    <xf numFmtId="0" fontId="33" fillId="0" borderId="26" xfId="46" applyFont="1" applyBorder="1"/>
    <xf numFmtId="0" fontId="36" fillId="0" borderId="26" xfId="0" applyFont="1" applyBorder="1" applyAlignment="1">
      <alignment vertical="center"/>
    </xf>
    <xf numFmtId="0" fontId="33" fillId="0" borderId="27" xfId="46" applyFont="1" applyBorder="1"/>
    <xf numFmtId="178" fontId="33" fillId="0" borderId="0" xfId="46" applyNumberFormat="1" applyFont="1" applyBorder="1"/>
    <xf numFmtId="178" fontId="33" fillId="0" borderId="46" xfId="46" applyNumberFormat="1" applyFont="1" applyBorder="1"/>
    <xf numFmtId="178" fontId="33" fillId="0" borderId="50" xfId="46" applyNumberFormat="1" applyFont="1" applyBorder="1"/>
    <xf numFmtId="0" fontId="19" fillId="0" borderId="26" xfId="0" applyFont="1" applyBorder="1" applyAlignment="1">
      <alignment vertical="center" wrapText="1"/>
    </xf>
    <xf numFmtId="165" fontId="36" fillId="0" borderId="34" xfId="51" applyFont="1" applyFill="1" applyBorder="1" applyAlignment="1">
      <alignment horizontal="right" vertical="center"/>
    </xf>
    <xf numFmtId="0" fontId="108" fillId="0" borderId="17" xfId="46" applyFont="1" applyBorder="1"/>
    <xf numFmtId="0" fontId="108" fillId="0" borderId="0" xfId="46" applyFont="1"/>
    <xf numFmtId="178" fontId="108" fillId="0" borderId="0" xfId="46" applyNumberFormat="1" applyFont="1"/>
    <xf numFmtId="165" fontId="36" fillId="0" borderId="34" xfId="51" applyFont="1" applyBorder="1" applyAlignment="1">
      <alignment horizontal="right" vertical="center"/>
    </xf>
    <xf numFmtId="165" fontId="36" fillId="0" borderId="0" xfId="51" applyFont="1" applyBorder="1" applyAlignment="1">
      <alignment horizontal="right" vertical="center"/>
    </xf>
    <xf numFmtId="180" fontId="36" fillId="0" borderId="26" xfId="59" applyNumberFormat="1" applyFont="1" applyBorder="1" applyAlignment="1">
      <alignment horizontal="right" vertical="center"/>
    </xf>
    <xf numFmtId="180" fontId="36" fillId="0" borderId="28" xfId="0" applyNumberFormat="1" applyFont="1" applyBorder="1" applyAlignment="1">
      <alignment horizontal="right" vertical="center"/>
    </xf>
    <xf numFmtId="3" fontId="19" fillId="0" borderId="95" xfId="0" applyNumberFormat="1" applyFont="1" applyBorder="1" applyAlignment="1">
      <alignment horizontal="right" vertical="center"/>
    </xf>
    <xf numFmtId="3" fontId="19" fillId="0" borderId="28" xfId="0" applyNumberFormat="1" applyFont="1" applyBorder="1" applyAlignment="1">
      <alignment horizontal="right" vertical="center"/>
    </xf>
    <xf numFmtId="0" fontId="19" fillId="0" borderId="35" xfId="0" applyFont="1" applyBorder="1" applyAlignment="1">
      <alignment vertical="center" wrapText="1"/>
    </xf>
    <xf numFmtId="0" fontId="19" fillId="0" borderId="94" xfId="0" applyFont="1" applyBorder="1" applyAlignment="1">
      <alignment vertical="center"/>
    </xf>
    <xf numFmtId="3" fontId="19" fillId="0" borderId="89" xfId="0" applyNumberFormat="1" applyFont="1" applyBorder="1" applyAlignment="1">
      <alignment horizontal="right" vertical="center"/>
    </xf>
    <xf numFmtId="3" fontId="19" fillId="0" borderId="96" xfId="0" applyNumberFormat="1" applyFont="1" applyBorder="1" applyAlignment="1">
      <alignment horizontal="right" vertical="center"/>
    </xf>
    <xf numFmtId="3" fontId="19" fillId="0" borderId="104" xfId="0" applyNumberFormat="1" applyFont="1" applyBorder="1" applyAlignment="1">
      <alignment horizontal="right" vertical="center"/>
    </xf>
    <xf numFmtId="3" fontId="19" fillId="0" borderId="97" xfId="0" applyNumberFormat="1" applyFont="1" applyBorder="1" applyAlignment="1">
      <alignment horizontal="right" vertical="center"/>
    </xf>
    <xf numFmtId="165" fontId="36" fillId="0" borderId="26" xfId="51" applyFont="1" applyBorder="1" applyAlignment="1">
      <alignment horizontal="center" vertical="center"/>
    </xf>
    <xf numFmtId="165" fontId="36" fillId="0" borderId="25" xfId="51" applyFont="1" applyBorder="1" applyAlignment="1">
      <alignment horizontal="right" vertical="center"/>
    </xf>
    <xf numFmtId="165" fontId="34" fillId="0" borderId="100" xfId="51" applyFont="1" applyBorder="1" applyAlignment="1">
      <alignment horizontal="right" vertical="center"/>
    </xf>
    <xf numFmtId="165" fontId="34" fillId="0" borderId="105" xfId="51" applyFont="1" applyBorder="1" applyAlignment="1">
      <alignment horizontal="right" vertical="center"/>
    </xf>
    <xf numFmtId="165" fontId="36" fillId="0" borderId="25" xfId="51" applyFont="1" applyBorder="1" applyAlignment="1">
      <alignment vertical="center"/>
    </xf>
    <xf numFmtId="165" fontId="36" fillId="0" borderId="48" xfId="51" applyFont="1" applyBorder="1" applyAlignment="1">
      <alignment vertical="center"/>
    </xf>
    <xf numFmtId="165" fontId="36" fillId="0" borderId="70" xfId="51" applyFont="1" applyBorder="1" applyAlignment="1">
      <alignment vertical="center"/>
    </xf>
    <xf numFmtId="165" fontId="19" fillId="0" borderId="48" xfId="51" applyFont="1" applyBorder="1" applyAlignment="1">
      <alignment horizontal="right" vertical="center"/>
    </xf>
    <xf numFmtId="165" fontId="37" fillId="0" borderId="48" xfId="51" applyFont="1" applyBorder="1" applyAlignment="1">
      <alignment horizontal="right" vertical="center"/>
    </xf>
    <xf numFmtId="0" fontId="19" fillId="0" borderId="35" xfId="0" applyFont="1" applyBorder="1" applyAlignment="1">
      <alignment horizontal="right" vertical="center"/>
    </xf>
    <xf numFmtId="3" fontId="19" fillId="0" borderId="30" xfId="0" applyNumberFormat="1" applyFont="1" applyBorder="1" applyAlignment="1">
      <alignment horizontal="right" vertical="center"/>
    </xf>
    <xf numFmtId="43" fontId="19" fillId="0" borderId="25" xfId="1" applyFont="1" applyBorder="1" applyAlignment="1">
      <alignment vertical="center"/>
    </xf>
    <xf numFmtId="43" fontId="37" fillId="0" borderId="27" xfId="1" applyFont="1" applyBorder="1" applyAlignment="1">
      <alignment vertical="center"/>
    </xf>
    <xf numFmtId="165" fontId="19" fillId="0" borderId="34" xfId="51" applyFont="1" applyBorder="1" applyAlignment="1">
      <alignment horizontal="right" vertical="center"/>
    </xf>
    <xf numFmtId="165" fontId="37" fillId="0" borderId="45" xfId="51" applyFont="1" applyBorder="1" applyAlignment="1">
      <alignment horizontal="right" vertical="center"/>
    </xf>
    <xf numFmtId="14" fontId="73" fillId="44" borderId="25" xfId="0" applyNumberFormat="1" applyFont="1" applyFill="1" applyBorder="1" applyAlignment="1">
      <alignment horizontal="center" vertical="center" wrapText="1"/>
    </xf>
    <xf numFmtId="0" fontId="19" fillId="0" borderId="110" xfId="0" applyFont="1" applyBorder="1" applyAlignment="1">
      <alignment vertical="center" wrapText="1"/>
    </xf>
    <xf numFmtId="0" fontId="19" fillId="0" borderId="102" xfId="0" applyFont="1" applyBorder="1" applyAlignment="1">
      <alignment vertical="center" wrapText="1"/>
    </xf>
    <xf numFmtId="0" fontId="19" fillId="0" borderId="98" xfId="0" applyFont="1" applyBorder="1" applyAlignment="1">
      <alignment vertical="center" wrapText="1"/>
    </xf>
    <xf numFmtId="165" fontId="37" fillId="0" borderId="48" xfId="0" applyNumberFormat="1" applyFont="1" applyBorder="1" applyAlignment="1">
      <alignment horizontal="right" vertical="center"/>
    </xf>
    <xf numFmtId="165" fontId="36" fillId="0" borderId="31" xfId="0" applyNumberFormat="1" applyFont="1" applyBorder="1" applyAlignment="1">
      <alignment horizontal="right" vertical="center"/>
    </xf>
    <xf numFmtId="165" fontId="36" fillId="0" borderId="32" xfId="0" applyNumberFormat="1" applyFont="1" applyBorder="1" applyAlignment="1">
      <alignment horizontal="right" vertical="center"/>
    </xf>
    <xf numFmtId="165" fontId="37" fillId="0" borderId="27" xfId="0" applyNumberFormat="1" applyFont="1" applyBorder="1" applyAlignment="1">
      <alignment horizontal="right" vertical="center"/>
    </xf>
    <xf numFmtId="165" fontId="34" fillId="0" borderId="31" xfId="0" applyNumberFormat="1" applyFont="1" applyBorder="1" applyAlignment="1">
      <alignment horizontal="right" vertical="center"/>
    </xf>
    <xf numFmtId="0" fontId="73" fillId="44" borderId="77" xfId="0" applyFont="1" applyFill="1" applyBorder="1" applyAlignment="1">
      <alignment horizontal="center" vertical="center" wrapText="1"/>
    </xf>
    <xf numFmtId="14" fontId="73" fillId="44" borderId="78" xfId="0" applyNumberFormat="1" applyFont="1" applyFill="1" applyBorder="1" applyAlignment="1">
      <alignment horizontal="center" vertical="center" wrapText="1"/>
    </xf>
    <xf numFmtId="14" fontId="73" fillId="44" borderId="79" xfId="0" applyNumberFormat="1" applyFont="1" applyFill="1" applyBorder="1" applyAlignment="1">
      <alignment horizontal="center" vertical="center" wrapText="1"/>
    </xf>
    <xf numFmtId="14" fontId="73" fillId="44" borderId="97" xfId="0" applyNumberFormat="1" applyFont="1" applyFill="1" applyBorder="1" applyAlignment="1">
      <alignment horizontal="center" vertical="center" wrapText="1"/>
    </xf>
    <xf numFmtId="167" fontId="19" fillId="0" borderId="103" xfId="1" applyNumberFormat="1" applyFont="1" applyBorder="1" applyAlignment="1">
      <alignment horizontal="right" vertical="center"/>
    </xf>
    <xf numFmtId="167" fontId="19" fillId="0" borderId="104" xfId="1" applyNumberFormat="1" applyFont="1" applyBorder="1" applyAlignment="1">
      <alignment horizontal="right" vertical="center"/>
    </xf>
    <xf numFmtId="167" fontId="37" fillId="0" borderId="45" xfId="1" applyNumberFormat="1" applyFont="1" applyBorder="1" applyAlignment="1">
      <alignment horizontal="right" vertical="center"/>
    </xf>
    <xf numFmtId="167" fontId="37" fillId="0" borderId="48" xfId="1" applyNumberFormat="1" applyFont="1" applyBorder="1" applyAlignment="1">
      <alignment horizontal="right" vertical="center"/>
    </xf>
    <xf numFmtId="167" fontId="36" fillId="0" borderId="29" xfId="1" applyNumberFormat="1" applyFont="1" applyBorder="1" applyAlignment="1">
      <alignment horizontal="right" vertical="center"/>
    </xf>
    <xf numFmtId="167" fontId="36" fillId="0" borderId="32" xfId="1" applyNumberFormat="1" applyFont="1" applyBorder="1" applyAlignment="1">
      <alignment horizontal="right" vertical="center"/>
    </xf>
    <xf numFmtId="167" fontId="34" fillId="0" borderId="25" xfId="1" applyNumberFormat="1" applyFont="1" applyBorder="1" applyAlignment="1">
      <alignment horizontal="right" vertical="center"/>
    </xf>
    <xf numFmtId="167" fontId="37" fillId="0" borderId="27" xfId="1" applyNumberFormat="1" applyFont="1" applyBorder="1" applyAlignment="1">
      <alignment horizontal="right" vertical="center"/>
    </xf>
    <xf numFmtId="3" fontId="36" fillId="0" borderId="13" xfId="0" applyNumberFormat="1" applyFont="1" applyBorder="1" applyAlignment="1">
      <alignment horizontal="right" vertical="center"/>
    </xf>
    <xf numFmtId="165" fontId="19" fillId="0" borderId="103" xfId="0" applyNumberFormat="1" applyFont="1" applyBorder="1" applyAlignment="1">
      <alignment horizontal="right" vertical="center"/>
    </xf>
    <xf numFmtId="165" fontId="19" fillId="0" borderId="104" xfId="0" applyNumberFormat="1" applyFont="1" applyBorder="1" applyAlignment="1">
      <alignment horizontal="right" vertical="center"/>
    </xf>
    <xf numFmtId="165" fontId="37" fillId="0" borderId="45" xfId="0" applyNumberFormat="1" applyFont="1" applyBorder="1" applyAlignment="1">
      <alignment horizontal="right" vertical="center"/>
    </xf>
    <xf numFmtId="3" fontId="36" fillId="0" borderId="31" xfId="0" applyNumberFormat="1" applyFont="1" applyBorder="1" applyAlignment="1">
      <alignment horizontal="right" vertical="center"/>
    </xf>
    <xf numFmtId="3" fontId="36" fillId="0" borderId="32" xfId="0" applyNumberFormat="1" applyFont="1" applyBorder="1" applyAlignment="1">
      <alignment horizontal="right" vertical="center"/>
    </xf>
    <xf numFmtId="0" fontId="37" fillId="0" borderId="27" xfId="0" applyFont="1" applyBorder="1" applyAlignment="1">
      <alignment horizontal="right" vertical="center"/>
    </xf>
    <xf numFmtId="165" fontId="19" fillId="0" borderId="99" xfId="51" applyFont="1" applyBorder="1" applyAlignment="1">
      <alignment horizontal="right" vertical="center"/>
    </xf>
    <xf numFmtId="0" fontId="58" fillId="0" borderId="71" xfId="0" applyFont="1" applyBorder="1" applyAlignment="1">
      <alignment vertical="center"/>
    </xf>
    <xf numFmtId="0" fontId="58" fillId="0" borderId="93" xfId="0" applyFont="1" applyBorder="1" applyAlignment="1">
      <alignment vertical="center"/>
    </xf>
    <xf numFmtId="0" fontId="58" fillId="0" borderId="94" xfId="0" applyFont="1" applyBorder="1" applyAlignment="1">
      <alignment vertical="center"/>
    </xf>
    <xf numFmtId="0" fontId="58" fillId="0" borderId="89" xfId="0" applyFont="1" applyBorder="1" applyAlignment="1">
      <alignment horizontal="right" vertical="center"/>
    </xf>
    <xf numFmtId="0" fontId="58" fillId="0" borderId="96" xfId="0" applyFont="1" applyBorder="1" applyAlignment="1">
      <alignment horizontal="right" vertical="center"/>
    </xf>
    <xf numFmtId="0" fontId="58" fillId="0" borderId="97" xfId="0" applyFont="1" applyBorder="1" applyAlignment="1">
      <alignment horizontal="right" vertical="center"/>
    </xf>
    <xf numFmtId="3" fontId="58" fillId="0" borderId="31" xfId="0" applyNumberFormat="1" applyFont="1" applyBorder="1" applyAlignment="1">
      <alignment horizontal="right" vertical="center"/>
    </xf>
    <xf numFmtId="3" fontId="58" fillId="0" borderId="33" xfId="0" applyNumberFormat="1" applyFont="1" applyBorder="1" applyAlignment="1">
      <alignment horizontal="right" vertical="center"/>
    </xf>
    <xf numFmtId="3" fontId="58" fillId="0" borderId="28" xfId="0" applyNumberFormat="1" applyFont="1" applyBorder="1" applyAlignment="1">
      <alignment horizontal="right" vertical="center"/>
    </xf>
    <xf numFmtId="0" fontId="74" fillId="44" borderId="80" xfId="0" applyFont="1" applyFill="1" applyBorder="1" applyAlignment="1">
      <alignment horizontal="center" vertical="center" wrapText="1"/>
    </xf>
    <xf numFmtId="14" fontId="74" fillId="44" borderId="81" xfId="0" applyNumberFormat="1" applyFont="1" applyFill="1" applyBorder="1" applyAlignment="1">
      <alignment horizontal="center" vertical="center" wrapText="1"/>
    </xf>
    <xf numFmtId="14" fontId="74" fillId="44" borderId="82" xfId="0" applyNumberFormat="1" applyFont="1" applyFill="1" applyBorder="1" applyAlignment="1">
      <alignment horizontal="center" vertical="center" wrapText="1"/>
    </xf>
    <xf numFmtId="0" fontId="33" fillId="0" borderId="32" xfId="49" applyFont="1" applyBorder="1"/>
    <xf numFmtId="167" fontId="33" fillId="0" borderId="32" xfId="1" applyNumberFormat="1" applyFont="1" applyBorder="1"/>
    <xf numFmtId="167" fontId="33" fillId="0" borderId="32" xfId="1" applyNumberFormat="1" applyFont="1" applyBorder="1" applyAlignment="1">
      <alignment vertical="top"/>
    </xf>
    <xf numFmtId="0" fontId="37" fillId="0" borderId="27" xfId="0" applyFont="1" applyBorder="1" applyAlignment="1">
      <alignment horizontal="left" vertical="center" wrapText="1"/>
    </xf>
    <xf numFmtId="167" fontId="32" fillId="0" borderId="27" xfId="1" applyNumberFormat="1" applyFont="1" applyBorder="1"/>
    <xf numFmtId="167" fontId="32" fillId="0" borderId="27" xfId="1" applyNumberFormat="1" applyFont="1" applyBorder="1" applyAlignment="1">
      <alignment vertical="top"/>
    </xf>
    <xf numFmtId="0" fontId="32" fillId="0" borderId="25" xfId="49" applyFont="1" applyBorder="1"/>
    <xf numFmtId="167" fontId="32" fillId="0" borderId="25" xfId="1" applyNumberFormat="1" applyFont="1" applyBorder="1" applyAlignment="1">
      <alignment vertical="top"/>
    </xf>
    <xf numFmtId="167" fontId="33" fillId="0" borderId="98" xfId="1" applyNumberFormat="1" applyFont="1" applyBorder="1"/>
    <xf numFmtId="0" fontId="58" fillId="0" borderId="32" xfId="0" applyFont="1" applyBorder="1" applyAlignment="1">
      <alignment horizontal="right" vertical="center"/>
    </xf>
    <xf numFmtId="0" fontId="57" fillId="0" borderId="25" xfId="0" applyFont="1" applyBorder="1" applyAlignment="1">
      <alignment vertical="center"/>
    </xf>
    <xf numFmtId="167" fontId="32" fillId="0" borderId="49" xfId="1" applyNumberFormat="1" applyFont="1" applyBorder="1"/>
    <xf numFmtId="0" fontId="58" fillId="0" borderId="25" xfId="0" applyFont="1" applyBorder="1" applyAlignment="1">
      <alignment horizontal="right" vertical="center"/>
    </xf>
    <xf numFmtId="165" fontId="36" fillId="0" borderId="48" xfId="51" applyFont="1" applyBorder="1" applyAlignment="1">
      <alignment horizontal="center" vertical="center"/>
    </xf>
    <xf numFmtId="165" fontId="34" fillId="0" borderId="61" xfId="51" applyFont="1" applyBorder="1" applyAlignment="1">
      <alignment horizontal="center" vertical="center"/>
    </xf>
    <xf numFmtId="178" fontId="73" fillId="44" borderId="73" xfId="49" applyNumberFormat="1" applyFont="1" applyFill="1" applyBorder="1" applyAlignment="1">
      <alignment horizontal="center" vertical="center" wrapText="1"/>
    </xf>
    <xf numFmtId="178" fontId="73" fillId="44" borderId="74" xfId="49" applyNumberFormat="1" applyFont="1" applyFill="1" applyBorder="1" applyAlignment="1">
      <alignment horizontal="center" vertical="center" wrapText="1"/>
    </xf>
    <xf numFmtId="178" fontId="73" fillId="44" borderId="86" xfId="49" applyNumberFormat="1" applyFont="1" applyFill="1" applyBorder="1" applyAlignment="1">
      <alignment horizontal="center" vertical="center" wrapText="1"/>
    </xf>
    <xf numFmtId="178" fontId="73" fillId="44" borderId="87" xfId="49" applyNumberFormat="1" applyFont="1" applyFill="1" applyBorder="1" applyAlignment="1">
      <alignment horizontal="center" vertical="center" wrapText="1"/>
    </xf>
    <xf numFmtId="0" fontId="33" fillId="0" borderId="102" xfId="49" applyFont="1" applyBorder="1"/>
    <xf numFmtId="167" fontId="33" fillId="0" borderId="103" xfId="1" applyNumberFormat="1" applyFont="1" applyBorder="1"/>
    <xf numFmtId="172" fontId="33" fillId="0" borderId="31" xfId="1" applyNumberFormat="1" applyFont="1" applyFill="1" applyBorder="1"/>
    <xf numFmtId="0" fontId="36" fillId="40" borderId="93" xfId="0" applyFont="1" applyFill="1" applyBorder="1" applyAlignment="1">
      <alignment vertical="center"/>
    </xf>
    <xf numFmtId="0" fontId="36" fillId="0" borderId="94" xfId="0" applyFont="1" applyBorder="1" applyAlignment="1">
      <alignment vertical="center"/>
    </xf>
    <xf numFmtId="165" fontId="36" fillId="0" borderId="88" xfId="0" applyNumberFormat="1" applyFont="1" applyBorder="1" applyAlignment="1">
      <alignment horizontal="right" vertical="center"/>
    </xf>
    <xf numFmtId="165" fontId="36" fillId="40" borderId="21" xfId="0" applyNumberFormat="1" applyFont="1" applyFill="1" applyBorder="1" applyAlignment="1">
      <alignment horizontal="right" vertical="center"/>
    </xf>
    <xf numFmtId="165" fontId="36" fillId="0" borderId="89" xfId="0" applyNumberFormat="1" applyFont="1" applyBorder="1" applyAlignment="1">
      <alignment horizontal="right" vertical="center"/>
    </xf>
    <xf numFmtId="165" fontId="36" fillId="0" borderId="96" xfId="0" applyNumberFormat="1" applyFont="1" applyBorder="1" applyAlignment="1">
      <alignment horizontal="right" vertical="center"/>
    </xf>
    <xf numFmtId="165" fontId="36" fillId="40" borderId="33" xfId="0" applyNumberFormat="1" applyFont="1" applyFill="1" applyBorder="1" applyAlignment="1">
      <alignment horizontal="right" vertical="center"/>
    </xf>
    <xf numFmtId="165" fontId="33" fillId="0" borderId="26" xfId="51" applyFont="1" applyBorder="1"/>
    <xf numFmtId="165" fontId="36" fillId="0" borderId="33" xfId="51" applyFont="1" applyBorder="1" applyAlignment="1">
      <alignment horizontal="right" vertical="center"/>
    </xf>
    <xf numFmtId="165" fontId="36" fillId="0" borderId="28" xfId="51" applyFont="1" applyBorder="1" applyAlignment="1">
      <alignment horizontal="right" vertical="center"/>
    </xf>
    <xf numFmtId="165" fontId="36" fillId="0" borderId="95" xfId="51" applyFont="1" applyBorder="1" applyAlignment="1">
      <alignment horizontal="right" vertical="center"/>
    </xf>
    <xf numFmtId="165" fontId="36" fillId="0" borderId="97" xfId="51" applyFont="1" applyBorder="1" applyAlignment="1">
      <alignment horizontal="right" vertical="center"/>
    </xf>
    <xf numFmtId="0" fontId="73" fillId="44" borderId="49" xfId="0" applyFont="1" applyFill="1" applyBorder="1" applyAlignment="1">
      <alignment horizontal="center" vertical="center" wrapText="1"/>
    </xf>
    <xf numFmtId="0" fontId="37" fillId="0" borderId="51" xfId="0" applyFont="1" applyBorder="1" applyAlignment="1">
      <alignment vertical="center"/>
    </xf>
    <xf numFmtId="3" fontId="19" fillId="0" borderId="34" xfId="0" applyNumberFormat="1" applyFont="1" applyBorder="1" applyAlignment="1">
      <alignment horizontal="right" vertical="center" wrapText="1"/>
    </xf>
    <xf numFmtId="3" fontId="19" fillId="0" borderId="26" xfId="0" applyNumberFormat="1" applyFont="1" applyBorder="1" applyAlignment="1">
      <alignment horizontal="right" vertical="center" wrapText="1"/>
    </xf>
    <xf numFmtId="3" fontId="34" fillId="0" borderId="27" xfId="0" applyNumberFormat="1" applyFont="1" applyBorder="1" applyAlignment="1">
      <alignment horizontal="right" vertical="center"/>
    </xf>
    <xf numFmtId="0" fontId="33" fillId="0" borderId="98" xfId="49" applyFont="1" applyBorder="1"/>
    <xf numFmtId="172" fontId="33" fillId="0" borderId="32" xfId="1" applyNumberFormat="1" applyFont="1" applyFill="1" applyBorder="1"/>
    <xf numFmtId="167" fontId="33" fillId="0" borderId="104" xfId="1" applyNumberFormat="1" applyFont="1" applyBorder="1"/>
    <xf numFmtId="0" fontId="32" fillId="0" borderId="49" xfId="49" applyFont="1" applyBorder="1"/>
    <xf numFmtId="172" fontId="32" fillId="0" borderId="25" xfId="1" applyNumberFormat="1" applyFont="1" applyFill="1" applyBorder="1"/>
    <xf numFmtId="167" fontId="32" fillId="0" borderId="45" xfId="1" applyNumberFormat="1" applyFont="1" applyBorder="1"/>
    <xf numFmtId="0" fontId="73" fillId="44" borderId="85" xfId="49" applyFont="1" applyFill="1" applyBorder="1" applyAlignment="1">
      <alignment horizontal="center" vertical="center" wrapText="1"/>
    </xf>
    <xf numFmtId="0" fontId="74" fillId="44" borderId="72" xfId="49" applyFont="1" applyFill="1" applyBorder="1" applyAlignment="1">
      <alignment horizontal="center" vertical="center" wrapText="1"/>
    </xf>
    <xf numFmtId="0" fontId="74" fillId="44" borderId="49" xfId="49" applyFont="1" applyFill="1" applyBorder="1" applyAlignment="1">
      <alignment horizontal="center" vertical="center" wrapText="1"/>
    </xf>
    <xf numFmtId="174" fontId="33" fillId="0" borderId="93" xfId="49" applyNumberFormat="1" applyFont="1" applyBorder="1"/>
    <xf numFmtId="178" fontId="73" fillId="44" borderId="45" xfId="49" applyNumberFormat="1" applyFont="1" applyFill="1" applyBorder="1" applyAlignment="1">
      <alignment horizontal="center" vertical="center" wrapText="1"/>
    </xf>
    <xf numFmtId="167" fontId="33" fillId="0" borderId="96" xfId="1" applyNumberFormat="1" applyFont="1" applyFill="1" applyBorder="1"/>
    <xf numFmtId="178" fontId="73" fillId="44" borderId="25" xfId="49" applyNumberFormat="1" applyFont="1" applyFill="1" applyBorder="1" applyAlignment="1">
      <alignment horizontal="center" vertical="center" wrapText="1"/>
    </xf>
    <xf numFmtId="167" fontId="33" fillId="0" borderId="33" xfId="1" applyNumberFormat="1" applyFont="1" applyFill="1" applyBorder="1"/>
    <xf numFmtId="0" fontId="32" fillId="0" borderId="51" xfId="49" applyFont="1" applyBorder="1"/>
    <xf numFmtId="167" fontId="32" fillId="0" borderId="27" xfId="1" applyNumberFormat="1" applyFont="1" applyFill="1" applyBorder="1"/>
    <xf numFmtId="167" fontId="32" fillId="0" borderId="48" xfId="1" applyNumberFormat="1" applyFont="1" applyFill="1" applyBorder="1"/>
    <xf numFmtId="174" fontId="33" fillId="0" borderId="71" xfId="49" applyNumberFormat="1" applyFont="1" applyBorder="1"/>
    <xf numFmtId="167" fontId="33" fillId="0" borderId="31" xfId="1" applyNumberFormat="1" applyFont="1" applyFill="1" applyBorder="1"/>
    <xf numFmtId="167" fontId="33" fillId="0" borderId="89" xfId="1" applyNumberFormat="1" applyFont="1" applyFill="1" applyBorder="1"/>
    <xf numFmtId="174" fontId="33" fillId="0" borderId="94" xfId="49" applyNumberFormat="1" applyFont="1" applyBorder="1"/>
    <xf numFmtId="167" fontId="33" fillId="0" borderId="97" xfId="1" applyNumberFormat="1" applyFont="1" applyFill="1" applyBorder="1"/>
    <xf numFmtId="167" fontId="33" fillId="0" borderId="28" xfId="1" applyNumberFormat="1" applyFont="1" applyFill="1" applyBorder="1"/>
    <xf numFmtId="0" fontId="36" fillId="0" borderId="0" xfId="0" applyFont="1" applyFill="1" applyBorder="1"/>
    <xf numFmtId="0" fontId="34" fillId="0" borderId="35" xfId="0" applyFont="1" applyBorder="1"/>
    <xf numFmtId="165" fontId="33" fillId="0" borderId="84" xfId="51" applyFont="1" applyBorder="1"/>
    <xf numFmtId="0" fontId="36" fillId="0" borderId="35" xfId="0" applyFont="1" applyBorder="1"/>
    <xf numFmtId="165" fontId="33" fillId="0" borderId="84" xfId="51" applyFont="1" applyFill="1" applyBorder="1"/>
    <xf numFmtId="0" fontId="36" fillId="0" borderId="35" xfId="0" applyFont="1" applyFill="1" applyBorder="1"/>
    <xf numFmtId="165" fontId="34" fillId="0" borderId="84" xfId="51" applyFont="1" applyBorder="1"/>
    <xf numFmtId="165" fontId="36" fillId="0" borderId="84" xfId="51" applyFont="1" applyBorder="1"/>
    <xf numFmtId="0" fontId="34" fillId="0" borderId="49" xfId="0" applyFont="1" applyBorder="1"/>
    <xf numFmtId="167" fontId="32" fillId="0" borderId="86" xfId="1" applyNumberFormat="1" applyFont="1" applyFill="1" applyBorder="1"/>
    <xf numFmtId="165" fontId="32" fillId="0" borderId="87" xfId="51" applyFont="1" applyFill="1" applyBorder="1"/>
    <xf numFmtId="0" fontId="62" fillId="0" borderId="75" xfId="0" applyFont="1" applyBorder="1" applyAlignment="1">
      <alignment vertical="center"/>
    </xf>
    <xf numFmtId="0" fontId="55" fillId="0" borderId="75" xfId="0" applyFont="1" applyBorder="1" applyAlignment="1">
      <alignment vertical="center"/>
    </xf>
    <xf numFmtId="0" fontId="52" fillId="0" borderId="110" xfId="0" applyFont="1" applyBorder="1" applyAlignment="1">
      <alignment vertical="center"/>
    </xf>
    <xf numFmtId="0" fontId="55" fillId="0" borderId="85" xfId="0" applyFont="1" applyBorder="1" applyAlignment="1">
      <alignment vertical="center"/>
    </xf>
    <xf numFmtId="165" fontId="57" fillId="0" borderId="10" xfId="51" applyFont="1" applyFill="1" applyBorder="1" applyAlignment="1">
      <alignment horizontal="right" vertical="center"/>
    </xf>
    <xf numFmtId="165" fontId="57" fillId="0" borderId="76" xfId="51" applyFont="1" applyFill="1" applyBorder="1" applyAlignment="1">
      <alignment horizontal="right" vertical="center"/>
    </xf>
    <xf numFmtId="165" fontId="58" fillId="0" borderId="10" xfId="51" applyFont="1" applyFill="1" applyBorder="1" applyAlignment="1">
      <alignment vertical="center"/>
    </xf>
    <xf numFmtId="165" fontId="58" fillId="0" borderId="76" xfId="51" applyFont="1" applyBorder="1" applyAlignment="1">
      <alignment vertical="center"/>
    </xf>
    <xf numFmtId="165" fontId="58" fillId="0" borderId="13" xfId="51" applyFont="1" applyFill="1" applyBorder="1" applyAlignment="1">
      <alignment horizontal="right" vertical="center"/>
    </xf>
    <xf numFmtId="165" fontId="58" fillId="0" borderId="99" xfId="51" applyFont="1" applyBorder="1" applyAlignment="1">
      <alignment horizontal="right" vertical="center"/>
    </xf>
    <xf numFmtId="165" fontId="57" fillId="0" borderId="86" xfId="51" applyFont="1" applyBorder="1" applyAlignment="1">
      <alignment horizontal="right" vertical="center"/>
    </xf>
    <xf numFmtId="165" fontId="57" fillId="0" borderId="87" xfId="51" applyFont="1" applyBorder="1" applyAlignment="1">
      <alignment horizontal="right" vertical="center"/>
    </xf>
    <xf numFmtId="0" fontId="77" fillId="44" borderId="49" xfId="49" applyFont="1" applyFill="1" applyBorder="1" applyAlignment="1">
      <alignment horizontal="center" vertical="center" wrapText="1"/>
    </xf>
    <xf numFmtId="0" fontId="36" fillId="0" borderId="102" xfId="0" applyFont="1" applyBorder="1"/>
    <xf numFmtId="0" fontId="36" fillId="0" borderId="98" xfId="0" applyFont="1" applyBorder="1"/>
    <xf numFmtId="165" fontId="33" fillId="0" borderId="103" xfId="51" applyFont="1" applyFill="1" applyBorder="1"/>
    <xf numFmtId="165" fontId="33" fillId="0" borderId="104" xfId="51" applyFont="1" applyFill="1" applyBorder="1"/>
    <xf numFmtId="165" fontId="32" fillId="0" borderId="45" xfId="51" applyFont="1" applyFill="1" applyBorder="1"/>
    <xf numFmtId="168" fontId="33" fillId="0" borderId="29" xfId="45" applyFont="1" applyFill="1" applyBorder="1"/>
    <xf numFmtId="168" fontId="33" fillId="0" borderId="32" xfId="45" applyFont="1" applyFill="1" applyBorder="1"/>
    <xf numFmtId="168" fontId="32" fillId="0" borderId="25" xfId="45" applyFont="1" applyFill="1" applyBorder="1"/>
    <xf numFmtId="174" fontId="32" fillId="0" borderId="0" xfId="45" applyNumberFormat="1" applyFont="1" applyFill="1" applyBorder="1"/>
    <xf numFmtId="165" fontId="32" fillId="0" borderId="18" xfId="51" applyFont="1" applyBorder="1"/>
    <xf numFmtId="0" fontId="77" fillId="44" borderId="71" xfId="49" applyFont="1" applyFill="1" applyBorder="1" applyAlignment="1">
      <alignment horizontal="center" vertical="center" wrapText="1"/>
    </xf>
    <xf numFmtId="0" fontId="33" fillId="0" borderId="98" xfId="49" applyFont="1" applyFill="1" applyBorder="1"/>
    <xf numFmtId="0" fontId="32" fillId="0" borderId="49" xfId="49" applyFont="1" applyFill="1" applyBorder="1"/>
    <xf numFmtId="178" fontId="73" fillId="44" borderId="89" xfId="49" applyNumberFormat="1" applyFont="1" applyFill="1" applyBorder="1" applyAlignment="1">
      <alignment horizontal="center" vertical="center" wrapText="1"/>
    </xf>
    <xf numFmtId="165" fontId="33" fillId="0" borderId="32" xfId="51" applyFont="1" applyFill="1" applyBorder="1"/>
    <xf numFmtId="165" fontId="32" fillId="0" borderId="25" xfId="51" applyFont="1" applyFill="1" applyBorder="1"/>
    <xf numFmtId="0" fontId="78" fillId="0" borderId="0" xfId="58" applyAlignment="1">
      <alignment vertical="center"/>
    </xf>
    <xf numFmtId="0" fontId="77" fillId="44" borderId="49" xfId="0" applyFont="1" applyFill="1" applyBorder="1" applyAlignment="1">
      <alignment horizontal="center" vertical="center"/>
    </xf>
    <xf numFmtId="0" fontId="77" fillId="44" borderId="25" xfId="0" applyFont="1" applyFill="1" applyBorder="1" applyAlignment="1">
      <alignment horizontal="center" vertical="center"/>
    </xf>
    <xf numFmtId="0" fontId="72" fillId="38" borderId="27" xfId="0" applyFont="1" applyFill="1" applyBorder="1" applyAlignment="1">
      <alignment horizontal="justify" vertical="center"/>
    </xf>
    <xf numFmtId="0" fontId="71" fillId="0" borderId="27" xfId="0" applyFont="1" applyBorder="1" applyAlignment="1">
      <alignment horizontal="justify" vertical="center"/>
    </xf>
    <xf numFmtId="0" fontId="28" fillId="0" borderId="0" xfId="46" applyAlignment="1"/>
    <xf numFmtId="0" fontId="77" fillId="44" borderId="27" xfId="0" applyFont="1" applyFill="1" applyBorder="1" applyAlignment="1">
      <alignment horizontal="center" vertical="center" wrapText="1"/>
    </xf>
    <xf numFmtId="0" fontId="77" fillId="44" borderId="48" xfId="0" applyFont="1" applyFill="1" applyBorder="1" applyAlignment="1">
      <alignment horizontal="center" vertical="center" wrapText="1"/>
    </xf>
    <xf numFmtId="0" fontId="74" fillId="44" borderId="25" xfId="0" applyFont="1" applyFill="1" applyBorder="1" applyAlignment="1">
      <alignment horizontal="center" vertical="center"/>
    </xf>
    <xf numFmtId="0" fontId="52" fillId="0" borderId="27" xfId="0" applyFont="1" applyBorder="1" applyAlignment="1">
      <alignment horizontal="justify" vertical="center"/>
    </xf>
    <xf numFmtId="0" fontId="74" fillId="44" borderId="45" xfId="0" applyFont="1" applyFill="1" applyBorder="1" applyAlignment="1">
      <alignment horizontal="center" vertical="center" wrapText="1"/>
    </xf>
    <xf numFmtId="0" fontId="52" fillId="0" borderId="48" xfId="0" applyFont="1" applyBorder="1" applyAlignment="1">
      <alignment horizontal="justify" vertical="center" wrapText="1"/>
    </xf>
    <xf numFmtId="0" fontId="73" fillId="44" borderId="48" xfId="0" applyFont="1" applyFill="1" applyBorder="1" applyAlignment="1">
      <alignment horizontal="center" vertical="center"/>
    </xf>
    <xf numFmtId="165" fontId="33" fillId="0" borderId="26" xfId="51" applyFont="1" applyFill="1" applyBorder="1"/>
    <xf numFmtId="165" fontId="33" fillId="0" borderId="0" xfId="51" applyFont="1" applyFill="1" applyBorder="1"/>
    <xf numFmtId="165" fontId="19" fillId="0" borderId="34" xfId="51" applyFont="1" applyFill="1" applyBorder="1" applyAlignment="1">
      <alignment horizontal="right" vertical="center"/>
    </xf>
    <xf numFmtId="3" fontId="33" fillId="0" borderId="26" xfId="46" applyNumberFormat="1" applyFont="1" applyBorder="1"/>
    <xf numFmtId="165" fontId="33" fillId="0" borderId="0" xfId="51" applyFont="1" applyBorder="1"/>
    <xf numFmtId="0" fontId="33" fillId="0" borderId="25" xfId="46" applyFont="1" applyBorder="1"/>
    <xf numFmtId="3" fontId="19" fillId="0" borderId="25" xfId="0" applyNumberFormat="1" applyFont="1" applyBorder="1" applyAlignment="1">
      <alignment horizontal="right" vertical="center"/>
    </xf>
    <xf numFmtId="178" fontId="19" fillId="0" borderId="50" xfId="0" applyNumberFormat="1" applyFont="1" applyBorder="1" applyAlignment="1">
      <alignment horizontal="right" vertical="center"/>
    </xf>
    <xf numFmtId="165" fontId="20" fillId="0" borderId="29" xfId="51" applyFont="1" applyBorder="1"/>
    <xf numFmtId="165" fontId="20" fillId="0" borderId="28" xfId="51" applyFont="1" applyBorder="1"/>
    <xf numFmtId="0" fontId="32" fillId="0" borderId="0" xfId="49" quotePrefix="1" applyFont="1" applyFill="1" applyAlignment="1">
      <alignment horizontal="center"/>
    </xf>
    <xf numFmtId="0" fontId="33" fillId="0" borderId="0" xfId="49" quotePrefix="1" applyFont="1" applyFill="1" applyAlignment="1">
      <alignment horizontal="center"/>
    </xf>
    <xf numFmtId="49" fontId="102" fillId="44" borderId="31" xfId="60" applyNumberFormat="1" applyFont="1" applyFill="1" applyBorder="1" applyAlignment="1">
      <alignment horizontal="center" vertical="center" wrapText="1"/>
    </xf>
    <xf numFmtId="49" fontId="102" fillId="44" borderId="94" xfId="60" applyNumberFormat="1" applyFont="1" applyFill="1" applyBorder="1" applyAlignment="1">
      <alignment horizontal="center" vertical="center" wrapText="1"/>
    </xf>
    <xf numFmtId="0" fontId="102" fillId="44" borderId="107" xfId="60" applyFont="1" applyFill="1" applyBorder="1" applyAlignment="1">
      <alignment horizontal="center"/>
    </xf>
    <xf numFmtId="0" fontId="102" fillId="44" borderId="106" xfId="60" applyFont="1" applyFill="1" applyBorder="1" applyAlignment="1">
      <alignment horizontal="center"/>
    </xf>
    <xf numFmtId="0" fontId="102" fillId="44" borderId="85" xfId="60" applyFont="1" applyFill="1" applyBorder="1" applyAlignment="1">
      <alignment horizontal="center"/>
    </xf>
    <xf numFmtId="0" fontId="102" fillId="44" borderId="87" xfId="60" applyFont="1" applyFill="1" applyBorder="1" applyAlignment="1">
      <alignment horizontal="center"/>
    </xf>
    <xf numFmtId="0" fontId="102" fillId="44" borderId="53" xfId="60" applyFont="1" applyFill="1" applyBorder="1" applyAlignment="1">
      <alignment horizontal="center"/>
    </xf>
    <xf numFmtId="0" fontId="102" fillId="44" borderId="47" xfId="60" applyFont="1" applyFill="1" applyBorder="1" applyAlignment="1">
      <alignment horizontal="center"/>
    </xf>
    <xf numFmtId="49" fontId="102" fillId="44" borderId="63" xfId="60" applyNumberFormat="1" applyFont="1" applyFill="1" applyBorder="1" applyAlignment="1">
      <alignment horizontal="center" vertical="center" wrapText="1"/>
    </xf>
    <xf numFmtId="49" fontId="102" fillId="44" borderId="51" xfId="60" applyNumberFormat="1" applyFont="1" applyFill="1" applyBorder="1" applyAlignment="1">
      <alignment horizontal="center" vertical="center" wrapText="1"/>
    </xf>
    <xf numFmtId="0" fontId="52" fillId="0" borderId="49" xfId="0" applyFont="1" applyBorder="1" applyAlignment="1">
      <alignment horizontal="left" vertical="center" wrapText="1"/>
    </xf>
    <xf numFmtId="0" fontId="52" fillId="0" borderId="45" xfId="0" applyFont="1" applyBorder="1" applyAlignment="1">
      <alignment horizontal="left" vertical="center" wrapText="1"/>
    </xf>
    <xf numFmtId="0" fontId="74" fillId="44" borderId="49" xfId="0" applyFont="1" applyFill="1" applyBorder="1" applyAlignment="1">
      <alignment horizontal="center" vertical="center"/>
    </xf>
    <xf numFmtId="0" fontId="74" fillId="44" borderId="45" xfId="0" applyFont="1" applyFill="1" applyBorder="1" applyAlignment="1">
      <alignment horizontal="center" vertical="center"/>
    </xf>
    <xf numFmtId="0" fontId="74" fillId="44" borderId="49" xfId="0" applyFont="1" applyFill="1" applyBorder="1" applyAlignment="1">
      <alignment horizontal="center" vertical="center" wrapText="1"/>
    </xf>
    <xf numFmtId="0" fontId="74" fillId="44" borderId="45" xfId="0" applyFont="1" applyFill="1" applyBorder="1" applyAlignment="1">
      <alignment horizontal="center" vertical="center" wrapText="1"/>
    </xf>
    <xf numFmtId="0" fontId="69" fillId="0" borderId="0" xfId="0" applyFont="1" applyAlignment="1">
      <alignment horizontal="center" vertical="center"/>
    </xf>
    <xf numFmtId="0" fontId="58" fillId="0" borderId="0" xfId="0" applyFont="1" applyAlignment="1">
      <alignment horizontal="center" vertical="center"/>
    </xf>
    <xf numFmtId="0" fontId="77" fillId="44" borderId="49" xfId="0" applyFont="1" applyFill="1" applyBorder="1" applyAlignment="1">
      <alignment horizontal="center" vertical="center"/>
    </xf>
    <xf numFmtId="0" fontId="77" fillId="44" borderId="45" xfId="0" applyFont="1" applyFill="1" applyBorder="1" applyAlignment="1">
      <alignment horizontal="center" vertical="center"/>
    </xf>
    <xf numFmtId="0" fontId="77" fillId="44" borderId="50" xfId="0" applyFont="1" applyFill="1" applyBorder="1" applyAlignment="1">
      <alignment horizontal="center" vertical="center"/>
    </xf>
    <xf numFmtId="0" fontId="77" fillId="44" borderId="90" xfId="0" applyFont="1" applyFill="1" applyBorder="1" applyAlignment="1">
      <alignment horizontal="center" vertical="center"/>
    </xf>
    <xf numFmtId="0" fontId="41" fillId="0" borderId="63" xfId="0" applyFont="1" applyBorder="1" applyAlignment="1">
      <alignment horizontal="left" vertical="center"/>
    </xf>
    <xf numFmtId="0" fontId="41" fillId="0" borderId="47" xfId="0" applyFont="1" applyBorder="1" applyAlignment="1">
      <alignment horizontal="left" vertical="center"/>
    </xf>
    <xf numFmtId="0" fontId="41" fillId="0" borderId="35" xfId="0" applyFont="1" applyBorder="1" applyAlignment="1">
      <alignment horizontal="left" vertical="center"/>
    </xf>
    <xf numFmtId="0" fontId="41" fillId="0" borderId="34" xfId="0" applyFont="1" applyBorder="1" applyAlignment="1">
      <alignment horizontal="left" vertical="center"/>
    </xf>
    <xf numFmtId="0" fontId="41" fillId="0" borderId="30" xfId="0" applyFont="1" applyBorder="1" applyAlignment="1">
      <alignment horizontal="justify" vertical="center"/>
    </xf>
    <xf numFmtId="0" fontId="41" fillId="0" borderId="52" xfId="0" applyFont="1" applyBorder="1" applyAlignment="1">
      <alignment horizontal="justify" vertical="center"/>
    </xf>
    <xf numFmtId="0" fontId="55" fillId="0" borderId="0" xfId="0" applyFont="1" applyAlignment="1">
      <alignment horizontal="left" vertical="center"/>
    </xf>
    <xf numFmtId="0" fontId="57" fillId="0" borderId="0" xfId="0" applyFont="1" applyAlignment="1">
      <alignment horizontal="left" vertical="center"/>
    </xf>
    <xf numFmtId="0" fontId="32" fillId="0" borderId="0" xfId="49" quotePrefix="1" applyFont="1" applyFill="1" applyAlignment="1">
      <alignment horizontal="center"/>
    </xf>
    <xf numFmtId="0" fontId="33" fillId="0" borderId="0" xfId="49" quotePrefix="1" applyFont="1" applyFill="1" applyAlignment="1">
      <alignment horizontal="center"/>
    </xf>
    <xf numFmtId="0" fontId="20" fillId="0" borderId="0" xfId="0" applyFont="1" applyFill="1" applyAlignment="1">
      <alignment horizontal="center"/>
    </xf>
    <xf numFmtId="169" fontId="23" fillId="0" borderId="0" xfId="44" applyNumberFormat="1" applyFont="1" applyFill="1" applyBorder="1" applyAlignment="1" applyProtection="1">
      <alignment horizontal="center" wrapText="1"/>
    </xf>
    <xf numFmtId="0" fontId="21" fillId="0" borderId="0" xfId="0" applyFont="1" applyFill="1" applyBorder="1" applyAlignment="1">
      <alignment horizontal="center" vertical="center"/>
    </xf>
    <xf numFmtId="0" fontId="21" fillId="0" borderId="0" xfId="0" applyFont="1" applyAlignment="1">
      <alignment horizontal="center"/>
    </xf>
    <xf numFmtId="169" fontId="23" fillId="33" borderId="0" xfId="44" applyNumberFormat="1" applyFont="1" applyFill="1" applyBorder="1" applyAlignment="1" applyProtection="1">
      <alignment horizontal="left"/>
    </xf>
    <xf numFmtId="169" fontId="23" fillId="33" borderId="0" xfId="44" applyNumberFormat="1" applyFont="1" applyFill="1" applyBorder="1" applyAlignment="1" applyProtection="1">
      <alignment horizontal="center"/>
    </xf>
    <xf numFmtId="0" fontId="21" fillId="0" borderId="0" xfId="0" applyFont="1" applyFill="1" applyBorder="1" applyAlignment="1">
      <alignment horizontal="center" vertical="center" wrapText="1"/>
    </xf>
    <xf numFmtId="0" fontId="36" fillId="0" borderId="0" xfId="0" applyFont="1" applyFill="1" applyAlignment="1">
      <alignment horizontal="left" vertical="center" wrapText="1"/>
    </xf>
    <xf numFmtId="0" fontId="36" fillId="0" borderId="0" xfId="0" applyFont="1" applyAlignment="1">
      <alignment horizontal="left" vertical="center" wrapText="1"/>
    </xf>
    <xf numFmtId="0" fontId="36" fillId="0" borderId="0" xfId="0" applyFont="1" applyAlignment="1">
      <alignment horizontal="left" wrapText="1"/>
    </xf>
    <xf numFmtId="0" fontId="36" fillId="0" borderId="0" xfId="0" applyFont="1" applyAlignment="1">
      <alignment horizontal="left" vertical="top" wrapText="1"/>
    </xf>
    <xf numFmtId="0" fontId="36" fillId="0" borderId="0" xfId="0" applyFont="1" applyAlignment="1">
      <alignment horizontal="left" vertical="center" wrapText="1" indent="1"/>
    </xf>
    <xf numFmtId="0" fontId="21" fillId="0" borderId="23" xfId="0" applyFont="1" applyFill="1" applyBorder="1" applyAlignment="1">
      <alignment horizontal="center"/>
    </xf>
    <xf numFmtId="0" fontId="77" fillId="44" borderId="11" xfId="0" applyFont="1" applyFill="1" applyBorder="1" applyAlignment="1">
      <alignment horizontal="center" vertical="center" wrapText="1"/>
    </xf>
    <xf numFmtId="0" fontId="77" fillId="44" borderId="21" xfId="0" applyFont="1" applyFill="1" applyBorder="1" applyAlignment="1">
      <alignment horizontal="center" vertical="center" wrapText="1"/>
    </xf>
    <xf numFmtId="0" fontId="77" fillId="44" borderId="12" xfId="0" applyFont="1" applyFill="1" applyBorder="1" applyAlignment="1">
      <alignment horizontal="center" vertical="center" wrapText="1"/>
    </xf>
    <xf numFmtId="0" fontId="107" fillId="0" borderId="11" xfId="0" applyFont="1" applyBorder="1" applyAlignment="1">
      <alignment horizontal="center" vertical="center" wrapText="1"/>
    </xf>
    <xf numFmtId="0" fontId="107" fillId="0" borderId="21" xfId="0" applyFont="1" applyBorder="1" applyAlignment="1">
      <alignment horizontal="center" vertical="center" wrapText="1"/>
    </xf>
    <xf numFmtId="0" fontId="107" fillId="0" borderId="12" xfId="0" applyFont="1" applyBorder="1" applyAlignment="1">
      <alignment horizontal="center" vertical="center" wrapText="1"/>
    </xf>
    <xf numFmtId="0" fontId="73" fillId="44" borderId="30" xfId="0" applyFont="1" applyFill="1" applyBorder="1" applyAlignment="1">
      <alignment horizontal="center" vertical="center"/>
    </xf>
    <xf numFmtId="0" fontId="73" fillId="44" borderId="26" xfId="0" applyFont="1" applyFill="1" applyBorder="1" applyAlignment="1">
      <alignment horizontal="center" vertical="center"/>
    </xf>
    <xf numFmtId="0" fontId="73" fillId="44" borderId="49" xfId="46" applyFont="1" applyFill="1" applyBorder="1" applyAlignment="1">
      <alignment horizontal="center"/>
    </xf>
    <xf numFmtId="0" fontId="73" fillId="44" borderId="50" xfId="46" applyFont="1" applyFill="1" applyBorder="1" applyAlignment="1">
      <alignment horizontal="center"/>
    </xf>
    <xf numFmtId="0" fontId="73" fillId="44" borderId="45" xfId="46" applyFont="1" applyFill="1" applyBorder="1" applyAlignment="1">
      <alignment horizontal="center"/>
    </xf>
    <xf numFmtId="0" fontId="73" fillId="44" borderId="88" xfId="0" applyFont="1" applyFill="1" applyBorder="1" applyAlignment="1">
      <alignment horizontal="center" vertical="center" wrapText="1"/>
    </xf>
    <xf numFmtId="0" fontId="73" fillId="44" borderId="53" xfId="0" applyFont="1" applyFill="1" applyBorder="1" applyAlignment="1">
      <alignment horizontal="center" vertical="center" wrapText="1"/>
    </xf>
    <xf numFmtId="0" fontId="73" fillId="44" borderId="89" xfId="0" applyFont="1" applyFill="1" applyBorder="1" applyAlignment="1">
      <alignment horizontal="center" vertical="center" wrapText="1"/>
    </xf>
    <xf numFmtId="0" fontId="73" fillId="44" borderId="52" xfId="0" applyFont="1" applyFill="1" applyBorder="1" applyAlignment="1">
      <alignment horizontal="center" vertical="center"/>
    </xf>
    <xf numFmtId="0" fontId="73" fillId="44" borderId="85" xfId="0" applyFont="1" applyFill="1" applyBorder="1" applyAlignment="1">
      <alignment horizontal="center" vertical="center"/>
    </xf>
    <xf numFmtId="0" fontId="73" fillId="44" borderId="86" xfId="0" applyFont="1" applyFill="1" applyBorder="1" applyAlignment="1">
      <alignment horizontal="center" vertical="center"/>
    </xf>
    <xf numFmtId="0" fontId="73" fillId="44" borderId="87" xfId="0" applyFont="1" applyFill="1" applyBorder="1" applyAlignment="1">
      <alignment horizontal="center" vertical="center"/>
    </xf>
    <xf numFmtId="0" fontId="73" fillId="44" borderId="72" xfId="0" applyFont="1" applyFill="1" applyBorder="1" applyAlignment="1">
      <alignment horizontal="center" vertical="center"/>
    </xf>
    <xf numFmtId="0" fontId="73" fillId="44" borderId="81" xfId="0" applyFont="1" applyFill="1" applyBorder="1" applyAlignment="1">
      <alignment horizontal="center" vertical="center"/>
    </xf>
    <xf numFmtId="0" fontId="73" fillId="44" borderId="74" xfId="0" applyFont="1" applyFill="1" applyBorder="1" applyAlignment="1">
      <alignment horizontal="center" vertical="center"/>
    </xf>
    <xf numFmtId="0" fontId="73" fillId="44" borderId="73" xfId="0" applyFont="1" applyFill="1" applyBorder="1" applyAlignment="1">
      <alignment horizontal="center" vertical="center"/>
    </xf>
    <xf numFmtId="0" fontId="73" fillId="44" borderId="71" xfId="0" applyFont="1" applyFill="1" applyBorder="1" applyAlignment="1">
      <alignment horizontal="center" vertical="center" wrapText="1"/>
    </xf>
    <xf numFmtId="0" fontId="73" fillId="44" borderId="94" xfId="0" applyFont="1" applyFill="1" applyBorder="1" applyAlignment="1">
      <alignment horizontal="center" vertical="center" wrapText="1"/>
    </xf>
    <xf numFmtId="0" fontId="73" fillId="44" borderId="85" xfId="0" applyFont="1" applyFill="1" applyBorder="1" applyAlignment="1">
      <alignment horizontal="center" vertical="center" wrapText="1"/>
    </xf>
    <xf numFmtId="0" fontId="73" fillId="44" borderId="86" xfId="0" applyFont="1" applyFill="1" applyBorder="1" applyAlignment="1">
      <alignment horizontal="center" vertical="center" wrapText="1"/>
    </xf>
    <xf numFmtId="0" fontId="73" fillId="44" borderId="87" xfId="0" applyFont="1" applyFill="1" applyBorder="1" applyAlignment="1">
      <alignment horizontal="center" vertical="center" wrapText="1"/>
    </xf>
    <xf numFmtId="0" fontId="58" fillId="0" borderId="0" xfId="0" applyFont="1" applyAlignment="1">
      <alignment horizontal="left" vertical="center"/>
    </xf>
    <xf numFmtId="0" fontId="37" fillId="0" borderId="91" xfId="0" applyFont="1" applyBorder="1" applyAlignment="1">
      <alignment vertical="center" wrapText="1"/>
    </xf>
    <xf numFmtId="0" fontId="37" fillId="0" borderId="53" xfId="0" applyFont="1" applyBorder="1" applyAlignment="1">
      <alignment vertical="center" wrapText="1"/>
    </xf>
    <xf numFmtId="0" fontId="37" fillId="0" borderId="92" xfId="0" applyFont="1" applyBorder="1" applyAlignment="1">
      <alignment vertical="center" wrapText="1"/>
    </xf>
    <xf numFmtId="0" fontId="37" fillId="0" borderId="58" xfId="0" applyFont="1" applyBorder="1" applyAlignment="1">
      <alignment vertical="center" wrapText="1"/>
    </xf>
    <xf numFmtId="0" fontId="37" fillId="0" borderId="50" xfId="0" applyFont="1" applyBorder="1" applyAlignment="1">
      <alignment vertical="center" wrapText="1"/>
    </xf>
    <xf numFmtId="0" fontId="37" fillId="0" borderId="59" xfId="0" applyFont="1" applyBorder="1" applyAlignment="1">
      <alignment vertical="center" wrapText="1"/>
    </xf>
    <xf numFmtId="0" fontId="33" fillId="0" borderId="0" xfId="49" quotePrefix="1" applyFont="1" applyAlignment="1">
      <alignment horizontal="center"/>
    </xf>
    <xf numFmtId="0" fontId="36" fillId="0" borderId="0" xfId="0" applyFont="1" applyAlignment="1">
      <alignment horizontal="left" vertical="center" wrapText="1" indent="2"/>
    </xf>
    <xf numFmtId="0" fontId="73" fillId="44" borderId="66" xfId="0" applyFont="1" applyFill="1" applyBorder="1" applyAlignment="1">
      <alignment horizontal="center" vertical="center" wrapText="1"/>
    </xf>
    <xf numFmtId="0" fontId="73" fillId="44" borderId="111" xfId="0" applyFont="1" applyFill="1" applyBorder="1" applyAlignment="1">
      <alignment horizontal="center" vertical="center" wrapText="1"/>
    </xf>
    <xf numFmtId="0" fontId="73" fillId="44" borderId="68" xfId="0" applyFont="1" applyFill="1" applyBorder="1" applyAlignment="1">
      <alignment horizontal="center" vertical="center" wrapText="1"/>
    </xf>
    <xf numFmtId="0" fontId="73" fillId="44" borderId="26" xfId="0" applyFont="1" applyFill="1" applyBorder="1" applyAlignment="1">
      <alignment horizontal="center" vertical="center" wrapText="1"/>
    </xf>
    <xf numFmtId="0" fontId="73" fillId="44" borderId="69" xfId="0" applyFont="1" applyFill="1" applyBorder="1" applyAlignment="1">
      <alignment horizontal="center" vertical="center" wrapText="1"/>
    </xf>
    <xf numFmtId="0" fontId="73" fillId="44" borderId="112" xfId="0" applyFont="1" applyFill="1" applyBorder="1" applyAlignment="1">
      <alignment horizontal="center" vertical="center" wrapText="1"/>
    </xf>
    <xf numFmtId="0" fontId="74" fillId="44" borderId="30" xfId="0" applyFont="1" applyFill="1" applyBorder="1" applyAlignment="1">
      <alignment horizontal="center" vertical="center" wrapText="1"/>
    </xf>
    <xf numFmtId="0" fontId="74" fillId="44" borderId="27" xfId="0" applyFont="1" applyFill="1" applyBorder="1" applyAlignment="1">
      <alignment horizontal="center" vertical="center" wrapText="1"/>
    </xf>
    <xf numFmtId="0" fontId="34" fillId="0" borderId="0" xfId="0" applyFont="1" applyAlignment="1">
      <alignment horizontal="left" vertical="center"/>
    </xf>
    <xf numFmtId="0" fontId="74" fillId="44" borderId="26" xfId="0" applyFont="1" applyFill="1" applyBorder="1" applyAlignment="1">
      <alignment horizontal="center" vertical="center" wrapText="1"/>
    </xf>
    <xf numFmtId="0" fontId="73" fillId="44" borderId="49" xfId="0" applyFont="1" applyFill="1" applyBorder="1" applyAlignment="1">
      <alignment horizontal="center" vertical="center"/>
    </xf>
    <xf numFmtId="0" fontId="73" fillId="44" borderId="45" xfId="0" applyFont="1" applyFill="1" applyBorder="1" applyAlignment="1">
      <alignment horizontal="center" vertical="center"/>
    </xf>
    <xf numFmtId="0" fontId="57" fillId="0" borderId="49" xfId="0" applyFont="1" applyFill="1" applyBorder="1" applyAlignment="1">
      <alignment vertical="center"/>
    </xf>
    <xf numFmtId="0" fontId="57" fillId="0" borderId="50" xfId="0" applyFont="1" applyFill="1" applyBorder="1" applyAlignment="1">
      <alignment vertical="center"/>
    </xf>
    <xf numFmtId="0" fontId="57" fillId="0" borderId="45" xfId="0" applyFont="1" applyFill="1" applyBorder="1" applyAlignment="1">
      <alignment vertical="center"/>
    </xf>
    <xf numFmtId="0" fontId="73" fillId="44" borderId="30" xfId="0" applyFont="1" applyFill="1" applyBorder="1" applyAlignment="1">
      <alignment horizontal="center" vertical="center" wrapText="1"/>
    </xf>
    <xf numFmtId="0" fontId="73" fillId="44" borderId="27" xfId="0" applyFont="1" applyFill="1" applyBorder="1" applyAlignment="1">
      <alignment horizontal="center" vertical="center" wrapText="1"/>
    </xf>
    <xf numFmtId="0" fontId="33" fillId="0" borderId="0" xfId="49" applyFont="1" applyAlignment="1">
      <alignment horizontal="left" vertical="top" wrapText="1"/>
    </xf>
    <xf numFmtId="0" fontId="33" fillId="0" borderId="0" xfId="49" applyFont="1" applyAlignment="1">
      <alignment horizontal="left" wrapText="1"/>
    </xf>
    <xf numFmtId="0" fontId="73" fillId="44" borderId="50" xfId="0" applyFont="1" applyFill="1" applyBorder="1" applyAlignment="1">
      <alignment horizontal="center" vertical="center"/>
    </xf>
    <xf numFmtId="0" fontId="57" fillId="0" borderId="63" xfId="0" applyFont="1" applyFill="1" applyBorder="1" applyAlignment="1">
      <alignment vertical="center"/>
    </xf>
    <xf numFmtId="0" fontId="57" fillId="0" borderId="53" xfId="0" applyFont="1" applyFill="1" applyBorder="1" applyAlignment="1">
      <alignment vertical="center"/>
    </xf>
    <xf numFmtId="0" fontId="57" fillId="0" borderId="47" xfId="0" applyFont="1" applyFill="1" applyBorder="1" applyAlignment="1">
      <alignment vertical="center"/>
    </xf>
    <xf numFmtId="0" fontId="57" fillId="0" borderId="46" xfId="0" applyFont="1" applyBorder="1" applyAlignment="1">
      <alignment horizontal="center" vertical="center"/>
    </xf>
    <xf numFmtId="0" fontId="57" fillId="0" borderId="49" xfId="0" applyFont="1" applyBorder="1" applyAlignment="1">
      <alignment vertical="center"/>
    </xf>
    <xf numFmtId="0" fontId="57" fillId="0" borderId="50" xfId="0" applyFont="1" applyBorder="1" applyAlignment="1">
      <alignment vertical="center"/>
    </xf>
    <xf numFmtId="0" fontId="57" fillId="0" borderId="45" xfId="0" applyFont="1" applyBorder="1" applyAlignment="1">
      <alignment vertical="center"/>
    </xf>
    <xf numFmtId="0" fontId="33" fillId="0" borderId="0" xfId="49" quotePrefix="1" applyFont="1" applyFill="1" applyAlignment="1"/>
  </cellXfs>
  <cellStyles count="61">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Comma 2" xfId="50" xr:uid="{00000000-0005-0000-0000-000016000000}"/>
    <cellStyle name="Comma 2 2" xfId="56" xr:uid="{A926E972-EA84-4DE1-98B2-D13D1495952B}"/>
    <cellStyle name="Currency_HOJA DE TRABAJO" xfId="52" xr:uid="{9EC13C1C-C71D-43E7-A9AB-8278E912ED35}"/>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58" builtinId="8"/>
    <cellStyle name="Incorrecto" xfId="7" builtinId="27" customBuiltin="1"/>
    <cellStyle name="Millares" xfId="1" builtinId="3"/>
    <cellStyle name="Millares [0]" xfId="51" builtinId="6"/>
    <cellStyle name="Millares [0] 2" xfId="45" xr:uid="{00000000-0005-0000-0000-000022000000}"/>
    <cellStyle name="Millares [0] 2 2" xfId="55" xr:uid="{F0189A5D-A905-425B-BF6F-DD569C3B2F1D}"/>
    <cellStyle name="Millares [0] 3" xfId="57" xr:uid="{D1A892A3-EE84-4D80-95BD-BE7E0FF4D06C}"/>
    <cellStyle name="Millares 2" xfId="53" xr:uid="{2D5C6FCD-67C4-4C11-97F3-BE13912928AB}"/>
    <cellStyle name="Neutral" xfId="8" builtinId="28" customBuiltin="1"/>
    <cellStyle name="Normal" xfId="0" builtinId="0"/>
    <cellStyle name="Normal 12" xfId="46" xr:uid="{00000000-0005-0000-0000-000025000000}"/>
    <cellStyle name="Normal 15" xfId="47" xr:uid="{00000000-0005-0000-0000-000026000000}"/>
    <cellStyle name="Normal 2" xfId="49" xr:uid="{00000000-0005-0000-0000-000027000000}"/>
    <cellStyle name="Normal 2 4" xfId="48" xr:uid="{00000000-0005-0000-0000-000028000000}"/>
    <cellStyle name="Normal 3" xfId="54" xr:uid="{D556BA60-A852-45B7-B1C8-2824E9BA9F50}"/>
    <cellStyle name="Normal 3 3" xfId="43" xr:uid="{00000000-0005-0000-0000-000029000000}"/>
    <cellStyle name="Normal 4" xfId="60" xr:uid="{DF04B0E1-6681-4778-B17F-9B25664263C3}"/>
    <cellStyle name="Normal_Estados Fiscal 1999" xfId="44" xr:uid="{00000000-0005-0000-0000-00002A000000}"/>
    <cellStyle name="Notas" xfId="15" builtinId="10" customBuiltin="1"/>
    <cellStyle name="Porcentaje" xfId="59" builtinId="5"/>
    <cellStyle name="Salida" xfId="10" builtinId="21" customBuiltin="1"/>
    <cellStyle name="Texto de advertencia" xfId="14" builtinId="11" customBuiltin="1"/>
    <cellStyle name="Texto explicativo" xfId="16" builtinId="53" customBuiltin="1"/>
    <cellStyle name="Título 2" xfId="3" builtinId="17" customBuiltin="1"/>
    <cellStyle name="Título 3" xfId="4" builtinId="18" customBuiltin="1"/>
    <cellStyle name="Título 4" xfId="42" xr:uid="{00000000-0005-0000-0000-000033000000}"/>
    <cellStyle name="Total" xfId="17" builtinId="25" customBuiltin="1"/>
  </cellStyles>
  <dxfs count="1">
    <dxf>
      <alignment vertical="center"/>
    </dxf>
  </dxfs>
  <tableStyles count="0" defaultTableStyle="TableStyleMedium2" defaultPivotStyle="PivotStyleLight16"/>
  <colors>
    <mruColors>
      <color rgb="FF006699"/>
      <color rgb="FF336699"/>
      <color rgb="FF003366"/>
      <color rgb="FF000066"/>
      <color rgb="FF333399"/>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errerepy02\Contabilidad\Regional%20Casa%20de%20Bolsa\INFORMES%20CNV-BVPASA\2020\03.%20Al%2030.09.2020\Balance%20consolidado%20GS%2009.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
      <sheetName val="RG"/>
      <sheetName val="Consolidado"/>
    </sheetNames>
    <sheetDataSet>
      <sheetData sheetId="0">
        <row r="6">
          <cell r="F6">
            <v>504171.60000000003</v>
          </cell>
        </row>
        <row r="44">
          <cell r="T44">
            <v>144.54</v>
          </cell>
        </row>
      </sheetData>
      <sheetData sheetId="1"/>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hirley Vichini" refreshedDate="44008.673884143522" createdVersion="6" refreshedVersion="6" minRefreshableVersion="3" recordCount="218" xr:uid="{355175BA-1854-4F6F-8CC4-78A63E12084D}">
  <cacheSource type="worksheet">
    <worksheetSource ref="B4:G226" sheet="Clasificación 09.20"/>
  </cacheSource>
  <cacheFields count="6">
    <cacheField name="Para los EEFF" numFmtId="0">
      <sharedItems containsBlank="1"/>
    </cacheField>
    <cacheField name="Código Cuenta" numFmtId="0">
      <sharedItems containsSemiMixedTypes="0" containsString="0" containsNumber="1" containsInteger="1" minValue="1" maxValue="1301020402"/>
    </cacheField>
    <cacheField name="Cuenta" numFmtId="0">
      <sharedItems count="182">
        <s v="ACTIVO"/>
        <s v="ACTIVO CORRIENTE"/>
        <s v="DISPONIBILIDADES"/>
        <s v="Caja"/>
        <s v="Caja Chica"/>
        <s v="Recaudaciones a Depositar GS"/>
        <s v="Recaudaciones a Depositar USD"/>
        <s v="Bancos Moneda Local"/>
        <s v="Bancos Moneda Extranjera"/>
        <s v="Certificados Bancarios y Otros Similares"/>
        <s v="Depósitos en Instituciones Financieras"/>
        <s v="Fondos para Propósitos Especiales"/>
        <s v="Disponible Sujeto a Restricción"/>
        <s v="INVERSIONES TEMPORALES"/>
        <s v="Titulos de Renta Fija - Cuenta Propia"/>
        <s v="Valores y Titulos emitidos por el Estado"/>
        <s v="Bonos Gs"/>
        <s v="Bonos USD"/>
        <s v="Certificados de Absorcion Monetaria"/>
        <s v="Valores y Titulos emitidos por el Sist F"/>
        <s v="Cédulas hipotecarias"/>
        <s v="Papeles comerciales"/>
        <s v="Pagarés"/>
        <s v="Letras"/>
        <s v="Bonos Subordinados Gs"/>
        <s v="Bonos Subordinados USD"/>
        <s v="Bonos Financieros Gs"/>
        <s v="Bonos Financieros USD"/>
        <s v="Certificados de Depósito de Ahorro Gs"/>
        <s v="Certificados de Deposito de Ahorro USD"/>
        <s v="Valores y Titulos emitidos por Empresas"/>
        <s v="Certificado de Deposito de Ahorro Gs"/>
        <s v="Bonos Corporativos Gs"/>
        <s v="Bonos Corporativos USD"/>
        <s v="Titulos de Renta Fija - Cuenta Terceros"/>
        <s v="Certificados de Absorción Monetaria"/>
        <s v="Valores y Titulos emitidos por el Sist.F"/>
        <s v="Certificados de Deposito de Ahorro Gs"/>
        <s v="Certificado de Deposito de Ahorro USD"/>
        <s v="Bonos Corporativos GS (CT)"/>
        <s v="Titulos de Renta Variable"/>
        <s v="Certificados Provisionales"/>
        <s v="Acciones Representativas de Capital Soci"/>
        <s v="Acciones de Empresas"/>
        <s v="Certificados de Participación de Fondos"/>
        <s v="Fondos Mutuos"/>
        <s v="Fondos de Inversión"/>
        <s v="Otros Títulos Representativos de Derecho"/>
        <s v="Instrumentos Financieros Cedidos"/>
        <s v="Instrumentos Financieros Cedidos en Prés"/>
        <s v="Instrumentos Financieros Cedidos en Gara"/>
        <s v="Instrumentos Financieros Sujetos a Restr"/>
        <s v="Intereses a Cobrar s/ Inst. Financieras"/>
        <s v="Intereses a Cobrar USD s/ Ins.Financ."/>
        <s v="Inversiones propias sujetas a Reporto Gs"/>
        <s v="Inversiones propias sujetas a Reporto U$"/>
        <s v="Intereses a Cobrar por Reporto Gs"/>
        <s v="Intereses a Cobrar por Reporto U$S"/>
        <s v="Premios a Devengar por Reporto Gs"/>
        <s v="Premios a Devengar por Reporto U$S"/>
        <s v="CRÉDITOS"/>
        <s v="Deudores por Intermediación GS"/>
        <s v="Deudores por Intermediacion USD"/>
        <s v="Servicios"/>
        <s v="Administración de Cartera"/>
        <s v="Custodia de Valores"/>
        <s v="Colocación de Emisiones Primarias"/>
        <s v="Asesorías"/>
        <s v="Representante de Obligacionistas"/>
        <s v="Documentos de Intermediación de Valores"/>
        <s v="Clientes"/>
        <s v="Operaciones Bursátiles"/>
        <s v="Operaciones Extrabursátiles"/>
        <s v="Bolsa de Valores"/>
        <s v="Compensación de Operaciones Bursátiles"/>
        <s v="Liquidación por Operaciones Bursátiles"/>
        <s v="Documentos de Operaciones Propias"/>
        <s v="Operaciones Extrabursàtiles"/>
        <s v="Operaciones Pendientes de Liquidación"/>
        <s v="Anticipos Recibidos"/>
        <s v="Préstamo a Clientes"/>
        <s v="Documentos Descontados"/>
        <s v="Cheques Devueltos"/>
        <s v="Cuentas de Dudoso Recaudo"/>
        <s v="Cuentas por Cobrar a Partes relacionadas"/>
        <s v="Directores"/>
        <s v="Accionistas"/>
        <s v="Préstamos"/>
        <s v="Empresas vinculadas"/>
        <s v="Matriz"/>
        <s v="Filial"/>
        <s v="Afiliadas"/>
        <s v="Sucursales"/>
        <s v="Prevision Ctas a cobrar a Partes relacio"/>
        <s v="Intereses a Recuperar GS"/>
        <s v="Intereses a Recuperar USD"/>
        <s v="OTROS CRÉDITOS"/>
        <s v="IVA Crédito Fiscal"/>
        <s v="Retencion IVA"/>
        <s v="Pagos No Aplicados IVA"/>
        <s v="Retenciones a Emitir"/>
        <s v="Anticipos de Imp. a la Renta"/>
        <s v="Anticipos al Personal"/>
        <s v="Anticipos a Proveedores GS"/>
        <s v="Préstamos al Personal"/>
        <s v="Por Instrumentos Financieros"/>
        <s v="Por Venta de Propiedades y Equipo"/>
        <s v="Operaciones de Reporto"/>
        <s v="Intereses"/>
        <s v="Dividendos"/>
        <s v="Multas y Sanciones"/>
        <s v="Depósitos en garantía"/>
        <s v="Reclamaciones a Terceros"/>
        <s v="GASTOS PAGADOS ANTICIPADOS"/>
        <s v="Seguros"/>
        <s v="Seguro de Vida y Médico"/>
        <s v="Seguro vehicular"/>
        <s v="Seguro Contra Daños"/>
        <s v="Alquileres Pagados por Adelantado"/>
        <s v="Intereses Pagados por Adelantado"/>
        <s v="Adelanto de Remuneraciones"/>
        <s v="Honorarios Profesionales y Servicios"/>
        <s v="Aranceles Pagados por Adelantado"/>
        <s v="Primas de Instrumentos Financieros Deriv"/>
        <s v="Gastos por Liquidar"/>
        <s v="Impuestos Municipales"/>
        <s v="Comision Nacional de Bancos y Seguros"/>
        <s v="Otros Gastos Anticipados"/>
        <s v="ACTIVO NO CORRIENTE"/>
        <s v="INVERSIONES PERMANENTES"/>
        <s v="Instrumentos Financieros Representativos"/>
        <s v="Valores Emitidos o Garantizados por el E"/>
        <s v="Bonos"/>
        <s v="Valores Emitidos por Empresas del Sistem"/>
        <s v="Acciones Represent.de Capital Social"/>
        <s v="Acciones - BVPASA"/>
        <s v="PROPIEDADES Y EQUIPO"/>
        <s v="Terrenos"/>
        <s v="Urbanos"/>
        <s v="Rurales"/>
        <s v="Edificios y Otras Construcciones"/>
        <s v="Deprec. Acum. Edificios y construcciones"/>
        <s v="Instalaciones"/>
        <s v="Instalaciones en Propiedades Propias"/>
        <s v="Instalaciones en Propiedades Alquiladas"/>
        <s v="Deprec. Acum. Instalaciones"/>
        <s v="Construcciones u Obras en Proceso"/>
        <s v="Urbanización y Mejoras de Terrenos"/>
        <s v="Construcciones en Proceso"/>
        <s v="Muebles y Enseres"/>
        <s v="Deprec. Acum. Muebles y Enseres"/>
        <s v="Equipo de Cómputo"/>
        <s v="Deprec. Acum. Equipos de Computo"/>
        <s v="Vehículos"/>
        <s v="Deprec. Acum. Vehiculos"/>
        <s v="Propiedades y Equipo Adquiridos por Arre"/>
        <s v="Propiedad y Equipo Arrendado"/>
        <s v="Deprec. Acum. Propiedades y equipo adqui"/>
        <s v="ACTIVOS INTANGIBLES"/>
        <s v="Licencias y Franquicias"/>
        <s v="Licencias"/>
        <s v="Software"/>
        <s v="Hardware"/>
        <s v="Crédito Mercantil"/>
        <s v="Marcas"/>
        <s v="Amort.Acum. Activos Intagibles"/>
        <s v="OTROS ACTIVOS"/>
        <s v="Moneda Nacional"/>
        <s v="Bienes de Arte y Cultura"/>
        <s v="Obras de Arte"/>
        <s v="Biblioteca"/>
        <s v="Otros"/>
        <s v="Diversos"/>
        <s v="Bienes Entregados en Usufructo"/>
        <s v="Bienes Recibidos en Pago (Adjudicados y "/>
        <s v="Bienes Recibidos en Pago"/>
        <s v="CARGOS DIFERIDOS"/>
        <s v="Gastos de Constitución"/>
        <s v="Amortiz. Acum. Gastos de Constitución"/>
        <s v="Gastos de Desarrollo"/>
        <s v="Gastos Legales"/>
        <s v="Gastos de Constitucion Adm de Fondos"/>
      </sharedItems>
    </cacheField>
    <cacheField name="Moneda" numFmtId="0">
      <sharedItems/>
    </cacheField>
    <cacheField name="***" numFmtId="0">
      <sharedItems/>
    </cacheField>
    <cacheField name="Moneda GS" numFmtId="173">
      <sharedItems containsSemiMixedTypes="0" containsString="0" containsNumber="1" containsInteger="1" minValue="-32204457" maxValue="810904985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8">
  <r>
    <m/>
    <n v="1"/>
    <x v="0"/>
    <s v="GS"/>
    <s v="NI"/>
    <n v="0"/>
  </r>
  <r>
    <m/>
    <n v="11"/>
    <x v="1"/>
    <s v="GS"/>
    <s v="NI"/>
    <n v="0"/>
  </r>
  <r>
    <m/>
    <n v="111"/>
    <x v="2"/>
    <s v="GS"/>
    <s v="NI"/>
    <n v="0"/>
  </r>
  <r>
    <s v="Caja "/>
    <n v="111101"/>
    <x v="3"/>
    <s v="GS"/>
    <s v="I"/>
    <n v="0"/>
  </r>
  <r>
    <s v="Caja "/>
    <n v="111102"/>
    <x v="4"/>
    <s v="GS"/>
    <s v="I"/>
    <n v="0"/>
  </r>
  <r>
    <s v="Recaudaciones a Depositar"/>
    <n v="111103"/>
    <x v="5"/>
    <s v="GS"/>
    <s v="I"/>
    <n v="0"/>
  </r>
  <r>
    <s v="Recaudaciones a Depositar"/>
    <n v="111104"/>
    <x v="6"/>
    <s v="GS"/>
    <s v="I"/>
    <n v="0"/>
  </r>
  <r>
    <s v="Bancos"/>
    <n v="111105"/>
    <x v="7"/>
    <s v="GS"/>
    <s v="I"/>
    <n v="2489543463"/>
  </r>
  <r>
    <s v="Bancos"/>
    <n v="111106"/>
    <x v="8"/>
    <s v="GS"/>
    <s v="I"/>
    <n v="1403320111"/>
  </r>
  <r>
    <s v="Bancos"/>
    <n v="111107"/>
    <x v="9"/>
    <s v="US"/>
    <s v="I"/>
    <n v="0"/>
  </r>
  <r>
    <s v="Bancos"/>
    <n v="111108"/>
    <x v="10"/>
    <s v="GS"/>
    <s v="I"/>
    <n v="0"/>
  </r>
  <r>
    <s v="Bancos"/>
    <n v="111109"/>
    <x v="11"/>
    <s v="GS"/>
    <s v="I"/>
    <n v="0"/>
  </r>
  <r>
    <s v="Bancos"/>
    <n v="111110"/>
    <x v="12"/>
    <s v="GS"/>
    <s v="I"/>
    <n v="0"/>
  </r>
  <r>
    <m/>
    <n v="112"/>
    <x v="13"/>
    <s v="GS"/>
    <s v="NI"/>
    <n v="0"/>
  </r>
  <r>
    <m/>
    <n v="11201"/>
    <x v="14"/>
    <s v="GS"/>
    <s v="NI"/>
    <n v="0"/>
  </r>
  <r>
    <m/>
    <n v="1120101"/>
    <x v="15"/>
    <s v="GS"/>
    <s v="NI"/>
    <n v="0"/>
  </r>
  <r>
    <s v="Títulos de Renta Fija"/>
    <n v="112010101"/>
    <x v="16"/>
    <s v="US"/>
    <s v="I"/>
    <n v="0"/>
  </r>
  <r>
    <s v="Títulos de Renta Fija"/>
    <n v="112010102"/>
    <x v="17"/>
    <s v="GS"/>
    <s v="I"/>
    <n v="0"/>
  </r>
  <r>
    <s v="Títulos de Renta Fija"/>
    <n v="112010103"/>
    <x v="18"/>
    <s v="GS"/>
    <s v="I"/>
    <n v="0"/>
  </r>
  <r>
    <m/>
    <n v="1120102"/>
    <x v="19"/>
    <s v="GS"/>
    <s v="NI"/>
    <n v="0"/>
  </r>
  <r>
    <s v="Títulos de Renta Fija"/>
    <n v="112010201"/>
    <x v="20"/>
    <s v="GS"/>
    <s v="I"/>
    <n v="0"/>
  </r>
  <r>
    <s v="Títulos de Renta Fija"/>
    <n v="112010202"/>
    <x v="21"/>
    <s v="GS"/>
    <s v="I"/>
    <n v="0"/>
  </r>
  <r>
    <s v="Títulos de Renta Fija"/>
    <n v="112010203"/>
    <x v="22"/>
    <s v="GS"/>
    <s v="I"/>
    <n v="0"/>
  </r>
  <r>
    <s v="Títulos de Renta Fija"/>
    <n v="112010204"/>
    <x v="23"/>
    <s v="GS"/>
    <s v="I"/>
    <n v="0"/>
  </r>
  <r>
    <s v="Títulos de Renta Fija"/>
    <n v="112010205"/>
    <x v="16"/>
    <s v="GS"/>
    <s v="I"/>
    <n v="0"/>
  </r>
  <r>
    <s v="Títulos de Renta Fija"/>
    <n v="112010206"/>
    <x v="17"/>
    <s v="GS"/>
    <s v="I"/>
    <n v="0"/>
  </r>
  <r>
    <s v="Títulos de Renta Fija"/>
    <n v="112010207"/>
    <x v="24"/>
    <s v="GS"/>
    <s v="I"/>
    <n v="9000000"/>
  </r>
  <r>
    <s v="Títulos de Renta Fija"/>
    <n v="112010208"/>
    <x v="25"/>
    <s v="GS"/>
    <s v="I"/>
    <n v="0"/>
  </r>
  <r>
    <s v="Títulos de Renta Fija"/>
    <n v="112010209"/>
    <x v="26"/>
    <s v="GS"/>
    <s v="I"/>
    <n v="0"/>
  </r>
  <r>
    <s v="Títulos de Renta Fija"/>
    <n v="112010210"/>
    <x v="27"/>
    <s v="GS"/>
    <s v="I"/>
    <n v="0"/>
  </r>
  <r>
    <s v="Títulos de Renta Fija"/>
    <n v="112010211"/>
    <x v="28"/>
    <s v="GS"/>
    <s v="I"/>
    <n v="217559172"/>
  </r>
  <r>
    <s v="Títulos de Renta Fija"/>
    <n v="112010212"/>
    <x v="29"/>
    <s v="GS"/>
    <s v="I"/>
    <n v="48857307"/>
  </r>
  <r>
    <m/>
    <n v="1120103"/>
    <x v="30"/>
    <s v="GS"/>
    <s v="NI"/>
    <n v="0"/>
  </r>
  <r>
    <s v="Títulos de Renta Fija"/>
    <n v="112010301"/>
    <x v="29"/>
    <s v="GS"/>
    <s v="I"/>
    <n v="0"/>
  </r>
  <r>
    <s v="Títulos de Renta Fija"/>
    <n v="112010302"/>
    <x v="31"/>
    <s v="GS"/>
    <s v="I"/>
    <n v="0"/>
  </r>
  <r>
    <s v="Títulos de Renta Fija"/>
    <n v="112010303"/>
    <x v="16"/>
    <s v="GS"/>
    <s v="I"/>
    <n v="0"/>
  </r>
  <r>
    <s v="Títulos de Renta Fija"/>
    <n v="112010304"/>
    <x v="32"/>
    <s v="GS"/>
    <s v="I"/>
    <n v="561000000"/>
  </r>
  <r>
    <s v="Títulos de Renta Fija"/>
    <n v="112010305"/>
    <x v="33"/>
    <s v="GS"/>
    <s v="I"/>
    <n v="0"/>
  </r>
  <r>
    <m/>
    <n v="11202"/>
    <x v="34"/>
    <s v="GS"/>
    <s v="NI"/>
    <n v="0"/>
  </r>
  <r>
    <m/>
    <n v="1120201"/>
    <x v="15"/>
    <s v="GS"/>
    <s v="NI"/>
    <n v="0"/>
  </r>
  <r>
    <s v="Títulos de Renta Fija"/>
    <n v="112020101"/>
    <x v="16"/>
    <s v="GS"/>
    <s v="I"/>
    <n v="0"/>
  </r>
  <r>
    <s v="Títulos de Renta Fija"/>
    <n v="112020102"/>
    <x v="17"/>
    <s v="GS"/>
    <s v="I"/>
    <n v="0"/>
  </r>
  <r>
    <s v="Títulos de Renta Fija"/>
    <n v="112020103"/>
    <x v="35"/>
    <s v="GS"/>
    <s v="I"/>
    <n v="0"/>
  </r>
  <r>
    <m/>
    <n v="1120202"/>
    <x v="36"/>
    <s v="GS"/>
    <s v="NI"/>
    <n v="0"/>
  </r>
  <r>
    <s v="Títulos de Renta Fija"/>
    <n v="112020205"/>
    <x v="16"/>
    <s v="GS"/>
    <s v="I"/>
    <n v="0"/>
  </r>
  <r>
    <s v="Títulos de Renta Fija"/>
    <n v="112020206"/>
    <x v="17"/>
    <s v="GS"/>
    <s v="I"/>
    <n v="0"/>
  </r>
  <r>
    <s v="Títulos de Renta Fija"/>
    <n v="112020210"/>
    <x v="27"/>
    <s v="GS"/>
    <s v="I"/>
    <n v="0"/>
  </r>
  <r>
    <s v="Títulos de Renta Fija"/>
    <n v="112020211"/>
    <x v="37"/>
    <s v="GS"/>
    <s v="I"/>
    <n v="0"/>
  </r>
  <r>
    <s v="Títulos de Renta Fija"/>
    <n v="112020212"/>
    <x v="38"/>
    <s v="GS"/>
    <s v="I"/>
    <n v="0"/>
  </r>
  <r>
    <m/>
    <n v="1120203"/>
    <x v="30"/>
    <s v="GS"/>
    <s v="NI"/>
    <n v="0"/>
  </r>
  <r>
    <s v="Títulos de Renta Fija"/>
    <n v="112020302"/>
    <x v="16"/>
    <s v="GS"/>
    <s v="I"/>
    <n v="0"/>
  </r>
  <r>
    <s v="Títulos de Renta Fija"/>
    <n v="112020303"/>
    <x v="17"/>
    <s v="GS"/>
    <s v="I"/>
    <n v="0"/>
  </r>
  <r>
    <s v="Títulos de Renta Fija"/>
    <n v="112020304"/>
    <x v="37"/>
    <s v="GS"/>
    <s v="I"/>
    <n v="0"/>
  </r>
  <r>
    <s v="Títulos de Renta Fija"/>
    <n v="112020305"/>
    <x v="39"/>
    <s v="GS"/>
    <s v="I"/>
    <n v="0"/>
  </r>
  <r>
    <m/>
    <n v="11203"/>
    <x v="40"/>
    <s v="GS"/>
    <s v="NI"/>
    <n v="0"/>
  </r>
  <r>
    <s v="Títulos de Renta Variable"/>
    <n v="1120301"/>
    <x v="41"/>
    <s v="GS"/>
    <s v="I"/>
    <n v="0"/>
  </r>
  <r>
    <m/>
    <n v="1120302"/>
    <x v="42"/>
    <s v="GS"/>
    <s v="NI"/>
    <n v="0"/>
  </r>
  <r>
    <s v="Títulos de Renta Variable"/>
    <n v="112030201"/>
    <x v="43"/>
    <s v="GS"/>
    <s v="I"/>
    <n v="0"/>
  </r>
  <r>
    <m/>
    <n v="1120303"/>
    <x v="44"/>
    <s v="GS"/>
    <s v="NI"/>
    <n v="0"/>
  </r>
  <r>
    <s v="Fondos Mutuos"/>
    <n v="112030301"/>
    <x v="45"/>
    <s v="GS"/>
    <s v="I"/>
    <n v="0"/>
  </r>
  <r>
    <s v="Fondos de Inversión"/>
    <n v="112030302"/>
    <x v="46"/>
    <s v="GS"/>
    <s v="I"/>
    <n v="0"/>
  </r>
  <r>
    <m/>
    <n v="1120304"/>
    <x v="47"/>
    <s v="GS"/>
    <s v="NI"/>
    <n v="0"/>
  </r>
  <r>
    <m/>
    <n v="11204"/>
    <x v="48"/>
    <s v="GS"/>
    <s v="NI"/>
    <n v="0"/>
  </r>
  <r>
    <s v="Valores cedidos"/>
    <n v="1120401"/>
    <x v="49"/>
    <s v="GS"/>
    <s v="I"/>
    <n v="0"/>
  </r>
  <r>
    <s v="Valores cedidos"/>
    <n v="1120402"/>
    <x v="50"/>
    <s v="US"/>
    <s v="I"/>
    <n v="0"/>
  </r>
  <r>
    <s v="Valores cedidos"/>
    <n v="1120403"/>
    <x v="51"/>
    <s v="US"/>
    <s v="I"/>
    <n v="0"/>
  </r>
  <r>
    <s v="Otros Activos Corrientes "/>
    <n v="11205"/>
    <x v="52"/>
    <s v="US"/>
    <s v="I"/>
    <n v="612030384"/>
  </r>
  <r>
    <s v="Otros Activos Corrientes "/>
    <n v="11206"/>
    <x v="53"/>
    <s v="US"/>
    <s v="I"/>
    <n v="165523085"/>
  </r>
  <r>
    <s v="Otros Activos Corrientes "/>
    <n v="11207"/>
    <x v="54"/>
    <s v="GS"/>
    <s v="I"/>
    <n v="8109049854"/>
  </r>
  <r>
    <s v="Otros Activos Corrientes "/>
    <n v="11208"/>
    <x v="55"/>
    <s v="US"/>
    <s v="I"/>
    <n v="7997216474"/>
  </r>
  <r>
    <s v="Otros Activos Corrientes "/>
    <n v="11209"/>
    <x v="56"/>
    <s v="GS"/>
    <s v="I"/>
    <n v="2410959"/>
  </r>
  <r>
    <s v="Otros Activos Corrientes "/>
    <n v="11210"/>
    <x v="57"/>
    <s v="US"/>
    <s v="I"/>
    <n v="4335591"/>
  </r>
  <r>
    <s v="Otros Activos Corrientes "/>
    <n v="11211"/>
    <x v="58"/>
    <s v="GS"/>
    <s v="I"/>
    <n v="6736642"/>
  </r>
  <r>
    <s v="Otros Activos Corrientes "/>
    <n v="11212"/>
    <x v="59"/>
    <s v="US"/>
    <s v="I"/>
    <n v="6799607"/>
  </r>
  <r>
    <m/>
    <n v="113"/>
    <x v="60"/>
    <s v="US"/>
    <s v="NI"/>
    <n v="0"/>
  </r>
  <r>
    <s v="Deudores por intermediacion"/>
    <n v="11301"/>
    <x v="61"/>
    <s v="US"/>
    <s v="I"/>
    <n v="10014421"/>
  </r>
  <r>
    <s v="Deudores por intermediacion"/>
    <n v="11302"/>
    <x v="62"/>
    <s v="US"/>
    <s v="I"/>
    <n v="5576709"/>
  </r>
  <r>
    <m/>
    <n v="11303"/>
    <x v="63"/>
    <s v="US"/>
    <s v="NI"/>
    <n v="0"/>
  </r>
  <r>
    <s v="Deudores por intermediacion"/>
    <n v="1130301"/>
    <x v="64"/>
    <s v="US"/>
    <s v="I"/>
    <n v="0"/>
  </r>
  <r>
    <s v="Deudores por intermediacion"/>
    <n v="1130302"/>
    <x v="65"/>
    <s v="US"/>
    <s v="I"/>
    <n v="0"/>
  </r>
  <r>
    <s v="Deudores por intermediacion"/>
    <n v="1130303"/>
    <x v="66"/>
    <s v="US"/>
    <s v="I"/>
    <n v="0"/>
  </r>
  <r>
    <s v="Deudores por intermediacion"/>
    <n v="1130304"/>
    <x v="67"/>
    <s v="US"/>
    <s v="I"/>
    <n v="0"/>
  </r>
  <r>
    <s v="Deudores por intermediacion"/>
    <n v="1130305"/>
    <x v="68"/>
    <s v="US"/>
    <s v="I"/>
    <n v="0"/>
  </r>
  <r>
    <m/>
    <n v="11304"/>
    <x v="69"/>
    <s v="US"/>
    <s v="NI"/>
    <n v="0"/>
  </r>
  <r>
    <m/>
    <n v="1130401"/>
    <x v="70"/>
    <s v="US"/>
    <s v="NI"/>
    <n v="0"/>
  </r>
  <r>
    <s v="Deudores por intermediacion"/>
    <n v="113040101"/>
    <x v="71"/>
    <s v="US"/>
    <s v="I"/>
    <n v="0"/>
  </r>
  <r>
    <s v="Deudores por intermediacion"/>
    <n v="113040102"/>
    <x v="72"/>
    <s v="GS"/>
    <s v="I"/>
    <n v="0"/>
  </r>
  <r>
    <m/>
    <n v="1130402"/>
    <x v="73"/>
    <s v="US"/>
    <s v="NI"/>
    <n v="0"/>
  </r>
  <r>
    <s v="Deudores por intermediacion"/>
    <n v="113040201"/>
    <x v="74"/>
    <s v="GS"/>
    <s v="I"/>
    <n v="0"/>
  </r>
  <r>
    <s v="Deudores por intermediacion"/>
    <n v="113040202"/>
    <x v="75"/>
    <s v="GS"/>
    <s v="I"/>
    <n v="0"/>
  </r>
  <r>
    <m/>
    <n v="11305"/>
    <x v="76"/>
    <s v="US"/>
    <s v="NI"/>
    <n v="0"/>
  </r>
  <r>
    <s v="Deudores por intermediacion"/>
    <n v="1130501"/>
    <x v="71"/>
    <s v="GS"/>
    <s v="I"/>
    <n v="0"/>
  </r>
  <r>
    <s v="Deudores por intermediacion"/>
    <n v="1130502"/>
    <x v="77"/>
    <s v="GS"/>
    <s v="I"/>
    <n v="0"/>
  </r>
  <r>
    <s v="Documentos y Cuentas por Cobrar"/>
    <n v="11306"/>
    <x v="78"/>
    <s v="GS"/>
    <s v="I"/>
    <n v="0"/>
  </r>
  <r>
    <s v="Deudores Varios"/>
    <n v="11307"/>
    <x v="79"/>
    <s v="GS"/>
    <s v="I"/>
    <n v="0"/>
  </r>
  <r>
    <s v="Deudores Varios"/>
    <n v="11308"/>
    <x v="80"/>
    <s v="GS"/>
    <s v="I"/>
    <n v="0"/>
  </r>
  <r>
    <s v="Deudores Varios"/>
    <n v="11309"/>
    <x v="81"/>
    <s v="GS"/>
    <s v="I"/>
    <n v="0"/>
  </r>
  <r>
    <s v="Deudores Varios"/>
    <n v="11310"/>
    <x v="82"/>
    <s v="GS"/>
    <s v="I"/>
    <n v="0"/>
  </r>
  <r>
    <s v="Previsión por menor valor"/>
    <n v="11311"/>
    <x v="83"/>
    <s v="GS"/>
    <s v="I"/>
    <n v="0"/>
  </r>
  <r>
    <m/>
    <n v="11312"/>
    <x v="84"/>
    <s v="GS"/>
    <s v="NI"/>
    <n v="0"/>
  </r>
  <r>
    <s v="Cuentas por cobrar a Personas y Empresas relacionadas"/>
    <n v="1131201"/>
    <x v="85"/>
    <s v="GS"/>
    <s v="I"/>
    <n v="0"/>
  </r>
  <r>
    <m/>
    <n v="1131202"/>
    <x v="86"/>
    <s v="GS"/>
    <s v="NI"/>
    <n v="0"/>
  </r>
  <r>
    <s v="Cuentas por cobrar a Personas y Empresas relacionadas"/>
    <n v="113120201"/>
    <x v="87"/>
    <s v="GS"/>
    <s v="I"/>
    <n v="0"/>
  </r>
  <r>
    <m/>
    <n v="1131203"/>
    <x v="88"/>
    <s v="GS"/>
    <s v="NI"/>
    <n v="0"/>
  </r>
  <r>
    <s v="Cuentas por cobrar a Personas y Empresas relacionadas"/>
    <n v="113120301"/>
    <x v="89"/>
    <s v="GS"/>
    <s v="I"/>
    <n v="0"/>
  </r>
  <r>
    <s v="Cuentas por cobrar a Personas y Empresas relacionadas"/>
    <n v="113120302"/>
    <x v="90"/>
    <s v="GS"/>
    <s v="I"/>
    <n v="0"/>
  </r>
  <r>
    <s v="Cuentas por cobrar a Personas y Empresas relacionadas"/>
    <n v="113120303"/>
    <x v="91"/>
    <s v="GS"/>
    <s v="I"/>
    <n v="0"/>
  </r>
  <r>
    <s v="Cuentas por cobrar a Personas y Empresas relacionadas"/>
    <n v="113120304"/>
    <x v="92"/>
    <s v="GS"/>
    <s v="I"/>
    <n v="0"/>
  </r>
  <r>
    <s v="Previsión para cuentas a cobrar a personas y empresas relacionadas"/>
    <n v="1131204"/>
    <x v="93"/>
    <s v="GS"/>
    <s v="I"/>
    <n v="0"/>
  </r>
  <r>
    <s v="Documentos y Cuentas por Cobrar"/>
    <n v="11313"/>
    <x v="94"/>
    <s v="GS"/>
    <s v="I"/>
    <n v="4453151"/>
  </r>
  <r>
    <s v="Documentos y Cuentas por Cobrar"/>
    <n v="11314"/>
    <x v="95"/>
    <s v="GS"/>
    <s v="I"/>
    <n v="0"/>
  </r>
  <r>
    <m/>
    <n v="114"/>
    <x v="96"/>
    <s v="GS"/>
    <s v="NI"/>
    <n v="0"/>
  </r>
  <r>
    <s v="Deudores Varios"/>
    <n v="114101"/>
    <x v="97"/>
    <s v="GS"/>
    <s v="I"/>
    <n v="87699040"/>
  </r>
  <r>
    <s v="Deudores Varios"/>
    <n v="114102"/>
    <x v="98"/>
    <s v="GS"/>
    <s v="I"/>
    <n v="26537264"/>
  </r>
  <r>
    <s v="Deudores Varios"/>
    <n v="114103"/>
    <x v="99"/>
    <s v="GS"/>
    <s v="I"/>
    <n v="17653690"/>
  </r>
  <r>
    <s v="Documentos y Cuentas por Cobrar"/>
    <n v="114104"/>
    <x v="100"/>
    <s v="GS"/>
    <s v="I"/>
    <n v="0"/>
  </r>
  <r>
    <s v="Documentos y Cuentas por Cobrar"/>
    <n v="114105"/>
    <x v="101"/>
    <s v="GS"/>
    <s v="I"/>
    <n v="0"/>
  </r>
  <r>
    <s v="Cuentas por cobrar a Personas y Empresas relacionadas"/>
    <n v="114106"/>
    <x v="102"/>
    <s v="GS"/>
    <s v="I"/>
    <n v="0"/>
  </r>
  <r>
    <s v="Deudores Varios"/>
    <n v="114107"/>
    <x v="103"/>
    <s v="GS"/>
    <s v="I"/>
    <n v="332000"/>
  </r>
  <r>
    <s v="Deudores Varios"/>
    <n v="114108"/>
    <x v="104"/>
    <s v="US"/>
    <s v="I"/>
    <n v="0"/>
  </r>
  <r>
    <s v="Deudores Varios"/>
    <n v="114109"/>
    <x v="105"/>
    <s v="US"/>
    <s v="I"/>
    <n v="0"/>
  </r>
  <r>
    <s v="Deudores Varios"/>
    <n v="114110"/>
    <x v="106"/>
    <s v="US"/>
    <s v="I"/>
    <n v="0"/>
  </r>
  <r>
    <s v="Deudores Varios"/>
    <n v="114111"/>
    <x v="107"/>
    <s v="US"/>
    <s v="I"/>
    <n v="0"/>
  </r>
  <r>
    <s v="Deudores Varios"/>
    <n v="114112"/>
    <x v="108"/>
    <s v="US"/>
    <s v="I"/>
    <n v="0"/>
  </r>
  <r>
    <s v="Deudores Varios"/>
    <n v="114113"/>
    <x v="109"/>
    <s v="US"/>
    <s v="I"/>
    <n v="0"/>
  </r>
  <r>
    <s v="Deudores Varios"/>
    <n v="114114"/>
    <x v="110"/>
    <s v="US"/>
    <s v="I"/>
    <n v="0"/>
  </r>
  <r>
    <s v="Deudores Varios"/>
    <n v="114115"/>
    <x v="111"/>
    <s v="US"/>
    <s v="I"/>
    <n v="0"/>
  </r>
  <r>
    <s v="Deudores Varios"/>
    <n v="114116"/>
    <x v="112"/>
    <s v="GS"/>
    <s v="I"/>
    <n v="0"/>
  </r>
  <r>
    <s v="Deudores Varios"/>
    <n v="114117"/>
    <x v="83"/>
    <s v="GS"/>
    <s v="I"/>
    <n v="0"/>
  </r>
  <r>
    <m/>
    <n v="115"/>
    <x v="113"/>
    <s v="GS"/>
    <s v="NI"/>
    <n v="0"/>
  </r>
  <r>
    <m/>
    <n v="115101"/>
    <x v="114"/>
    <s v="GS"/>
    <s v="NI"/>
    <n v="0"/>
  </r>
  <r>
    <s v="Gastos Pagados Por Anticipado"/>
    <n v="11510101"/>
    <x v="115"/>
    <s v="GS"/>
    <s v="I"/>
    <n v="0"/>
  </r>
  <r>
    <s v="Gastos Pagados Por Anticipado"/>
    <n v="11510102"/>
    <x v="116"/>
    <s v="GS"/>
    <s v="I"/>
    <n v="0"/>
  </r>
  <r>
    <s v="Gastos Pagados Por Anticipado"/>
    <n v="11510103"/>
    <x v="117"/>
    <s v="GS"/>
    <s v="I"/>
    <n v="0"/>
  </r>
  <r>
    <s v="Gastos Pagados Por Anticipado"/>
    <n v="115102"/>
    <x v="118"/>
    <s v="GS"/>
    <s v="I"/>
    <n v="0"/>
  </r>
  <r>
    <s v="Gastos Pagados Por Anticipado"/>
    <n v="115103"/>
    <x v="119"/>
    <s v="GS"/>
    <s v="I"/>
    <n v="0"/>
  </r>
  <r>
    <s v="Gastos Pagados Por Anticipado"/>
    <n v="115104"/>
    <x v="120"/>
    <s v="GS"/>
    <s v="I"/>
    <n v="0"/>
  </r>
  <r>
    <s v="Gastos Pagados Por Anticipado"/>
    <n v="115105"/>
    <x v="121"/>
    <s v="GS"/>
    <s v="I"/>
    <n v="0"/>
  </r>
  <r>
    <s v="Otros Activos Corrientes "/>
    <n v="115106"/>
    <x v="122"/>
    <s v="GS"/>
    <s v="I"/>
    <n v="58988520"/>
  </r>
  <r>
    <s v="Gastos Pagados Por Anticipado"/>
    <n v="115107"/>
    <x v="123"/>
    <s v="GS"/>
    <s v="I"/>
    <n v="0"/>
  </r>
  <r>
    <s v="Gastos Pagados Por Anticipado"/>
    <n v="115108"/>
    <x v="124"/>
    <s v="GS"/>
    <s v="I"/>
    <n v="35600"/>
  </r>
  <r>
    <s v="Gastos Pagados Por Anticipado"/>
    <n v="115109"/>
    <x v="125"/>
    <s v="GS"/>
    <s v="I"/>
    <n v="0"/>
  </r>
  <r>
    <s v="Gastos Pagados Por Anticipado"/>
    <n v="115110"/>
    <x v="126"/>
    <s v="GS"/>
    <s v="I"/>
    <n v="0"/>
  </r>
  <r>
    <s v="Gastos Pagados Por Anticipado"/>
    <n v="115111"/>
    <x v="127"/>
    <s v="GS"/>
    <s v="I"/>
    <n v="0"/>
  </r>
  <r>
    <m/>
    <n v="12"/>
    <x v="128"/>
    <s v="US"/>
    <s v="NI"/>
    <n v="0"/>
  </r>
  <r>
    <m/>
    <n v="130"/>
    <x v="129"/>
    <s v="GS"/>
    <s v="NI"/>
    <n v="0"/>
  </r>
  <r>
    <m/>
    <n v="130101"/>
    <x v="130"/>
    <s v="GS"/>
    <s v="NI"/>
    <n v="0"/>
  </r>
  <r>
    <m/>
    <n v="13010101"/>
    <x v="131"/>
    <s v="GS"/>
    <s v="NI"/>
    <n v="0"/>
  </r>
  <r>
    <s v="Títulos de Renta Fija"/>
    <n v="1301010101"/>
    <x v="132"/>
    <s v="GS"/>
    <s v="I"/>
    <n v="0"/>
  </r>
  <r>
    <m/>
    <n v="13010102"/>
    <x v="133"/>
    <s v="GS"/>
    <s v="NI"/>
    <n v="0"/>
  </r>
  <r>
    <s v="Títulos de Renta Fija"/>
    <n v="1301010204"/>
    <x v="20"/>
    <s v="GS"/>
    <s v="I"/>
    <n v="0"/>
  </r>
  <r>
    <s v="Títulos de Renta Fija"/>
    <n v="1301010205"/>
    <x v="132"/>
    <s v="GS"/>
    <s v="I"/>
    <n v="0"/>
  </r>
  <r>
    <m/>
    <n v="13010103"/>
    <x v="133"/>
    <s v="GS"/>
    <s v="NI"/>
    <n v="0"/>
  </r>
  <r>
    <s v="Títulos de Renta Fija"/>
    <n v="1301010305"/>
    <x v="132"/>
    <s v="GS"/>
    <s v="I"/>
    <n v="0"/>
  </r>
  <r>
    <m/>
    <n v="130102"/>
    <x v="130"/>
    <s v="GS"/>
    <s v="NI"/>
    <n v="0"/>
  </r>
  <r>
    <s v="Títulos de Renta Fija"/>
    <n v="13010201"/>
    <x v="41"/>
    <s v="GS"/>
    <s v="I"/>
    <n v="0"/>
  </r>
  <r>
    <m/>
    <n v="13010202"/>
    <x v="134"/>
    <s v="GS"/>
    <s v="NI"/>
    <n v="0"/>
  </r>
  <r>
    <s v="Títulos de Renta Variable"/>
    <n v="1301020201"/>
    <x v="43"/>
    <s v="GS"/>
    <s v="I"/>
    <n v="0"/>
  </r>
  <r>
    <s v="Acción de la Bolsa de Valores"/>
    <n v="1301020202"/>
    <x v="135"/>
    <s v="GS"/>
    <s v="I"/>
    <n v="750000000"/>
  </r>
  <r>
    <m/>
    <n v="13010204"/>
    <x v="44"/>
    <s v="GS"/>
    <s v="NI"/>
    <n v="0"/>
  </r>
  <r>
    <s v="Fondos de Inversión"/>
    <n v="1301020402"/>
    <x v="46"/>
    <s v="GS"/>
    <s v="I"/>
    <n v="0"/>
  </r>
  <r>
    <s v="Fondos de Inversión"/>
    <n v="13010205"/>
    <x v="47"/>
    <s v="GS"/>
    <s v="I"/>
    <n v="0"/>
  </r>
  <r>
    <m/>
    <n v="130120"/>
    <x v="48"/>
    <s v="GS"/>
    <s v="NI"/>
    <n v="0"/>
  </r>
  <r>
    <s v="Valores cedidos"/>
    <n v="13012001"/>
    <x v="49"/>
    <s v="GS"/>
    <s v="I"/>
    <n v="0"/>
  </r>
  <r>
    <s v="Valores cedidos"/>
    <n v="13012002"/>
    <x v="50"/>
    <s v="US"/>
    <s v="I"/>
    <n v="0"/>
  </r>
  <r>
    <s v="Valores cedidos"/>
    <n v="13012003"/>
    <x v="51"/>
    <s v="GS"/>
    <s v="I"/>
    <n v="0"/>
  </r>
  <r>
    <m/>
    <n v="132"/>
    <x v="136"/>
    <s v="GS"/>
    <s v="NI"/>
    <n v="0"/>
  </r>
  <r>
    <m/>
    <n v="132101"/>
    <x v="137"/>
    <s v="GS"/>
    <s v="NI"/>
    <n v="0"/>
  </r>
  <r>
    <s v="Bienes en Operación"/>
    <n v="13210101"/>
    <x v="138"/>
    <s v="GS"/>
    <s v="I"/>
    <n v="0"/>
  </r>
  <r>
    <s v="Bienes en Operación"/>
    <n v="13210102"/>
    <x v="139"/>
    <s v="GS"/>
    <s v="I"/>
    <n v="0"/>
  </r>
  <r>
    <m/>
    <n v="132102"/>
    <x v="140"/>
    <s v="US"/>
    <s v="NI"/>
    <n v="0"/>
  </r>
  <r>
    <s v="Bienes en Operación"/>
    <n v="13210201"/>
    <x v="140"/>
    <s v="US"/>
    <s v="I"/>
    <n v="0"/>
  </r>
  <r>
    <s v="Depreciacion Acumulada"/>
    <n v="13210202"/>
    <x v="141"/>
    <s v="US"/>
    <s v="I"/>
    <n v="0"/>
  </r>
  <r>
    <m/>
    <n v="132103"/>
    <x v="142"/>
    <s v="US"/>
    <s v="NI"/>
    <n v="0"/>
  </r>
  <r>
    <s v="Bienes en Operación"/>
    <n v="13210301"/>
    <x v="143"/>
    <s v="GS"/>
    <s v="I"/>
    <n v="0"/>
  </r>
  <r>
    <s v="Bienes en Operación"/>
    <n v="13210302"/>
    <x v="144"/>
    <s v="GS"/>
    <s v="I"/>
    <n v="0"/>
  </r>
  <r>
    <s v="Depreciacion Acumulada"/>
    <n v="13210303"/>
    <x v="145"/>
    <s v="US"/>
    <s v="I"/>
    <n v="0"/>
  </r>
  <r>
    <m/>
    <n v="132115"/>
    <x v="146"/>
    <s v="GS"/>
    <s v="NI"/>
    <n v="0"/>
  </r>
  <r>
    <s v="Bienes en Operación"/>
    <n v="13211501"/>
    <x v="147"/>
    <s v="GS"/>
    <s v="I"/>
    <n v="0"/>
  </r>
  <r>
    <s v="Bienes en Operación"/>
    <n v="13211502"/>
    <x v="148"/>
    <s v="GS"/>
    <s v="I"/>
    <n v="0"/>
  </r>
  <r>
    <m/>
    <n v="132127"/>
    <x v="149"/>
    <s v="GS"/>
    <s v="NI"/>
    <n v="0"/>
  </r>
  <r>
    <s v="Bienes en Operación"/>
    <n v="13212701"/>
    <x v="149"/>
    <s v="GS"/>
    <s v="I"/>
    <n v="825000"/>
  </r>
  <r>
    <s v="Depreciacion Acumulada"/>
    <n v="13212702"/>
    <x v="150"/>
    <s v="GS"/>
    <s v="I"/>
    <n v="0"/>
  </r>
  <r>
    <m/>
    <n v="132128"/>
    <x v="151"/>
    <s v="GS"/>
    <s v="NI"/>
    <n v="0"/>
  </r>
  <r>
    <s v="Bienes de Uso (Nota…)"/>
    <n v="13212801"/>
    <x v="151"/>
    <s v="GS"/>
    <s v="I"/>
    <n v="16238918"/>
  </r>
  <r>
    <s v="Depreciacion Acumulada"/>
    <n v="13212802"/>
    <x v="152"/>
    <s v="GS"/>
    <s v="I"/>
    <n v="0"/>
  </r>
  <r>
    <m/>
    <n v="132130"/>
    <x v="153"/>
    <s v="GS"/>
    <s v="NI"/>
    <n v="0"/>
  </r>
  <r>
    <s v="Bienes en Operación"/>
    <n v="13213001"/>
    <x v="153"/>
    <s v="GS"/>
    <s v="I"/>
    <n v="0"/>
  </r>
  <r>
    <s v="Depreciacion Acumulada"/>
    <n v="13213002"/>
    <x v="154"/>
    <s v="GS"/>
    <s v="I"/>
    <n v="0"/>
  </r>
  <r>
    <m/>
    <n v="132150"/>
    <x v="155"/>
    <s v="GS"/>
    <s v="NI"/>
    <n v="0"/>
  </r>
  <r>
    <s v="Bienes en Operación"/>
    <n v="13215001"/>
    <x v="156"/>
    <s v="GS"/>
    <s v="I"/>
    <n v="0"/>
  </r>
  <r>
    <s v="Depreciacion Acumulada"/>
    <n v="13215002"/>
    <x v="157"/>
    <s v="GS"/>
    <s v="I"/>
    <n v="0"/>
  </r>
  <r>
    <m/>
    <n v="133"/>
    <x v="158"/>
    <s v="GS"/>
    <s v="NI"/>
    <n v="0"/>
  </r>
  <r>
    <m/>
    <n v="133101"/>
    <x v="159"/>
    <s v="GS"/>
    <s v="NI"/>
    <n v="0"/>
  </r>
  <r>
    <s v="Licencia"/>
    <n v="13310101"/>
    <x v="159"/>
    <s v="GS"/>
    <s v="I"/>
    <n v="0"/>
  </r>
  <r>
    <s v="Licencia"/>
    <n v="13310102"/>
    <x v="160"/>
    <s v="GS"/>
    <s v="I"/>
    <n v="139728254"/>
  </r>
  <r>
    <s v="Gastos de desarrollo"/>
    <n v="133113"/>
    <x v="161"/>
    <s v="GS"/>
    <s v="I"/>
    <n v="622033558"/>
  </r>
  <r>
    <s v="Gastos de desarrollo"/>
    <n v="133114"/>
    <x v="162"/>
    <s v="GS"/>
    <s v="I"/>
    <n v="14200454"/>
  </r>
  <r>
    <m/>
    <n v="133115"/>
    <x v="163"/>
    <s v="GS"/>
    <s v="NI"/>
    <n v="0"/>
  </r>
  <r>
    <s v="Marcas"/>
    <n v="13311501"/>
    <x v="163"/>
    <s v="GS"/>
    <s v="I"/>
    <n v="0"/>
  </r>
  <r>
    <s v="Marcas"/>
    <n v="133116"/>
    <x v="164"/>
    <s v="GS"/>
    <s v="I"/>
    <n v="8000000"/>
  </r>
  <r>
    <s v="Amort.Acum. Activos Intagibles"/>
    <n v="133117"/>
    <x v="165"/>
    <s v="GS"/>
    <s v="I"/>
    <n v="-32204457"/>
  </r>
  <r>
    <m/>
    <n v="136"/>
    <x v="166"/>
    <s v="US"/>
    <s v="NI"/>
    <n v="0"/>
  </r>
  <r>
    <m/>
    <n v="1361"/>
    <x v="167"/>
    <s v="GS"/>
    <s v="NI"/>
    <n v="0"/>
  </r>
  <r>
    <m/>
    <n v="136101"/>
    <x v="168"/>
    <s v="GS"/>
    <s v="NI"/>
    <n v="0"/>
  </r>
  <r>
    <s v="Otros Activos"/>
    <n v="13610101"/>
    <x v="169"/>
    <s v="GS"/>
    <s v="I"/>
    <n v="0"/>
  </r>
  <r>
    <s v="Otros Activos"/>
    <n v="13610102"/>
    <x v="170"/>
    <s v="GS"/>
    <s v="I"/>
    <n v="0"/>
  </r>
  <r>
    <s v="Otros Activos"/>
    <n v="13610103"/>
    <x v="171"/>
    <s v="GS"/>
    <s v="I"/>
    <n v="0"/>
  </r>
  <r>
    <m/>
    <n v="136112"/>
    <x v="172"/>
    <s v="GS"/>
    <s v="NI"/>
    <n v="0"/>
  </r>
  <r>
    <s v="Otros Activos"/>
    <n v="13611201"/>
    <x v="173"/>
    <s v="GS"/>
    <s v="I"/>
    <n v="0"/>
  </r>
  <r>
    <m/>
    <n v="136113"/>
    <x v="174"/>
    <s v="GS"/>
    <s v="NI"/>
    <n v="0"/>
  </r>
  <r>
    <s v="Otros Activos"/>
    <n v="13611301"/>
    <x v="175"/>
    <s v="GS"/>
    <s v="I"/>
    <n v="0"/>
  </r>
  <r>
    <m/>
    <n v="137"/>
    <x v="176"/>
    <s v="GS"/>
    <s v="NI"/>
    <n v="0"/>
  </r>
  <r>
    <s v="Gastos de Constitución"/>
    <n v="13701"/>
    <x v="177"/>
    <s v="GS"/>
    <s v="I"/>
    <n v="57764419"/>
  </r>
  <r>
    <s v="(Amortización Acumulada)"/>
    <n v="13702"/>
    <x v="178"/>
    <s v="GS"/>
    <s v="I"/>
    <n v="-30629975"/>
  </r>
  <r>
    <s v="Gastos de desarrollo"/>
    <n v="13703"/>
    <x v="179"/>
    <s v="GS"/>
    <s v="I"/>
    <n v="0"/>
  </r>
  <r>
    <s v="Gastos Legales"/>
    <n v="13704"/>
    <x v="180"/>
    <s v="GS"/>
    <s v="I"/>
    <n v="0"/>
  </r>
  <r>
    <s v="Cuentas por cobrar a Personas y Empresas relacionadas"/>
    <n v="13705"/>
    <x v="181"/>
    <s v="GS"/>
    <s v="I"/>
    <n v="22530282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190A289-9C29-44EB-B1DF-954ABBD365FE}" name="TablaDinámica1"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K12:M29" firstHeaderRow="1" firstDataRow="1" firstDataCol="0"/>
  <pivotFields count="6">
    <pivotField showAll="0"/>
    <pivotField showAll="0"/>
    <pivotField showAll="0">
      <items count="183">
        <item x="135"/>
        <item x="43"/>
        <item x="134"/>
        <item x="42"/>
        <item x="86"/>
        <item x="0"/>
        <item x="1"/>
        <item x="128"/>
        <item x="158"/>
        <item x="120"/>
        <item x="64"/>
        <item x="91"/>
        <item x="118"/>
        <item x="165"/>
        <item x="178"/>
        <item x="103"/>
        <item x="102"/>
        <item x="101"/>
        <item x="79"/>
        <item x="122"/>
        <item x="67"/>
        <item x="8"/>
        <item x="7"/>
        <item x="170"/>
        <item x="168"/>
        <item x="173"/>
        <item x="175"/>
        <item x="174"/>
        <item x="73"/>
        <item x="132"/>
        <item x="32"/>
        <item x="39"/>
        <item x="33"/>
        <item x="26"/>
        <item x="27"/>
        <item x="16"/>
        <item x="24"/>
        <item x="25"/>
        <item x="17"/>
        <item x="3"/>
        <item x="4"/>
        <item x="176"/>
        <item x="20"/>
        <item x="31"/>
        <item x="38"/>
        <item x="9"/>
        <item x="18"/>
        <item x="35"/>
        <item x="37"/>
        <item x="28"/>
        <item x="29"/>
        <item x="44"/>
        <item x="41"/>
        <item x="82"/>
        <item x="70"/>
        <item x="66"/>
        <item x="126"/>
        <item x="74"/>
        <item x="148"/>
        <item x="146"/>
        <item x="163"/>
        <item x="60"/>
        <item x="83"/>
        <item x="84"/>
        <item x="65"/>
        <item x="111"/>
        <item x="10"/>
        <item x="141"/>
        <item x="152"/>
        <item x="145"/>
        <item x="150"/>
        <item x="157"/>
        <item x="154"/>
        <item x="61"/>
        <item x="62"/>
        <item x="85"/>
        <item x="2"/>
        <item x="12"/>
        <item x="172"/>
        <item x="109"/>
        <item x="69"/>
        <item x="76"/>
        <item x="81"/>
        <item x="140"/>
        <item x="88"/>
        <item x="151"/>
        <item x="90"/>
        <item x="46"/>
        <item x="45"/>
        <item x="11"/>
        <item x="177"/>
        <item x="181"/>
        <item x="179"/>
        <item x="180"/>
        <item x="113"/>
        <item x="124"/>
        <item x="162"/>
        <item x="121"/>
        <item x="125"/>
        <item x="142"/>
        <item x="144"/>
        <item x="143"/>
        <item x="48"/>
        <item x="50"/>
        <item x="49"/>
        <item x="130"/>
        <item x="51"/>
        <item x="108"/>
        <item x="56"/>
        <item x="57"/>
        <item x="52"/>
        <item x="53"/>
        <item x="94"/>
        <item x="95"/>
        <item x="119"/>
        <item x="129"/>
        <item x="54"/>
        <item x="55"/>
        <item x="13"/>
        <item x="97"/>
        <item x="23"/>
        <item x="160"/>
        <item x="159"/>
        <item x="75"/>
        <item x="164"/>
        <item x="89"/>
        <item x="167"/>
        <item x="149"/>
        <item x="110"/>
        <item x="169"/>
        <item x="71"/>
        <item x="107"/>
        <item x="72"/>
        <item x="77"/>
        <item x="78"/>
        <item x="171"/>
        <item x="166"/>
        <item x="96"/>
        <item x="127"/>
        <item x="47"/>
        <item x="22"/>
        <item x="99"/>
        <item x="21"/>
        <item x="105"/>
        <item x="106"/>
        <item x="58"/>
        <item x="59"/>
        <item x="80"/>
        <item x="87"/>
        <item x="104"/>
        <item x="93"/>
        <item x="123"/>
        <item x="156"/>
        <item x="136"/>
        <item x="155"/>
        <item x="5"/>
        <item x="6"/>
        <item x="112"/>
        <item x="68"/>
        <item x="98"/>
        <item x="100"/>
        <item x="139"/>
        <item x="117"/>
        <item x="115"/>
        <item x="116"/>
        <item x="114"/>
        <item x="63"/>
        <item x="161"/>
        <item x="92"/>
        <item x="137"/>
        <item x="14"/>
        <item x="34"/>
        <item x="40"/>
        <item x="147"/>
        <item x="138"/>
        <item x="131"/>
        <item x="133"/>
        <item x="15"/>
        <item x="19"/>
        <item x="36"/>
        <item x="30"/>
        <item x="153"/>
        <item t="default"/>
      </items>
    </pivotField>
    <pivotField showAll="0"/>
    <pivotField showAll="0"/>
    <pivotField numFmtId="173" showAll="0"/>
  </pivotFields>
  <formats count="1">
    <format dxfId="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7" Type="http://schemas.openxmlformats.org/officeDocument/2006/relationships/printerSettings" Target="../printerSettings/printerSettings10.bin"/><Relationship Id="rId2" Type="http://schemas.openxmlformats.org/officeDocument/2006/relationships/printerSettings" Target="../printerSettings/printerSettings5.bin"/><Relationship Id="rId1" Type="http://schemas.openxmlformats.org/officeDocument/2006/relationships/pivotTable" Target="../pivotTables/pivotTable1.xml"/><Relationship Id="rId6" Type="http://schemas.openxmlformats.org/officeDocument/2006/relationships/printerSettings" Target="../printerSettings/printerSettings9.bin"/><Relationship Id="rId5" Type="http://schemas.openxmlformats.org/officeDocument/2006/relationships/printerSettings" Target="../printerSettings/printerSettings8.bin"/><Relationship Id="rId4"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hyperlink" Target="http://www.regionalcasadebolsa.com.py/" TargetMode="External"/><Relationship Id="rId2" Type="http://schemas.openxmlformats.org/officeDocument/2006/relationships/hyperlink" Target="http://www.regionalcasadebolsa.com.py/" TargetMode="External"/><Relationship Id="rId1" Type="http://schemas.openxmlformats.org/officeDocument/2006/relationships/printerSettings" Target="../printerSettings/printerSettings11.bin"/><Relationship Id="rId6" Type="http://schemas.openxmlformats.org/officeDocument/2006/relationships/printerSettings" Target="../printerSettings/printerSettings12.bin"/><Relationship Id="rId5" Type="http://schemas.openxmlformats.org/officeDocument/2006/relationships/hyperlink" Target="mailto:viviana.trociuk@regionalcasadebolsa.com.py" TargetMode="External"/><Relationship Id="rId4" Type="http://schemas.openxmlformats.org/officeDocument/2006/relationships/hyperlink" Target="mailto:adriana.filizzola@regionalfondos.com.py"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5.bin"/><Relationship Id="rId7" Type="http://schemas.openxmlformats.org/officeDocument/2006/relationships/vmlDrawing" Target="../drawings/vmlDrawing2.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5" Type="http://schemas.openxmlformats.org/officeDocument/2006/relationships/printerSettings" Target="../printerSettings/printerSettings34.bin"/><Relationship Id="rId4" Type="http://schemas.openxmlformats.org/officeDocument/2006/relationships/printerSettings" Target="../printerSettings/printerSettings3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610F0-EA8A-4286-BF97-A9F3452B7762}">
  <dimension ref="B1:Y76"/>
  <sheetViews>
    <sheetView workbookViewId="0">
      <selection activeCell="C407" sqref="C407"/>
    </sheetView>
  </sheetViews>
  <sheetFormatPr baseColWidth="10" defaultColWidth="9.140625" defaultRowHeight="12.75"/>
  <cols>
    <col min="1" max="1" width="1" style="595" customWidth="1"/>
    <col min="2" max="3" width="17.28515625" style="595" customWidth="1"/>
    <col min="4" max="4" width="67.140625" style="595" customWidth="1"/>
    <col min="5" max="5" width="28.42578125" style="595" customWidth="1"/>
    <col min="6" max="6" width="13.5703125" style="595" bestFit="1" customWidth="1"/>
    <col min="7" max="7" width="18" style="595" customWidth="1"/>
    <col min="8" max="9" width="9.140625" style="595" customWidth="1"/>
    <col min="10" max="10" width="12.5703125" style="595" bestFit="1" customWidth="1"/>
    <col min="11" max="12" width="12.7109375" style="595" bestFit="1" customWidth="1"/>
    <col min="13" max="13" width="9.140625" style="595" customWidth="1"/>
    <col min="14" max="14" width="12.7109375" style="595" bestFit="1" customWidth="1"/>
    <col min="15" max="15" width="12" style="595" bestFit="1" customWidth="1"/>
    <col min="16" max="18" width="9.140625" style="595" customWidth="1"/>
    <col min="19" max="19" width="9.7109375" style="595" bestFit="1" customWidth="1"/>
    <col min="20" max="20" width="9.140625" style="595"/>
    <col min="21" max="21" width="17.42578125" style="595" bestFit="1" customWidth="1"/>
    <col min="22" max="22" width="10.28515625" style="595" bestFit="1" customWidth="1"/>
    <col min="23" max="23" width="9.140625" style="595"/>
    <col min="24" max="24" width="12.7109375" style="595" bestFit="1" customWidth="1"/>
    <col min="25" max="252" width="9.140625" style="595"/>
    <col min="253" max="253" width="1" style="595" customWidth="1"/>
    <col min="254" max="255" width="17.28515625" style="595" customWidth="1"/>
    <col min="256" max="256" width="67.140625" style="595" customWidth="1"/>
    <col min="257" max="257" width="28.42578125" style="595" customWidth="1"/>
    <col min="258" max="258" width="13.5703125" style="595" bestFit="1" customWidth="1"/>
    <col min="259" max="259" width="19.42578125" style="595" bestFit="1" customWidth="1"/>
    <col min="260" max="260" width="14.7109375" style="595" bestFit="1" customWidth="1"/>
    <col min="261" max="261" width="10.140625" style="595" bestFit="1" customWidth="1"/>
    <col min="262" max="262" width="13.5703125" style="595" customWidth="1"/>
    <col min="263" max="263" width="18" style="595" customWidth="1"/>
    <col min="264" max="265" width="9.140625" style="595"/>
    <col min="266" max="266" width="12.5703125" style="595" bestFit="1" customWidth="1"/>
    <col min="267" max="268" width="12.7109375" style="595" bestFit="1" customWidth="1"/>
    <col min="269" max="269" width="9.140625" style="595"/>
    <col min="270" max="270" width="12.7109375" style="595" bestFit="1" customWidth="1"/>
    <col min="271" max="271" width="12" style="595" bestFit="1" customWidth="1"/>
    <col min="272" max="274" width="9.140625" style="595"/>
    <col min="275" max="275" width="9.7109375" style="595" bestFit="1" customWidth="1"/>
    <col min="276" max="508" width="9.140625" style="595"/>
    <col min="509" max="509" width="1" style="595" customWidth="1"/>
    <col min="510" max="511" width="17.28515625" style="595" customWidth="1"/>
    <col min="512" max="512" width="67.140625" style="595" customWidth="1"/>
    <col min="513" max="513" width="28.42578125" style="595" customWidth="1"/>
    <col min="514" max="514" width="13.5703125" style="595" bestFit="1" customWidth="1"/>
    <col min="515" max="515" width="19.42578125" style="595" bestFit="1" customWidth="1"/>
    <col min="516" max="516" width="14.7109375" style="595" bestFit="1" customWidth="1"/>
    <col min="517" max="517" width="10.140625" style="595" bestFit="1" customWidth="1"/>
    <col min="518" max="518" width="13.5703125" style="595" customWidth="1"/>
    <col min="519" max="519" width="18" style="595" customWidth="1"/>
    <col min="520" max="521" width="9.140625" style="595"/>
    <col min="522" max="522" width="12.5703125" style="595" bestFit="1" customWidth="1"/>
    <col min="523" max="524" width="12.7109375" style="595" bestFit="1" customWidth="1"/>
    <col min="525" max="525" width="9.140625" style="595"/>
    <col min="526" max="526" width="12.7109375" style="595" bestFit="1" customWidth="1"/>
    <col min="527" max="527" width="12" style="595" bestFit="1" customWidth="1"/>
    <col min="528" max="530" width="9.140625" style="595"/>
    <col min="531" max="531" width="9.7109375" style="595" bestFit="1" customWidth="1"/>
    <col min="532" max="764" width="9.140625" style="595"/>
    <col min="765" max="765" width="1" style="595" customWidth="1"/>
    <col min="766" max="767" width="17.28515625" style="595" customWidth="1"/>
    <col min="768" max="768" width="67.140625" style="595" customWidth="1"/>
    <col min="769" max="769" width="28.42578125" style="595" customWidth="1"/>
    <col min="770" max="770" width="13.5703125" style="595" bestFit="1" customWidth="1"/>
    <col min="771" max="771" width="19.42578125" style="595" bestFit="1" customWidth="1"/>
    <col min="772" max="772" width="14.7109375" style="595" bestFit="1" customWidth="1"/>
    <col min="773" max="773" width="10.140625" style="595" bestFit="1" customWidth="1"/>
    <col min="774" max="774" width="13.5703125" style="595" customWidth="1"/>
    <col min="775" max="775" width="18" style="595" customWidth="1"/>
    <col min="776" max="777" width="9.140625" style="595"/>
    <col min="778" max="778" width="12.5703125" style="595" bestFit="1" customWidth="1"/>
    <col min="779" max="780" width="12.7109375" style="595" bestFit="1" customWidth="1"/>
    <col min="781" max="781" width="9.140625" style="595"/>
    <col min="782" max="782" width="12.7109375" style="595" bestFit="1" customWidth="1"/>
    <col min="783" max="783" width="12" style="595" bestFit="1" customWidth="1"/>
    <col min="784" max="786" width="9.140625" style="595"/>
    <col min="787" max="787" width="9.7109375" style="595" bestFit="1" customWidth="1"/>
    <col min="788" max="1020" width="9.140625" style="595"/>
    <col min="1021" max="1021" width="1" style="595" customWidth="1"/>
    <col min="1022" max="1023" width="17.28515625" style="595" customWidth="1"/>
    <col min="1024" max="1024" width="67.140625" style="595" customWidth="1"/>
    <col min="1025" max="1025" width="28.42578125" style="595" customWidth="1"/>
    <col min="1026" max="1026" width="13.5703125" style="595" bestFit="1" customWidth="1"/>
    <col min="1027" max="1027" width="19.42578125" style="595" bestFit="1" customWidth="1"/>
    <col min="1028" max="1028" width="14.7109375" style="595" bestFit="1" customWidth="1"/>
    <col min="1029" max="1029" width="10.140625" style="595" bestFit="1" customWidth="1"/>
    <col min="1030" max="1030" width="13.5703125" style="595" customWidth="1"/>
    <col min="1031" max="1031" width="18" style="595" customWidth="1"/>
    <col min="1032" max="1033" width="9.140625" style="595"/>
    <col min="1034" max="1034" width="12.5703125" style="595" bestFit="1" customWidth="1"/>
    <col min="1035" max="1036" width="12.7109375" style="595" bestFit="1" customWidth="1"/>
    <col min="1037" max="1037" width="9.140625" style="595"/>
    <col min="1038" max="1038" width="12.7109375" style="595" bestFit="1" customWidth="1"/>
    <col min="1039" max="1039" width="12" style="595" bestFit="1" customWidth="1"/>
    <col min="1040" max="1042" width="9.140625" style="595"/>
    <col min="1043" max="1043" width="9.7109375" style="595" bestFit="1" customWidth="1"/>
    <col min="1044" max="1276" width="9.140625" style="595"/>
    <col min="1277" max="1277" width="1" style="595" customWidth="1"/>
    <col min="1278" max="1279" width="17.28515625" style="595" customWidth="1"/>
    <col min="1280" max="1280" width="67.140625" style="595" customWidth="1"/>
    <col min="1281" max="1281" width="28.42578125" style="595" customWidth="1"/>
    <col min="1282" max="1282" width="13.5703125" style="595" bestFit="1" customWidth="1"/>
    <col min="1283" max="1283" width="19.42578125" style="595" bestFit="1" customWidth="1"/>
    <col min="1284" max="1284" width="14.7109375" style="595" bestFit="1" customWidth="1"/>
    <col min="1285" max="1285" width="10.140625" style="595" bestFit="1" customWidth="1"/>
    <col min="1286" max="1286" width="13.5703125" style="595" customWidth="1"/>
    <col min="1287" max="1287" width="18" style="595" customWidth="1"/>
    <col min="1288" max="1289" width="9.140625" style="595"/>
    <col min="1290" max="1290" width="12.5703125" style="595" bestFit="1" customWidth="1"/>
    <col min="1291" max="1292" width="12.7109375" style="595" bestFit="1" customWidth="1"/>
    <col min="1293" max="1293" width="9.140625" style="595"/>
    <col min="1294" max="1294" width="12.7109375" style="595" bestFit="1" customWidth="1"/>
    <col min="1295" max="1295" width="12" style="595" bestFit="1" customWidth="1"/>
    <col min="1296" max="1298" width="9.140625" style="595"/>
    <col min="1299" max="1299" width="9.7109375" style="595" bestFit="1" customWidth="1"/>
    <col min="1300" max="1532" width="9.140625" style="595"/>
    <col min="1533" max="1533" width="1" style="595" customWidth="1"/>
    <col min="1534" max="1535" width="17.28515625" style="595" customWidth="1"/>
    <col min="1536" max="1536" width="67.140625" style="595" customWidth="1"/>
    <col min="1537" max="1537" width="28.42578125" style="595" customWidth="1"/>
    <col min="1538" max="1538" width="13.5703125" style="595" bestFit="1" customWidth="1"/>
    <col min="1539" max="1539" width="19.42578125" style="595" bestFit="1" customWidth="1"/>
    <col min="1540" max="1540" width="14.7109375" style="595" bestFit="1" customWidth="1"/>
    <col min="1541" max="1541" width="10.140625" style="595" bestFit="1" customWidth="1"/>
    <col min="1542" max="1542" width="13.5703125" style="595" customWidth="1"/>
    <col min="1543" max="1543" width="18" style="595" customWidth="1"/>
    <col min="1544" max="1545" width="9.140625" style="595"/>
    <col min="1546" max="1546" width="12.5703125" style="595" bestFit="1" customWidth="1"/>
    <col min="1547" max="1548" width="12.7109375" style="595" bestFit="1" customWidth="1"/>
    <col min="1549" max="1549" width="9.140625" style="595"/>
    <col min="1550" max="1550" width="12.7109375" style="595" bestFit="1" customWidth="1"/>
    <col min="1551" max="1551" width="12" style="595" bestFit="1" customWidth="1"/>
    <col min="1552" max="1554" width="9.140625" style="595"/>
    <col min="1555" max="1555" width="9.7109375" style="595" bestFit="1" customWidth="1"/>
    <col min="1556" max="1788" width="9.140625" style="595"/>
    <col min="1789" max="1789" width="1" style="595" customWidth="1"/>
    <col min="1790" max="1791" width="17.28515625" style="595" customWidth="1"/>
    <col min="1792" max="1792" width="67.140625" style="595" customWidth="1"/>
    <col min="1793" max="1793" width="28.42578125" style="595" customWidth="1"/>
    <col min="1794" max="1794" width="13.5703125" style="595" bestFit="1" customWidth="1"/>
    <col min="1795" max="1795" width="19.42578125" style="595" bestFit="1" customWidth="1"/>
    <col min="1796" max="1796" width="14.7109375" style="595" bestFit="1" customWidth="1"/>
    <col min="1797" max="1797" width="10.140625" style="595" bestFit="1" customWidth="1"/>
    <col min="1798" max="1798" width="13.5703125" style="595" customWidth="1"/>
    <col min="1799" max="1799" width="18" style="595" customWidth="1"/>
    <col min="1800" max="1801" width="9.140625" style="595"/>
    <col min="1802" max="1802" width="12.5703125" style="595" bestFit="1" customWidth="1"/>
    <col min="1803" max="1804" width="12.7109375" style="595" bestFit="1" customWidth="1"/>
    <col min="1805" max="1805" width="9.140625" style="595"/>
    <col min="1806" max="1806" width="12.7109375" style="595" bestFit="1" customWidth="1"/>
    <col min="1807" max="1807" width="12" style="595" bestFit="1" customWidth="1"/>
    <col min="1808" max="1810" width="9.140625" style="595"/>
    <col min="1811" max="1811" width="9.7109375" style="595" bestFit="1" customWidth="1"/>
    <col min="1812" max="2044" width="9.140625" style="595"/>
    <col min="2045" max="2045" width="1" style="595" customWidth="1"/>
    <col min="2046" max="2047" width="17.28515625" style="595" customWidth="1"/>
    <col min="2048" max="2048" width="67.140625" style="595" customWidth="1"/>
    <col min="2049" max="2049" width="28.42578125" style="595" customWidth="1"/>
    <col min="2050" max="2050" width="13.5703125" style="595" bestFit="1" customWidth="1"/>
    <col min="2051" max="2051" width="19.42578125" style="595" bestFit="1" customWidth="1"/>
    <col min="2052" max="2052" width="14.7109375" style="595" bestFit="1" customWidth="1"/>
    <col min="2053" max="2053" width="10.140625" style="595" bestFit="1" customWidth="1"/>
    <col min="2054" max="2054" width="13.5703125" style="595" customWidth="1"/>
    <col min="2055" max="2055" width="18" style="595" customWidth="1"/>
    <col min="2056" max="2057" width="9.140625" style="595"/>
    <col min="2058" max="2058" width="12.5703125" style="595" bestFit="1" customWidth="1"/>
    <col min="2059" max="2060" width="12.7109375" style="595" bestFit="1" customWidth="1"/>
    <col min="2061" max="2061" width="9.140625" style="595"/>
    <col min="2062" max="2062" width="12.7109375" style="595" bestFit="1" customWidth="1"/>
    <col min="2063" max="2063" width="12" style="595" bestFit="1" customWidth="1"/>
    <col min="2064" max="2066" width="9.140625" style="595"/>
    <col min="2067" max="2067" width="9.7109375" style="595" bestFit="1" customWidth="1"/>
    <col min="2068" max="2300" width="9.140625" style="595"/>
    <col min="2301" max="2301" width="1" style="595" customWidth="1"/>
    <col min="2302" max="2303" width="17.28515625" style="595" customWidth="1"/>
    <col min="2304" max="2304" width="67.140625" style="595" customWidth="1"/>
    <col min="2305" max="2305" width="28.42578125" style="595" customWidth="1"/>
    <col min="2306" max="2306" width="13.5703125" style="595" bestFit="1" customWidth="1"/>
    <col min="2307" max="2307" width="19.42578125" style="595" bestFit="1" customWidth="1"/>
    <col min="2308" max="2308" width="14.7109375" style="595" bestFit="1" customWidth="1"/>
    <col min="2309" max="2309" width="10.140625" style="595" bestFit="1" customWidth="1"/>
    <col min="2310" max="2310" width="13.5703125" style="595" customWidth="1"/>
    <col min="2311" max="2311" width="18" style="595" customWidth="1"/>
    <col min="2312" max="2313" width="9.140625" style="595"/>
    <col min="2314" max="2314" width="12.5703125" style="595" bestFit="1" customWidth="1"/>
    <col min="2315" max="2316" width="12.7109375" style="595" bestFit="1" customWidth="1"/>
    <col min="2317" max="2317" width="9.140625" style="595"/>
    <col min="2318" max="2318" width="12.7109375" style="595" bestFit="1" customWidth="1"/>
    <col min="2319" max="2319" width="12" style="595" bestFit="1" customWidth="1"/>
    <col min="2320" max="2322" width="9.140625" style="595"/>
    <col min="2323" max="2323" width="9.7109375" style="595" bestFit="1" customWidth="1"/>
    <col min="2324" max="2556" width="9.140625" style="595"/>
    <col min="2557" max="2557" width="1" style="595" customWidth="1"/>
    <col min="2558" max="2559" width="17.28515625" style="595" customWidth="1"/>
    <col min="2560" max="2560" width="67.140625" style="595" customWidth="1"/>
    <col min="2561" max="2561" width="28.42578125" style="595" customWidth="1"/>
    <col min="2562" max="2562" width="13.5703125" style="595" bestFit="1" customWidth="1"/>
    <col min="2563" max="2563" width="19.42578125" style="595" bestFit="1" customWidth="1"/>
    <col min="2564" max="2564" width="14.7109375" style="595" bestFit="1" customWidth="1"/>
    <col min="2565" max="2565" width="10.140625" style="595" bestFit="1" customWidth="1"/>
    <col min="2566" max="2566" width="13.5703125" style="595" customWidth="1"/>
    <col min="2567" max="2567" width="18" style="595" customWidth="1"/>
    <col min="2568" max="2569" width="9.140625" style="595"/>
    <col min="2570" max="2570" width="12.5703125" style="595" bestFit="1" customWidth="1"/>
    <col min="2571" max="2572" width="12.7109375" style="595" bestFit="1" customWidth="1"/>
    <col min="2573" max="2573" width="9.140625" style="595"/>
    <col min="2574" max="2574" width="12.7109375" style="595" bestFit="1" customWidth="1"/>
    <col min="2575" max="2575" width="12" style="595" bestFit="1" customWidth="1"/>
    <col min="2576" max="2578" width="9.140625" style="595"/>
    <col min="2579" max="2579" width="9.7109375" style="595" bestFit="1" customWidth="1"/>
    <col min="2580" max="2812" width="9.140625" style="595"/>
    <col min="2813" max="2813" width="1" style="595" customWidth="1"/>
    <col min="2814" max="2815" width="17.28515625" style="595" customWidth="1"/>
    <col min="2816" max="2816" width="67.140625" style="595" customWidth="1"/>
    <col min="2817" max="2817" width="28.42578125" style="595" customWidth="1"/>
    <col min="2818" max="2818" width="13.5703125" style="595" bestFit="1" customWidth="1"/>
    <col min="2819" max="2819" width="19.42578125" style="595" bestFit="1" customWidth="1"/>
    <col min="2820" max="2820" width="14.7109375" style="595" bestFit="1" customWidth="1"/>
    <col min="2821" max="2821" width="10.140625" style="595" bestFit="1" customWidth="1"/>
    <col min="2822" max="2822" width="13.5703125" style="595" customWidth="1"/>
    <col min="2823" max="2823" width="18" style="595" customWidth="1"/>
    <col min="2824" max="2825" width="9.140625" style="595"/>
    <col min="2826" max="2826" width="12.5703125" style="595" bestFit="1" customWidth="1"/>
    <col min="2827" max="2828" width="12.7109375" style="595" bestFit="1" customWidth="1"/>
    <col min="2829" max="2829" width="9.140625" style="595"/>
    <col min="2830" max="2830" width="12.7109375" style="595" bestFit="1" customWidth="1"/>
    <col min="2831" max="2831" width="12" style="595" bestFit="1" customWidth="1"/>
    <col min="2832" max="2834" width="9.140625" style="595"/>
    <col min="2835" max="2835" width="9.7109375" style="595" bestFit="1" customWidth="1"/>
    <col min="2836" max="3068" width="9.140625" style="595"/>
    <col min="3069" max="3069" width="1" style="595" customWidth="1"/>
    <col min="3070" max="3071" width="17.28515625" style="595" customWidth="1"/>
    <col min="3072" max="3072" width="67.140625" style="595" customWidth="1"/>
    <col min="3073" max="3073" width="28.42578125" style="595" customWidth="1"/>
    <col min="3074" max="3074" width="13.5703125" style="595" bestFit="1" customWidth="1"/>
    <col min="3075" max="3075" width="19.42578125" style="595" bestFit="1" customWidth="1"/>
    <col min="3076" max="3076" width="14.7109375" style="595" bestFit="1" customWidth="1"/>
    <col min="3077" max="3077" width="10.140625" style="595" bestFit="1" customWidth="1"/>
    <col min="3078" max="3078" width="13.5703125" style="595" customWidth="1"/>
    <col min="3079" max="3079" width="18" style="595" customWidth="1"/>
    <col min="3080" max="3081" width="9.140625" style="595"/>
    <col min="3082" max="3082" width="12.5703125" style="595" bestFit="1" customWidth="1"/>
    <col min="3083" max="3084" width="12.7109375" style="595" bestFit="1" customWidth="1"/>
    <col min="3085" max="3085" width="9.140625" style="595"/>
    <col min="3086" max="3086" width="12.7109375" style="595" bestFit="1" customWidth="1"/>
    <col min="3087" max="3087" width="12" style="595" bestFit="1" customWidth="1"/>
    <col min="3088" max="3090" width="9.140625" style="595"/>
    <col min="3091" max="3091" width="9.7109375" style="595" bestFit="1" customWidth="1"/>
    <col min="3092" max="3324" width="9.140625" style="595"/>
    <col min="3325" max="3325" width="1" style="595" customWidth="1"/>
    <col min="3326" max="3327" width="17.28515625" style="595" customWidth="1"/>
    <col min="3328" max="3328" width="67.140625" style="595" customWidth="1"/>
    <col min="3329" max="3329" width="28.42578125" style="595" customWidth="1"/>
    <col min="3330" max="3330" width="13.5703125" style="595" bestFit="1" customWidth="1"/>
    <col min="3331" max="3331" width="19.42578125" style="595" bestFit="1" customWidth="1"/>
    <col min="3332" max="3332" width="14.7109375" style="595" bestFit="1" customWidth="1"/>
    <col min="3333" max="3333" width="10.140625" style="595" bestFit="1" customWidth="1"/>
    <col min="3334" max="3334" width="13.5703125" style="595" customWidth="1"/>
    <col min="3335" max="3335" width="18" style="595" customWidth="1"/>
    <col min="3336" max="3337" width="9.140625" style="595"/>
    <col min="3338" max="3338" width="12.5703125" style="595" bestFit="1" customWidth="1"/>
    <col min="3339" max="3340" width="12.7109375" style="595" bestFit="1" customWidth="1"/>
    <col min="3341" max="3341" width="9.140625" style="595"/>
    <col min="3342" max="3342" width="12.7109375" style="595" bestFit="1" customWidth="1"/>
    <col min="3343" max="3343" width="12" style="595" bestFit="1" customWidth="1"/>
    <col min="3344" max="3346" width="9.140625" style="595"/>
    <col min="3347" max="3347" width="9.7109375" style="595" bestFit="1" customWidth="1"/>
    <col min="3348" max="3580" width="9.140625" style="595"/>
    <col min="3581" max="3581" width="1" style="595" customWidth="1"/>
    <col min="3582" max="3583" width="17.28515625" style="595" customWidth="1"/>
    <col min="3584" max="3584" width="67.140625" style="595" customWidth="1"/>
    <col min="3585" max="3585" width="28.42578125" style="595" customWidth="1"/>
    <col min="3586" max="3586" width="13.5703125" style="595" bestFit="1" customWidth="1"/>
    <col min="3587" max="3587" width="19.42578125" style="595" bestFit="1" customWidth="1"/>
    <col min="3588" max="3588" width="14.7109375" style="595" bestFit="1" customWidth="1"/>
    <col min="3589" max="3589" width="10.140625" style="595" bestFit="1" customWidth="1"/>
    <col min="3590" max="3590" width="13.5703125" style="595" customWidth="1"/>
    <col min="3591" max="3591" width="18" style="595" customWidth="1"/>
    <col min="3592" max="3593" width="9.140625" style="595"/>
    <col min="3594" max="3594" width="12.5703125" style="595" bestFit="1" customWidth="1"/>
    <col min="3595" max="3596" width="12.7109375" style="595" bestFit="1" customWidth="1"/>
    <col min="3597" max="3597" width="9.140625" style="595"/>
    <col min="3598" max="3598" width="12.7109375" style="595" bestFit="1" customWidth="1"/>
    <col min="3599" max="3599" width="12" style="595" bestFit="1" customWidth="1"/>
    <col min="3600" max="3602" width="9.140625" style="595"/>
    <col min="3603" max="3603" width="9.7109375" style="595" bestFit="1" customWidth="1"/>
    <col min="3604" max="3836" width="9.140625" style="595"/>
    <col min="3837" max="3837" width="1" style="595" customWidth="1"/>
    <col min="3838" max="3839" width="17.28515625" style="595" customWidth="1"/>
    <col min="3840" max="3840" width="67.140625" style="595" customWidth="1"/>
    <col min="3841" max="3841" width="28.42578125" style="595" customWidth="1"/>
    <col min="3842" max="3842" width="13.5703125" style="595" bestFit="1" customWidth="1"/>
    <col min="3843" max="3843" width="19.42578125" style="595" bestFit="1" customWidth="1"/>
    <col min="3844" max="3844" width="14.7109375" style="595" bestFit="1" customWidth="1"/>
    <col min="3845" max="3845" width="10.140625" style="595" bestFit="1" customWidth="1"/>
    <col min="3846" max="3846" width="13.5703125" style="595" customWidth="1"/>
    <col min="3847" max="3847" width="18" style="595" customWidth="1"/>
    <col min="3848" max="3849" width="9.140625" style="595"/>
    <col min="3850" max="3850" width="12.5703125" style="595" bestFit="1" customWidth="1"/>
    <col min="3851" max="3852" width="12.7109375" style="595" bestFit="1" customWidth="1"/>
    <col min="3853" max="3853" width="9.140625" style="595"/>
    <col min="3854" max="3854" width="12.7109375" style="595" bestFit="1" customWidth="1"/>
    <col min="3855" max="3855" width="12" style="595" bestFit="1" customWidth="1"/>
    <col min="3856" max="3858" width="9.140625" style="595"/>
    <col min="3859" max="3859" width="9.7109375" style="595" bestFit="1" customWidth="1"/>
    <col min="3860" max="4092" width="9.140625" style="595"/>
    <col min="4093" max="4093" width="1" style="595" customWidth="1"/>
    <col min="4094" max="4095" width="17.28515625" style="595" customWidth="1"/>
    <col min="4096" max="4096" width="67.140625" style="595" customWidth="1"/>
    <col min="4097" max="4097" width="28.42578125" style="595" customWidth="1"/>
    <col min="4098" max="4098" width="13.5703125" style="595" bestFit="1" customWidth="1"/>
    <col min="4099" max="4099" width="19.42578125" style="595" bestFit="1" customWidth="1"/>
    <col min="4100" max="4100" width="14.7109375" style="595" bestFit="1" customWidth="1"/>
    <col min="4101" max="4101" width="10.140625" style="595" bestFit="1" customWidth="1"/>
    <col min="4102" max="4102" width="13.5703125" style="595" customWidth="1"/>
    <col min="4103" max="4103" width="18" style="595" customWidth="1"/>
    <col min="4104" max="4105" width="9.140625" style="595"/>
    <col min="4106" max="4106" width="12.5703125" style="595" bestFit="1" customWidth="1"/>
    <col min="4107" max="4108" width="12.7109375" style="595" bestFit="1" customWidth="1"/>
    <col min="4109" max="4109" width="9.140625" style="595"/>
    <col min="4110" max="4110" width="12.7109375" style="595" bestFit="1" customWidth="1"/>
    <col min="4111" max="4111" width="12" style="595" bestFit="1" customWidth="1"/>
    <col min="4112" max="4114" width="9.140625" style="595"/>
    <col min="4115" max="4115" width="9.7109375" style="595" bestFit="1" customWidth="1"/>
    <col min="4116" max="4348" width="9.140625" style="595"/>
    <col min="4349" max="4349" width="1" style="595" customWidth="1"/>
    <col min="4350" max="4351" width="17.28515625" style="595" customWidth="1"/>
    <col min="4352" max="4352" width="67.140625" style="595" customWidth="1"/>
    <col min="4353" max="4353" width="28.42578125" style="595" customWidth="1"/>
    <col min="4354" max="4354" width="13.5703125" style="595" bestFit="1" customWidth="1"/>
    <col min="4355" max="4355" width="19.42578125" style="595" bestFit="1" customWidth="1"/>
    <col min="4356" max="4356" width="14.7109375" style="595" bestFit="1" customWidth="1"/>
    <col min="4357" max="4357" width="10.140625" style="595" bestFit="1" customWidth="1"/>
    <col min="4358" max="4358" width="13.5703125" style="595" customWidth="1"/>
    <col min="4359" max="4359" width="18" style="595" customWidth="1"/>
    <col min="4360" max="4361" width="9.140625" style="595"/>
    <col min="4362" max="4362" width="12.5703125" style="595" bestFit="1" customWidth="1"/>
    <col min="4363" max="4364" width="12.7109375" style="595" bestFit="1" customWidth="1"/>
    <col min="4365" max="4365" width="9.140625" style="595"/>
    <col min="4366" max="4366" width="12.7109375" style="595" bestFit="1" customWidth="1"/>
    <col min="4367" max="4367" width="12" style="595" bestFit="1" customWidth="1"/>
    <col min="4368" max="4370" width="9.140625" style="595"/>
    <col min="4371" max="4371" width="9.7109375" style="595" bestFit="1" customWidth="1"/>
    <col min="4372" max="4604" width="9.140625" style="595"/>
    <col min="4605" max="4605" width="1" style="595" customWidth="1"/>
    <col min="4606" max="4607" width="17.28515625" style="595" customWidth="1"/>
    <col min="4608" max="4608" width="67.140625" style="595" customWidth="1"/>
    <col min="4609" max="4609" width="28.42578125" style="595" customWidth="1"/>
    <col min="4610" max="4610" width="13.5703125" style="595" bestFit="1" customWidth="1"/>
    <col min="4611" max="4611" width="19.42578125" style="595" bestFit="1" customWidth="1"/>
    <col min="4612" max="4612" width="14.7109375" style="595" bestFit="1" customWidth="1"/>
    <col min="4613" max="4613" width="10.140625" style="595" bestFit="1" customWidth="1"/>
    <col min="4614" max="4614" width="13.5703125" style="595" customWidth="1"/>
    <col min="4615" max="4615" width="18" style="595" customWidth="1"/>
    <col min="4616" max="4617" width="9.140625" style="595"/>
    <col min="4618" max="4618" width="12.5703125" style="595" bestFit="1" customWidth="1"/>
    <col min="4619" max="4620" width="12.7109375" style="595" bestFit="1" customWidth="1"/>
    <col min="4621" max="4621" width="9.140625" style="595"/>
    <col min="4622" max="4622" width="12.7109375" style="595" bestFit="1" customWidth="1"/>
    <col min="4623" max="4623" width="12" style="595" bestFit="1" customWidth="1"/>
    <col min="4624" max="4626" width="9.140625" style="595"/>
    <col min="4627" max="4627" width="9.7109375" style="595" bestFit="1" customWidth="1"/>
    <col min="4628" max="4860" width="9.140625" style="595"/>
    <col min="4861" max="4861" width="1" style="595" customWidth="1"/>
    <col min="4862" max="4863" width="17.28515625" style="595" customWidth="1"/>
    <col min="4864" max="4864" width="67.140625" style="595" customWidth="1"/>
    <col min="4865" max="4865" width="28.42578125" style="595" customWidth="1"/>
    <col min="4866" max="4866" width="13.5703125" style="595" bestFit="1" customWidth="1"/>
    <col min="4867" max="4867" width="19.42578125" style="595" bestFit="1" customWidth="1"/>
    <col min="4868" max="4868" width="14.7109375" style="595" bestFit="1" customWidth="1"/>
    <col min="4869" max="4869" width="10.140625" style="595" bestFit="1" customWidth="1"/>
    <col min="4870" max="4870" width="13.5703125" style="595" customWidth="1"/>
    <col min="4871" max="4871" width="18" style="595" customWidth="1"/>
    <col min="4872" max="4873" width="9.140625" style="595"/>
    <col min="4874" max="4874" width="12.5703125" style="595" bestFit="1" customWidth="1"/>
    <col min="4875" max="4876" width="12.7109375" style="595" bestFit="1" customWidth="1"/>
    <col min="4877" max="4877" width="9.140625" style="595"/>
    <col min="4878" max="4878" width="12.7109375" style="595" bestFit="1" customWidth="1"/>
    <col min="4879" max="4879" width="12" style="595" bestFit="1" customWidth="1"/>
    <col min="4880" max="4882" width="9.140625" style="595"/>
    <col min="4883" max="4883" width="9.7109375" style="595" bestFit="1" customWidth="1"/>
    <col min="4884" max="5116" width="9.140625" style="595"/>
    <col min="5117" max="5117" width="1" style="595" customWidth="1"/>
    <col min="5118" max="5119" width="17.28515625" style="595" customWidth="1"/>
    <col min="5120" max="5120" width="67.140625" style="595" customWidth="1"/>
    <col min="5121" max="5121" width="28.42578125" style="595" customWidth="1"/>
    <col min="5122" max="5122" width="13.5703125" style="595" bestFit="1" customWidth="1"/>
    <col min="5123" max="5123" width="19.42578125" style="595" bestFit="1" customWidth="1"/>
    <col min="5124" max="5124" width="14.7109375" style="595" bestFit="1" customWidth="1"/>
    <col min="5125" max="5125" width="10.140625" style="595" bestFit="1" customWidth="1"/>
    <col min="5126" max="5126" width="13.5703125" style="595" customWidth="1"/>
    <col min="5127" max="5127" width="18" style="595" customWidth="1"/>
    <col min="5128" max="5129" width="9.140625" style="595"/>
    <col min="5130" max="5130" width="12.5703125" style="595" bestFit="1" customWidth="1"/>
    <col min="5131" max="5132" width="12.7109375" style="595" bestFit="1" customWidth="1"/>
    <col min="5133" max="5133" width="9.140625" style="595"/>
    <col min="5134" max="5134" width="12.7109375" style="595" bestFit="1" customWidth="1"/>
    <col min="5135" max="5135" width="12" style="595" bestFit="1" customWidth="1"/>
    <col min="5136" max="5138" width="9.140625" style="595"/>
    <col min="5139" max="5139" width="9.7109375" style="595" bestFit="1" customWidth="1"/>
    <col min="5140" max="5372" width="9.140625" style="595"/>
    <col min="5373" max="5373" width="1" style="595" customWidth="1"/>
    <col min="5374" max="5375" width="17.28515625" style="595" customWidth="1"/>
    <col min="5376" max="5376" width="67.140625" style="595" customWidth="1"/>
    <col min="5377" max="5377" width="28.42578125" style="595" customWidth="1"/>
    <col min="5378" max="5378" width="13.5703125" style="595" bestFit="1" customWidth="1"/>
    <col min="5379" max="5379" width="19.42578125" style="595" bestFit="1" customWidth="1"/>
    <col min="5380" max="5380" width="14.7109375" style="595" bestFit="1" customWidth="1"/>
    <col min="5381" max="5381" width="10.140625" style="595" bestFit="1" customWidth="1"/>
    <col min="5382" max="5382" width="13.5703125" style="595" customWidth="1"/>
    <col min="5383" max="5383" width="18" style="595" customWidth="1"/>
    <col min="5384" max="5385" width="9.140625" style="595"/>
    <col min="5386" max="5386" width="12.5703125" style="595" bestFit="1" customWidth="1"/>
    <col min="5387" max="5388" width="12.7109375" style="595" bestFit="1" customWidth="1"/>
    <col min="5389" max="5389" width="9.140625" style="595"/>
    <col min="5390" max="5390" width="12.7109375" style="595" bestFit="1" customWidth="1"/>
    <col min="5391" max="5391" width="12" style="595" bestFit="1" customWidth="1"/>
    <col min="5392" max="5394" width="9.140625" style="595"/>
    <col min="5395" max="5395" width="9.7109375" style="595" bestFit="1" customWidth="1"/>
    <col min="5396" max="5628" width="9.140625" style="595"/>
    <col min="5629" max="5629" width="1" style="595" customWidth="1"/>
    <col min="5630" max="5631" width="17.28515625" style="595" customWidth="1"/>
    <col min="5632" max="5632" width="67.140625" style="595" customWidth="1"/>
    <col min="5633" max="5633" width="28.42578125" style="595" customWidth="1"/>
    <col min="5634" max="5634" width="13.5703125" style="595" bestFit="1" customWidth="1"/>
    <col min="5635" max="5635" width="19.42578125" style="595" bestFit="1" customWidth="1"/>
    <col min="5636" max="5636" width="14.7109375" style="595" bestFit="1" customWidth="1"/>
    <col min="5637" max="5637" width="10.140625" style="595" bestFit="1" customWidth="1"/>
    <col min="5638" max="5638" width="13.5703125" style="595" customWidth="1"/>
    <col min="5639" max="5639" width="18" style="595" customWidth="1"/>
    <col min="5640" max="5641" width="9.140625" style="595"/>
    <col min="5642" max="5642" width="12.5703125" style="595" bestFit="1" customWidth="1"/>
    <col min="5643" max="5644" width="12.7109375" style="595" bestFit="1" customWidth="1"/>
    <col min="5645" max="5645" width="9.140625" style="595"/>
    <col min="5646" max="5646" width="12.7109375" style="595" bestFit="1" customWidth="1"/>
    <col min="5647" max="5647" width="12" style="595" bestFit="1" customWidth="1"/>
    <col min="5648" max="5650" width="9.140625" style="595"/>
    <col min="5651" max="5651" width="9.7109375" style="595" bestFit="1" customWidth="1"/>
    <col min="5652" max="5884" width="9.140625" style="595"/>
    <col min="5885" max="5885" width="1" style="595" customWidth="1"/>
    <col min="5886" max="5887" width="17.28515625" style="595" customWidth="1"/>
    <col min="5888" max="5888" width="67.140625" style="595" customWidth="1"/>
    <col min="5889" max="5889" width="28.42578125" style="595" customWidth="1"/>
    <col min="5890" max="5890" width="13.5703125" style="595" bestFit="1" customWidth="1"/>
    <col min="5891" max="5891" width="19.42578125" style="595" bestFit="1" customWidth="1"/>
    <col min="5892" max="5892" width="14.7109375" style="595" bestFit="1" customWidth="1"/>
    <col min="5893" max="5893" width="10.140625" style="595" bestFit="1" customWidth="1"/>
    <col min="5894" max="5894" width="13.5703125" style="595" customWidth="1"/>
    <col min="5895" max="5895" width="18" style="595" customWidth="1"/>
    <col min="5896" max="5897" width="9.140625" style="595"/>
    <col min="5898" max="5898" width="12.5703125" style="595" bestFit="1" customWidth="1"/>
    <col min="5899" max="5900" width="12.7109375" style="595" bestFit="1" customWidth="1"/>
    <col min="5901" max="5901" width="9.140625" style="595"/>
    <col min="5902" max="5902" width="12.7109375" style="595" bestFit="1" customWidth="1"/>
    <col min="5903" max="5903" width="12" style="595" bestFit="1" customWidth="1"/>
    <col min="5904" max="5906" width="9.140625" style="595"/>
    <col min="5907" max="5907" width="9.7109375" style="595" bestFit="1" customWidth="1"/>
    <col min="5908" max="6140" width="9.140625" style="595"/>
    <col min="6141" max="6141" width="1" style="595" customWidth="1"/>
    <col min="6142" max="6143" width="17.28515625" style="595" customWidth="1"/>
    <col min="6144" max="6144" width="67.140625" style="595" customWidth="1"/>
    <col min="6145" max="6145" width="28.42578125" style="595" customWidth="1"/>
    <col min="6146" max="6146" width="13.5703125" style="595" bestFit="1" customWidth="1"/>
    <col min="6147" max="6147" width="19.42578125" style="595" bestFit="1" customWidth="1"/>
    <col min="6148" max="6148" width="14.7109375" style="595" bestFit="1" customWidth="1"/>
    <col min="6149" max="6149" width="10.140625" style="595" bestFit="1" customWidth="1"/>
    <col min="6150" max="6150" width="13.5703125" style="595" customWidth="1"/>
    <col min="6151" max="6151" width="18" style="595" customWidth="1"/>
    <col min="6152" max="6153" width="9.140625" style="595"/>
    <col min="6154" max="6154" width="12.5703125" style="595" bestFit="1" customWidth="1"/>
    <col min="6155" max="6156" width="12.7109375" style="595" bestFit="1" customWidth="1"/>
    <col min="6157" max="6157" width="9.140625" style="595"/>
    <col min="6158" max="6158" width="12.7109375" style="595" bestFit="1" customWidth="1"/>
    <col min="6159" max="6159" width="12" style="595" bestFit="1" customWidth="1"/>
    <col min="6160" max="6162" width="9.140625" style="595"/>
    <col min="6163" max="6163" width="9.7109375" style="595" bestFit="1" customWidth="1"/>
    <col min="6164" max="6396" width="9.140625" style="595"/>
    <col min="6397" max="6397" width="1" style="595" customWidth="1"/>
    <col min="6398" max="6399" width="17.28515625" style="595" customWidth="1"/>
    <col min="6400" max="6400" width="67.140625" style="595" customWidth="1"/>
    <col min="6401" max="6401" width="28.42578125" style="595" customWidth="1"/>
    <col min="6402" max="6402" width="13.5703125" style="595" bestFit="1" customWidth="1"/>
    <col min="6403" max="6403" width="19.42578125" style="595" bestFit="1" customWidth="1"/>
    <col min="6404" max="6404" width="14.7109375" style="595" bestFit="1" customWidth="1"/>
    <col min="6405" max="6405" width="10.140625" style="595" bestFit="1" customWidth="1"/>
    <col min="6406" max="6406" width="13.5703125" style="595" customWidth="1"/>
    <col min="6407" max="6407" width="18" style="595" customWidth="1"/>
    <col min="6408" max="6409" width="9.140625" style="595"/>
    <col min="6410" max="6410" width="12.5703125" style="595" bestFit="1" customWidth="1"/>
    <col min="6411" max="6412" width="12.7109375" style="595" bestFit="1" customWidth="1"/>
    <col min="6413" max="6413" width="9.140625" style="595"/>
    <col min="6414" max="6414" width="12.7109375" style="595" bestFit="1" customWidth="1"/>
    <col min="6415" max="6415" width="12" style="595" bestFit="1" customWidth="1"/>
    <col min="6416" max="6418" width="9.140625" style="595"/>
    <col min="6419" max="6419" width="9.7109375" style="595" bestFit="1" customWidth="1"/>
    <col min="6420" max="6652" width="9.140625" style="595"/>
    <col min="6653" max="6653" width="1" style="595" customWidth="1"/>
    <col min="6654" max="6655" width="17.28515625" style="595" customWidth="1"/>
    <col min="6656" max="6656" width="67.140625" style="595" customWidth="1"/>
    <col min="6657" max="6657" width="28.42578125" style="595" customWidth="1"/>
    <col min="6658" max="6658" width="13.5703125" style="595" bestFit="1" customWidth="1"/>
    <col min="6659" max="6659" width="19.42578125" style="595" bestFit="1" customWidth="1"/>
    <col min="6660" max="6660" width="14.7109375" style="595" bestFit="1" customWidth="1"/>
    <col min="6661" max="6661" width="10.140625" style="595" bestFit="1" customWidth="1"/>
    <col min="6662" max="6662" width="13.5703125" style="595" customWidth="1"/>
    <col min="6663" max="6663" width="18" style="595" customWidth="1"/>
    <col min="6664" max="6665" width="9.140625" style="595"/>
    <col min="6666" max="6666" width="12.5703125" style="595" bestFit="1" customWidth="1"/>
    <col min="6667" max="6668" width="12.7109375" style="595" bestFit="1" customWidth="1"/>
    <col min="6669" max="6669" width="9.140625" style="595"/>
    <col min="6670" max="6670" width="12.7109375" style="595" bestFit="1" customWidth="1"/>
    <col min="6671" max="6671" width="12" style="595" bestFit="1" customWidth="1"/>
    <col min="6672" max="6674" width="9.140625" style="595"/>
    <col min="6675" max="6675" width="9.7109375" style="595" bestFit="1" customWidth="1"/>
    <col min="6676" max="6908" width="9.140625" style="595"/>
    <col min="6909" max="6909" width="1" style="595" customWidth="1"/>
    <col min="6910" max="6911" width="17.28515625" style="595" customWidth="1"/>
    <col min="6912" max="6912" width="67.140625" style="595" customWidth="1"/>
    <col min="6913" max="6913" width="28.42578125" style="595" customWidth="1"/>
    <col min="6914" max="6914" width="13.5703125" style="595" bestFit="1" customWidth="1"/>
    <col min="6915" max="6915" width="19.42578125" style="595" bestFit="1" customWidth="1"/>
    <col min="6916" max="6916" width="14.7109375" style="595" bestFit="1" customWidth="1"/>
    <col min="6917" max="6917" width="10.140625" style="595" bestFit="1" customWidth="1"/>
    <col min="6918" max="6918" width="13.5703125" style="595" customWidth="1"/>
    <col min="6919" max="6919" width="18" style="595" customWidth="1"/>
    <col min="6920" max="6921" width="9.140625" style="595"/>
    <col min="6922" max="6922" width="12.5703125" style="595" bestFit="1" customWidth="1"/>
    <col min="6923" max="6924" width="12.7109375" style="595" bestFit="1" customWidth="1"/>
    <col min="6925" max="6925" width="9.140625" style="595"/>
    <col min="6926" max="6926" width="12.7109375" style="595" bestFit="1" customWidth="1"/>
    <col min="6927" max="6927" width="12" style="595" bestFit="1" customWidth="1"/>
    <col min="6928" max="6930" width="9.140625" style="595"/>
    <col min="6931" max="6931" width="9.7109375" style="595" bestFit="1" customWidth="1"/>
    <col min="6932" max="7164" width="9.140625" style="595"/>
    <col min="7165" max="7165" width="1" style="595" customWidth="1"/>
    <col min="7166" max="7167" width="17.28515625" style="595" customWidth="1"/>
    <col min="7168" max="7168" width="67.140625" style="595" customWidth="1"/>
    <col min="7169" max="7169" width="28.42578125" style="595" customWidth="1"/>
    <col min="7170" max="7170" width="13.5703125" style="595" bestFit="1" customWidth="1"/>
    <col min="7171" max="7171" width="19.42578125" style="595" bestFit="1" customWidth="1"/>
    <col min="7172" max="7172" width="14.7109375" style="595" bestFit="1" customWidth="1"/>
    <col min="7173" max="7173" width="10.140625" style="595" bestFit="1" customWidth="1"/>
    <col min="7174" max="7174" width="13.5703125" style="595" customWidth="1"/>
    <col min="7175" max="7175" width="18" style="595" customWidth="1"/>
    <col min="7176" max="7177" width="9.140625" style="595"/>
    <col min="7178" max="7178" width="12.5703125" style="595" bestFit="1" customWidth="1"/>
    <col min="7179" max="7180" width="12.7109375" style="595" bestFit="1" customWidth="1"/>
    <col min="7181" max="7181" width="9.140625" style="595"/>
    <col min="7182" max="7182" width="12.7109375" style="595" bestFit="1" customWidth="1"/>
    <col min="7183" max="7183" width="12" style="595" bestFit="1" customWidth="1"/>
    <col min="7184" max="7186" width="9.140625" style="595"/>
    <col min="7187" max="7187" width="9.7109375" style="595" bestFit="1" customWidth="1"/>
    <col min="7188" max="7420" width="9.140625" style="595"/>
    <col min="7421" max="7421" width="1" style="595" customWidth="1"/>
    <col min="7422" max="7423" width="17.28515625" style="595" customWidth="1"/>
    <col min="7424" max="7424" width="67.140625" style="595" customWidth="1"/>
    <col min="7425" max="7425" width="28.42578125" style="595" customWidth="1"/>
    <col min="7426" max="7426" width="13.5703125" style="595" bestFit="1" customWidth="1"/>
    <col min="7427" max="7427" width="19.42578125" style="595" bestFit="1" customWidth="1"/>
    <col min="7428" max="7428" width="14.7109375" style="595" bestFit="1" customWidth="1"/>
    <col min="7429" max="7429" width="10.140625" style="595" bestFit="1" customWidth="1"/>
    <col min="7430" max="7430" width="13.5703125" style="595" customWidth="1"/>
    <col min="7431" max="7431" width="18" style="595" customWidth="1"/>
    <col min="7432" max="7433" width="9.140625" style="595"/>
    <col min="7434" max="7434" width="12.5703125" style="595" bestFit="1" customWidth="1"/>
    <col min="7435" max="7436" width="12.7109375" style="595" bestFit="1" customWidth="1"/>
    <col min="7437" max="7437" width="9.140625" style="595"/>
    <col min="7438" max="7438" width="12.7109375" style="595" bestFit="1" customWidth="1"/>
    <col min="7439" max="7439" width="12" style="595" bestFit="1" customWidth="1"/>
    <col min="7440" max="7442" width="9.140625" style="595"/>
    <col min="7443" max="7443" width="9.7109375" style="595" bestFit="1" customWidth="1"/>
    <col min="7444" max="7676" width="9.140625" style="595"/>
    <col min="7677" max="7677" width="1" style="595" customWidth="1"/>
    <col min="7678" max="7679" width="17.28515625" style="595" customWidth="1"/>
    <col min="7680" max="7680" width="67.140625" style="595" customWidth="1"/>
    <col min="7681" max="7681" width="28.42578125" style="595" customWidth="1"/>
    <col min="7682" max="7682" width="13.5703125" style="595" bestFit="1" customWidth="1"/>
    <col min="7683" max="7683" width="19.42578125" style="595" bestFit="1" customWidth="1"/>
    <col min="7684" max="7684" width="14.7109375" style="595" bestFit="1" customWidth="1"/>
    <col min="7685" max="7685" width="10.140625" style="595" bestFit="1" customWidth="1"/>
    <col min="7686" max="7686" width="13.5703125" style="595" customWidth="1"/>
    <col min="7687" max="7687" width="18" style="595" customWidth="1"/>
    <col min="7688" max="7689" width="9.140625" style="595"/>
    <col min="7690" max="7690" width="12.5703125" style="595" bestFit="1" customWidth="1"/>
    <col min="7691" max="7692" width="12.7109375" style="595" bestFit="1" customWidth="1"/>
    <col min="7693" max="7693" width="9.140625" style="595"/>
    <col min="7694" max="7694" width="12.7109375" style="595" bestFit="1" customWidth="1"/>
    <col min="7695" max="7695" width="12" style="595" bestFit="1" customWidth="1"/>
    <col min="7696" max="7698" width="9.140625" style="595"/>
    <col min="7699" max="7699" width="9.7109375" style="595" bestFit="1" customWidth="1"/>
    <col min="7700" max="7932" width="9.140625" style="595"/>
    <col min="7933" max="7933" width="1" style="595" customWidth="1"/>
    <col min="7934" max="7935" width="17.28515625" style="595" customWidth="1"/>
    <col min="7936" max="7936" width="67.140625" style="595" customWidth="1"/>
    <col min="7937" max="7937" width="28.42578125" style="595" customWidth="1"/>
    <col min="7938" max="7938" width="13.5703125" style="595" bestFit="1" customWidth="1"/>
    <col min="7939" max="7939" width="19.42578125" style="595" bestFit="1" customWidth="1"/>
    <col min="7940" max="7940" width="14.7109375" style="595" bestFit="1" customWidth="1"/>
    <col min="7941" max="7941" width="10.140625" style="595" bestFit="1" customWidth="1"/>
    <col min="7942" max="7942" width="13.5703125" style="595" customWidth="1"/>
    <col min="7943" max="7943" width="18" style="595" customWidth="1"/>
    <col min="7944" max="7945" width="9.140625" style="595"/>
    <col min="7946" max="7946" width="12.5703125" style="595" bestFit="1" customWidth="1"/>
    <col min="7947" max="7948" width="12.7109375" style="595" bestFit="1" customWidth="1"/>
    <col min="7949" max="7949" width="9.140625" style="595"/>
    <col min="7950" max="7950" width="12.7109375" style="595" bestFit="1" customWidth="1"/>
    <col min="7951" max="7951" width="12" style="595" bestFit="1" customWidth="1"/>
    <col min="7952" max="7954" width="9.140625" style="595"/>
    <col min="7955" max="7955" width="9.7109375" style="595" bestFit="1" customWidth="1"/>
    <col min="7956" max="8188" width="9.140625" style="595"/>
    <col min="8189" max="8189" width="1" style="595" customWidth="1"/>
    <col min="8190" max="8191" width="17.28515625" style="595" customWidth="1"/>
    <col min="8192" max="8192" width="67.140625" style="595" customWidth="1"/>
    <col min="8193" max="8193" width="28.42578125" style="595" customWidth="1"/>
    <col min="8194" max="8194" width="13.5703125" style="595" bestFit="1" customWidth="1"/>
    <col min="8195" max="8195" width="19.42578125" style="595" bestFit="1" customWidth="1"/>
    <col min="8196" max="8196" width="14.7109375" style="595" bestFit="1" customWidth="1"/>
    <col min="8197" max="8197" width="10.140625" style="595" bestFit="1" customWidth="1"/>
    <col min="8198" max="8198" width="13.5703125" style="595" customWidth="1"/>
    <col min="8199" max="8199" width="18" style="595" customWidth="1"/>
    <col min="8200" max="8201" width="9.140625" style="595"/>
    <col min="8202" max="8202" width="12.5703125" style="595" bestFit="1" customWidth="1"/>
    <col min="8203" max="8204" width="12.7109375" style="595" bestFit="1" customWidth="1"/>
    <col min="8205" max="8205" width="9.140625" style="595"/>
    <col min="8206" max="8206" width="12.7109375" style="595" bestFit="1" customWidth="1"/>
    <col min="8207" max="8207" width="12" style="595" bestFit="1" customWidth="1"/>
    <col min="8208" max="8210" width="9.140625" style="595"/>
    <col min="8211" max="8211" width="9.7109375" style="595" bestFit="1" customWidth="1"/>
    <col min="8212" max="8444" width="9.140625" style="595"/>
    <col min="8445" max="8445" width="1" style="595" customWidth="1"/>
    <col min="8446" max="8447" width="17.28515625" style="595" customWidth="1"/>
    <col min="8448" max="8448" width="67.140625" style="595" customWidth="1"/>
    <col min="8449" max="8449" width="28.42578125" style="595" customWidth="1"/>
    <col min="8450" max="8450" width="13.5703125" style="595" bestFit="1" customWidth="1"/>
    <col min="8451" max="8451" width="19.42578125" style="595" bestFit="1" customWidth="1"/>
    <col min="8452" max="8452" width="14.7109375" style="595" bestFit="1" customWidth="1"/>
    <col min="8453" max="8453" width="10.140625" style="595" bestFit="1" customWidth="1"/>
    <col min="8454" max="8454" width="13.5703125" style="595" customWidth="1"/>
    <col min="8455" max="8455" width="18" style="595" customWidth="1"/>
    <col min="8456" max="8457" width="9.140625" style="595"/>
    <col min="8458" max="8458" width="12.5703125" style="595" bestFit="1" customWidth="1"/>
    <col min="8459" max="8460" width="12.7109375" style="595" bestFit="1" customWidth="1"/>
    <col min="8461" max="8461" width="9.140625" style="595"/>
    <col min="8462" max="8462" width="12.7109375" style="595" bestFit="1" customWidth="1"/>
    <col min="8463" max="8463" width="12" style="595" bestFit="1" customWidth="1"/>
    <col min="8464" max="8466" width="9.140625" style="595"/>
    <col min="8467" max="8467" width="9.7109375" style="595" bestFit="1" customWidth="1"/>
    <col min="8468" max="8700" width="9.140625" style="595"/>
    <col min="8701" max="8701" width="1" style="595" customWidth="1"/>
    <col min="8702" max="8703" width="17.28515625" style="595" customWidth="1"/>
    <col min="8704" max="8704" width="67.140625" style="595" customWidth="1"/>
    <col min="8705" max="8705" width="28.42578125" style="595" customWidth="1"/>
    <col min="8706" max="8706" width="13.5703125" style="595" bestFit="1" customWidth="1"/>
    <col min="8707" max="8707" width="19.42578125" style="595" bestFit="1" customWidth="1"/>
    <col min="8708" max="8708" width="14.7109375" style="595" bestFit="1" customWidth="1"/>
    <col min="8709" max="8709" width="10.140625" style="595" bestFit="1" customWidth="1"/>
    <col min="8710" max="8710" width="13.5703125" style="595" customWidth="1"/>
    <col min="8711" max="8711" width="18" style="595" customWidth="1"/>
    <col min="8712" max="8713" width="9.140625" style="595"/>
    <col min="8714" max="8714" width="12.5703125" style="595" bestFit="1" customWidth="1"/>
    <col min="8715" max="8716" width="12.7109375" style="595" bestFit="1" customWidth="1"/>
    <col min="8717" max="8717" width="9.140625" style="595"/>
    <col min="8718" max="8718" width="12.7109375" style="595" bestFit="1" customWidth="1"/>
    <col min="8719" max="8719" width="12" style="595" bestFit="1" customWidth="1"/>
    <col min="8720" max="8722" width="9.140625" style="595"/>
    <col min="8723" max="8723" width="9.7109375" style="595" bestFit="1" customWidth="1"/>
    <col min="8724" max="8956" width="9.140625" style="595"/>
    <col min="8957" max="8957" width="1" style="595" customWidth="1"/>
    <col min="8958" max="8959" width="17.28515625" style="595" customWidth="1"/>
    <col min="8960" max="8960" width="67.140625" style="595" customWidth="1"/>
    <col min="8961" max="8961" width="28.42578125" style="595" customWidth="1"/>
    <col min="8962" max="8962" width="13.5703125" style="595" bestFit="1" customWidth="1"/>
    <col min="8963" max="8963" width="19.42578125" style="595" bestFit="1" customWidth="1"/>
    <col min="8964" max="8964" width="14.7109375" style="595" bestFit="1" customWidth="1"/>
    <col min="8965" max="8965" width="10.140625" style="595" bestFit="1" customWidth="1"/>
    <col min="8966" max="8966" width="13.5703125" style="595" customWidth="1"/>
    <col min="8967" max="8967" width="18" style="595" customWidth="1"/>
    <col min="8968" max="8969" width="9.140625" style="595"/>
    <col min="8970" max="8970" width="12.5703125" style="595" bestFit="1" customWidth="1"/>
    <col min="8971" max="8972" width="12.7109375" style="595" bestFit="1" customWidth="1"/>
    <col min="8973" max="8973" width="9.140625" style="595"/>
    <col min="8974" max="8974" width="12.7109375" style="595" bestFit="1" customWidth="1"/>
    <col min="8975" max="8975" width="12" style="595" bestFit="1" customWidth="1"/>
    <col min="8976" max="8978" width="9.140625" style="595"/>
    <col min="8979" max="8979" width="9.7109375" style="595" bestFit="1" customWidth="1"/>
    <col min="8980" max="9212" width="9.140625" style="595"/>
    <col min="9213" max="9213" width="1" style="595" customWidth="1"/>
    <col min="9214" max="9215" width="17.28515625" style="595" customWidth="1"/>
    <col min="9216" max="9216" width="67.140625" style="595" customWidth="1"/>
    <col min="9217" max="9217" width="28.42578125" style="595" customWidth="1"/>
    <col min="9218" max="9218" width="13.5703125" style="595" bestFit="1" customWidth="1"/>
    <col min="9219" max="9219" width="19.42578125" style="595" bestFit="1" customWidth="1"/>
    <col min="9220" max="9220" width="14.7109375" style="595" bestFit="1" customWidth="1"/>
    <col min="9221" max="9221" width="10.140625" style="595" bestFit="1" customWidth="1"/>
    <col min="9222" max="9222" width="13.5703125" style="595" customWidth="1"/>
    <col min="9223" max="9223" width="18" style="595" customWidth="1"/>
    <col min="9224" max="9225" width="9.140625" style="595"/>
    <col min="9226" max="9226" width="12.5703125" style="595" bestFit="1" customWidth="1"/>
    <col min="9227" max="9228" width="12.7109375" style="595" bestFit="1" customWidth="1"/>
    <col min="9229" max="9229" width="9.140625" style="595"/>
    <col min="9230" max="9230" width="12.7109375" style="595" bestFit="1" customWidth="1"/>
    <col min="9231" max="9231" width="12" style="595" bestFit="1" customWidth="1"/>
    <col min="9232" max="9234" width="9.140625" style="595"/>
    <col min="9235" max="9235" width="9.7109375" style="595" bestFit="1" customWidth="1"/>
    <col min="9236" max="9468" width="9.140625" style="595"/>
    <col min="9469" max="9469" width="1" style="595" customWidth="1"/>
    <col min="9470" max="9471" width="17.28515625" style="595" customWidth="1"/>
    <col min="9472" max="9472" width="67.140625" style="595" customWidth="1"/>
    <col min="9473" max="9473" width="28.42578125" style="595" customWidth="1"/>
    <col min="9474" max="9474" width="13.5703125" style="595" bestFit="1" customWidth="1"/>
    <col min="9475" max="9475" width="19.42578125" style="595" bestFit="1" customWidth="1"/>
    <col min="9476" max="9476" width="14.7109375" style="595" bestFit="1" customWidth="1"/>
    <col min="9477" max="9477" width="10.140625" style="595" bestFit="1" customWidth="1"/>
    <col min="9478" max="9478" width="13.5703125" style="595" customWidth="1"/>
    <col min="9479" max="9479" width="18" style="595" customWidth="1"/>
    <col min="9480" max="9481" width="9.140625" style="595"/>
    <col min="9482" max="9482" width="12.5703125" style="595" bestFit="1" customWidth="1"/>
    <col min="9483" max="9484" width="12.7109375" style="595" bestFit="1" customWidth="1"/>
    <col min="9485" max="9485" width="9.140625" style="595"/>
    <col min="9486" max="9486" width="12.7109375" style="595" bestFit="1" customWidth="1"/>
    <col min="9487" max="9487" width="12" style="595" bestFit="1" customWidth="1"/>
    <col min="9488" max="9490" width="9.140625" style="595"/>
    <col min="9491" max="9491" width="9.7109375" style="595" bestFit="1" customWidth="1"/>
    <col min="9492" max="9724" width="9.140625" style="595"/>
    <col min="9725" max="9725" width="1" style="595" customWidth="1"/>
    <col min="9726" max="9727" width="17.28515625" style="595" customWidth="1"/>
    <col min="9728" max="9728" width="67.140625" style="595" customWidth="1"/>
    <col min="9729" max="9729" width="28.42578125" style="595" customWidth="1"/>
    <col min="9730" max="9730" width="13.5703125" style="595" bestFit="1" customWidth="1"/>
    <col min="9731" max="9731" width="19.42578125" style="595" bestFit="1" customWidth="1"/>
    <col min="9732" max="9732" width="14.7109375" style="595" bestFit="1" customWidth="1"/>
    <col min="9733" max="9733" width="10.140625" style="595" bestFit="1" customWidth="1"/>
    <col min="9734" max="9734" width="13.5703125" style="595" customWidth="1"/>
    <col min="9735" max="9735" width="18" style="595" customWidth="1"/>
    <col min="9736" max="9737" width="9.140625" style="595"/>
    <col min="9738" max="9738" width="12.5703125" style="595" bestFit="1" customWidth="1"/>
    <col min="9739" max="9740" width="12.7109375" style="595" bestFit="1" customWidth="1"/>
    <col min="9741" max="9741" width="9.140625" style="595"/>
    <col min="9742" max="9742" width="12.7109375" style="595" bestFit="1" customWidth="1"/>
    <col min="9743" max="9743" width="12" style="595" bestFit="1" customWidth="1"/>
    <col min="9744" max="9746" width="9.140625" style="595"/>
    <col min="9747" max="9747" width="9.7109375" style="595" bestFit="1" customWidth="1"/>
    <col min="9748" max="9980" width="9.140625" style="595"/>
    <col min="9981" max="9981" width="1" style="595" customWidth="1"/>
    <col min="9982" max="9983" width="17.28515625" style="595" customWidth="1"/>
    <col min="9984" max="9984" width="67.140625" style="595" customWidth="1"/>
    <col min="9985" max="9985" width="28.42578125" style="595" customWidth="1"/>
    <col min="9986" max="9986" width="13.5703125" style="595" bestFit="1" customWidth="1"/>
    <col min="9987" max="9987" width="19.42578125" style="595" bestFit="1" customWidth="1"/>
    <col min="9988" max="9988" width="14.7109375" style="595" bestFit="1" customWidth="1"/>
    <col min="9989" max="9989" width="10.140625" style="595" bestFit="1" customWidth="1"/>
    <col min="9990" max="9990" width="13.5703125" style="595" customWidth="1"/>
    <col min="9991" max="9991" width="18" style="595" customWidth="1"/>
    <col min="9992" max="9993" width="9.140625" style="595"/>
    <col min="9994" max="9994" width="12.5703125" style="595" bestFit="1" customWidth="1"/>
    <col min="9995" max="9996" width="12.7109375" style="595" bestFit="1" customWidth="1"/>
    <col min="9997" max="9997" width="9.140625" style="595"/>
    <col min="9998" max="9998" width="12.7109375" style="595" bestFit="1" customWidth="1"/>
    <col min="9999" max="9999" width="12" style="595" bestFit="1" customWidth="1"/>
    <col min="10000" max="10002" width="9.140625" style="595"/>
    <col min="10003" max="10003" width="9.7109375" style="595" bestFit="1" customWidth="1"/>
    <col min="10004" max="10236" width="9.140625" style="595"/>
    <col min="10237" max="10237" width="1" style="595" customWidth="1"/>
    <col min="10238" max="10239" width="17.28515625" style="595" customWidth="1"/>
    <col min="10240" max="10240" width="67.140625" style="595" customWidth="1"/>
    <col min="10241" max="10241" width="28.42578125" style="595" customWidth="1"/>
    <col min="10242" max="10242" width="13.5703125" style="595" bestFit="1" customWidth="1"/>
    <col min="10243" max="10243" width="19.42578125" style="595" bestFit="1" customWidth="1"/>
    <col min="10244" max="10244" width="14.7109375" style="595" bestFit="1" customWidth="1"/>
    <col min="10245" max="10245" width="10.140625" style="595" bestFit="1" customWidth="1"/>
    <col min="10246" max="10246" width="13.5703125" style="595" customWidth="1"/>
    <col min="10247" max="10247" width="18" style="595" customWidth="1"/>
    <col min="10248" max="10249" width="9.140625" style="595"/>
    <col min="10250" max="10250" width="12.5703125" style="595" bestFit="1" customWidth="1"/>
    <col min="10251" max="10252" width="12.7109375" style="595" bestFit="1" customWidth="1"/>
    <col min="10253" max="10253" width="9.140625" style="595"/>
    <col min="10254" max="10254" width="12.7109375" style="595" bestFit="1" customWidth="1"/>
    <col min="10255" max="10255" width="12" style="595" bestFit="1" customWidth="1"/>
    <col min="10256" max="10258" width="9.140625" style="595"/>
    <col min="10259" max="10259" width="9.7109375" style="595" bestFit="1" customWidth="1"/>
    <col min="10260" max="10492" width="9.140625" style="595"/>
    <col min="10493" max="10493" width="1" style="595" customWidth="1"/>
    <col min="10494" max="10495" width="17.28515625" style="595" customWidth="1"/>
    <col min="10496" max="10496" width="67.140625" style="595" customWidth="1"/>
    <col min="10497" max="10497" width="28.42578125" style="595" customWidth="1"/>
    <col min="10498" max="10498" width="13.5703125" style="595" bestFit="1" customWidth="1"/>
    <col min="10499" max="10499" width="19.42578125" style="595" bestFit="1" customWidth="1"/>
    <col min="10500" max="10500" width="14.7109375" style="595" bestFit="1" customWidth="1"/>
    <col min="10501" max="10501" width="10.140625" style="595" bestFit="1" customWidth="1"/>
    <col min="10502" max="10502" width="13.5703125" style="595" customWidth="1"/>
    <col min="10503" max="10503" width="18" style="595" customWidth="1"/>
    <col min="10504" max="10505" width="9.140625" style="595"/>
    <col min="10506" max="10506" width="12.5703125" style="595" bestFit="1" customWidth="1"/>
    <col min="10507" max="10508" width="12.7109375" style="595" bestFit="1" customWidth="1"/>
    <col min="10509" max="10509" width="9.140625" style="595"/>
    <col min="10510" max="10510" width="12.7109375" style="595" bestFit="1" customWidth="1"/>
    <col min="10511" max="10511" width="12" style="595" bestFit="1" customWidth="1"/>
    <col min="10512" max="10514" width="9.140625" style="595"/>
    <col min="10515" max="10515" width="9.7109375" style="595" bestFit="1" customWidth="1"/>
    <col min="10516" max="10748" width="9.140625" style="595"/>
    <col min="10749" max="10749" width="1" style="595" customWidth="1"/>
    <col min="10750" max="10751" width="17.28515625" style="595" customWidth="1"/>
    <col min="10752" max="10752" width="67.140625" style="595" customWidth="1"/>
    <col min="10753" max="10753" width="28.42578125" style="595" customWidth="1"/>
    <col min="10754" max="10754" width="13.5703125" style="595" bestFit="1" customWidth="1"/>
    <col min="10755" max="10755" width="19.42578125" style="595" bestFit="1" customWidth="1"/>
    <col min="10756" max="10756" width="14.7109375" style="595" bestFit="1" customWidth="1"/>
    <col min="10757" max="10757" width="10.140625" style="595" bestFit="1" customWidth="1"/>
    <col min="10758" max="10758" width="13.5703125" style="595" customWidth="1"/>
    <col min="10759" max="10759" width="18" style="595" customWidth="1"/>
    <col min="10760" max="10761" width="9.140625" style="595"/>
    <col min="10762" max="10762" width="12.5703125" style="595" bestFit="1" customWidth="1"/>
    <col min="10763" max="10764" width="12.7109375" style="595" bestFit="1" customWidth="1"/>
    <col min="10765" max="10765" width="9.140625" style="595"/>
    <col min="10766" max="10766" width="12.7109375" style="595" bestFit="1" customWidth="1"/>
    <col min="10767" max="10767" width="12" style="595" bestFit="1" customWidth="1"/>
    <col min="10768" max="10770" width="9.140625" style="595"/>
    <col min="10771" max="10771" width="9.7109375" style="595" bestFit="1" customWidth="1"/>
    <col min="10772" max="11004" width="9.140625" style="595"/>
    <col min="11005" max="11005" width="1" style="595" customWidth="1"/>
    <col min="11006" max="11007" width="17.28515625" style="595" customWidth="1"/>
    <col min="11008" max="11008" width="67.140625" style="595" customWidth="1"/>
    <col min="11009" max="11009" width="28.42578125" style="595" customWidth="1"/>
    <col min="11010" max="11010" width="13.5703125" style="595" bestFit="1" customWidth="1"/>
    <col min="11011" max="11011" width="19.42578125" style="595" bestFit="1" customWidth="1"/>
    <col min="11012" max="11012" width="14.7109375" style="595" bestFit="1" customWidth="1"/>
    <col min="11013" max="11013" width="10.140625" style="595" bestFit="1" customWidth="1"/>
    <col min="11014" max="11014" width="13.5703125" style="595" customWidth="1"/>
    <col min="11015" max="11015" width="18" style="595" customWidth="1"/>
    <col min="11016" max="11017" width="9.140625" style="595"/>
    <col min="11018" max="11018" width="12.5703125" style="595" bestFit="1" customWidth="1"/>
    <col min="11019" max="11020" width="12.7109375" style="595" bestFit="1" customWidth="1"/>
    <col min="11021" max="11021" width="9.140625" style="595"/>
    <col min="11022" max="11022" width="12.7109375" style="595" bestFit="1" customWidth="1"/>
    <col min="11023" max="11023" width="12" style="595" bestFit="1" customWidth="1"/>
    <col min="11024" max="11026" width="9.140625" style="595"/>
    <col min="11027" max="11027" width="9.7109375" style="595" bestFit="1" customWidth="1"/>
    <col min="11028" max="11260" width="9.140625" style="595"/>
    <col min="11261" max="11261" width="1" style="595" customWidth="1"/>
    <col min="11262" max="11263" width="17.28515625" style="595" customWidth="1"/>
    <col min="11264" max="11264" width="67.140625" style="595" customWidth="1"/>
    <col min="11265" max="11265" width="28.42578125" style="595" customWidth="1"/>
    <col min="11266" max="11266" width="13.5703125" style="595" bestFit="1" customWidth="1"/>
    <col min="11267" max="11267" width="19.42578125" style="595" bestFit="1" customWidth="1"/>
    <col min="11268" max="11268" width="14.7109375" style="595" bestFit="1" customWidth="1"/>
    <col min="11269" max="11269" width="10.140625" style="595" bestFit="1" customWidth="1"/>
    <col min="11270" max="11270" width="13.5703125" style="595" customWidth="1"/>
    <col min="11271" max="11271" width="18" style="595" customWidth="1"/>
    <col min="11272" max="11273" width="9.140625" style="595"/>
    <col min="11274" max="11274" width="12.5703125" style="595" bestFit="1" customWidth="1"/>
    <col min="11275" max="11276" width="12.7109375" style="595" bestFit="1" customWidth="1"/>
    <col min="11277" max="11277" width="9.140625" style="595"/>
    <col min="11278" max="11278" width="12.7109375" style="595" bestFit="1" customWidth="1"/>
    <col min="11279" max="11279" width="12" style="595" bestFit="1" customWidth="1"/>
    <col min="11280" max="11282" width="9.140625" style="595"/>
    <col min="11283" max="11283" width="9.7109375" style="595" bestFit="1" customWidth="1"/>
    <col min="11284" max="11516" width="9.140625" style="595"/>
    <col min="11517" max="11517" width="1" style="595" customWidth="1"/>
    <col min="11518" max="11519" width="17.28515625" style="595" customWidth="1"/>
    <col min="11520" max="11520" width="67.140625" style="595" customWidth="1"/>
    <col min="11521" max="11521" width="28.42578125" style="595" customWidth="1"/>
    <col min="11522" max="11522" width="13.5703125" style="595" bestFit="1" customWidth="1"/>
    <col min="11523" max="11523" width="19.42578125" style="595" bestFit="1" customWidth="1"/>
    <col min="11524" max="11524" width="14.7109375" style="595" bestFit="1" customWidth="1"/>
    <col min="11525" max="11525" width="10.140625" style="595" bestFit="1" customWidth="1"/>
    <col min="11526" max="11526" width="13.5703125" style="595" customWidth="1"/>
    <col min="11527" max="11527" width="18" style="595" customWidth="1"/>
    <col min="11528" max="11529" width="9.140625" style="595"/>
    <col min="11530" max="11530" width="12.5703125" style="595" bestFit="1" customWidth="1"/>
    <col min="11531" max="11532" width="12.7109375" style="595" bestFit="1" customWidth="1"/>
    <col min="11533" max="11533" width="9.140625" style="595"/>
    <col min="11534" max="11534" width="12.7109375" style="595" bestFit="1" customWidth="1"/>
    <col min="11535" max="11535" width="12" style="595" bestFit="1" customWidth="1"/>
    <col min="11536" max="11538" width="9.140625" style="595"/>
    <col min="11539" max="11539" width="9.7109375" style="595" bestFit="1" customWidth="1"/>
    <col min="11540" max="11772" width="9.140625" style="595"/>
    <col min="11773" max="11773" width="1" style="595" customWidth="1"/>
    <col min="11774" max="11775" width="17.28515625" style="595" customWidth="1"/>
    <col min="11776" max="11776" width="67.140625" style="595" customWidth="1"/>
    <col min="11777" max="11777" width="28.42578125" style="595" customWidth="1"/>
    <col min="11778" max="11778" width="13.5703125" style="595" bestFit="1" customWidth="1"/>
    <col min="11779" max="11779" width="19.42578125" style="595" bestFit="1" customWidth="1"/>
    <col min="11780" max="11780" width="14.7109375" style="595" bestFit="1" customWidth="1"/>
    <col min="11781" max="11781" width="10.140625" style="595" bestFit="1" customWidth="1"/>
    <col min="11782" max="11782" width="13.5703125" style="595" customWidth="1"/>
    <col min="11783" max="11783" width="18" style="595" customWidth="1"/>
    <col min="11784" max="11785" width="9.140625" style="595"/>
    <col min="11786" max="11786" width="12.5703125" style="595" bestFit="1" customWidth="1"/>
    <col min="11787" max="11788" width="12.7109375" style="595" bestFit="1" customWidth="1"/>
    <col min="11789" max="11789" width="9.140625" style="595"/>
    <col min="11790" max="11790" width="12.7109375" style="595" bestFit="1" customWidth="1"/>
    <col min="11791" max="11791" width="12" style="595" bestFit="1" customWidth="1"/>
    <col min="11792" max="11794" width="9.140625" style="595"/>
    <col min="11795" max="11795" width="9.7109375" style="595" bestFit="1" customWidth="1"/>
    <col min="11796" max="12028" width="9.140625" style="595"/>
    <col min="12029" max="12029" width="1" style="595" customWidth="1"/>
    <col min="12030" max="12031" width="17.28515625" style="595" customWidth="1"/>
    <col min="12032" max="12032" width="67.140625" style="595" customWidth="1"/>
    <col min="12033" max="12033" width="28.42578125" style="595" customWidth="1"/>
    <col min="12034" max="12034" width="13.5703125" style="595" bestFit="1" customWidth="1"/>
    <col min="12035" max="12035" width="19.42578125" style="595" bestFit="1" customWidth="1"/>
    <col min="12036" max="12036" width="14.7109375" style="595" bestFit="1" customWidth="1"/>
    <col min="12037" max="12037" width="10.140625" style="595" bestFit="1" customWidth="1"/>
    <col min="12038" max="12038" width="13.5703125" style="595" customWidth="1"/>
    <col min="12039" max="12039" width="18" style="595" customWidth="1"/>
    <col min="12040" max="12041" width="9.140625" style="595"/>
    <col min="12042" max="12042" width="12.5703125" style="595" bestFit="1" customWidth="1"/>
    <col min="12043" max="12044" width="12.7109375" style="595" bestFit="1" customWidth="1"/>
    <col min="12045" max="12045" width="9.140625" style="595"/>
    <col min="12046" max="12046" width="12.7109375" style="595" bestFit="1" customWidth="1"/>
    <col min="12047" max="12047" width="12" style="595" bestFit="1" customWidth="1"/>
    <col min="12048" max="12050" width="9.140625" style="595"/>
    <col min="12051" max="12051" width="9.7109375" style="595" bestFit="1" customWidth="1"/>
    <col min="12052" max="12284" width="9.140625" style="595"/>
    <col min="12285" max="12285" width="1" style="595" customWidth="1"/>
    <col min="12286" max="12287" width="17.28515625" style="595" customWidth="1"/>
    <col min="12288" max="12288" width="67.140625" style="595" customWidth="1"/>
    <col min="12289" max="12289" width="28.42578125" style="595" customWidth="1"/>
    <col min="12290" max="12290" width="13.5703125" style="595" bestFit="1" customWidth="1"/>
    <col min="12291" max="12291" width="19.42578125" style="595" bestFit="1" customWidth="1"/>
    <col min="12292" max="12292" width="14.7109375" style="595" bestFit="1" customWidth="1"/>
    <col min="12293" max="12293" width="10.140625" style="595" bestFit="1" customWidth="1"/>
    <col min="12294" max="12294" width="13.5703125" style="595" customWidth="1"/>
    <col min="12295" max="12295" width="18" style="595" customWidth="1"/>
    <col min="12296" max="12297" width="9.140625" style="595"/>
    <col min="12298" max="12298" width="12.5703125" style="595" bestFit="1" customWidth="1"/>
    <col min="12299" max="12300" width="12.7109375" style="595" bestFit="1" customWidth="1"/>
    <col min="12301" max="12301" width="9.140625" style="595"/>
    <col min="12302" max="12302" width="12.7109375" style="595" bestFit="1" customWidth="1"/>
    <col min="12303" max="12303" width="12" style="595" bestFit="1" customWidth="1"/>
    <col min="12304" max="12306" width="9.140625" style="595"/>
    <col min="12307" max="12307" width="9.7109375" style="595" bestFit="1" customWidth="1"/>
    <col min="12308" max="12540" width="9.140625" style="595"/>
    <col min="12541" max="12541" width="1" style="595" customWidth="1"/>
    <col min="12542" max="12543" width="17.28515625" style="595" customWidth="1"/>
    <col min="12544" max="12544" width="67.140625" style="595" customWidth="1"/>
    <col min="12545" max="12545" width="28.42578125" style="595" customWidth="1"/>
    <col min="12546" max="12546" width="13.5703125" style="595" bestFit="1" customWidth="1"/>
    <col min="12547" max="12547" width="19.42578125" style="595" bestFit="1" customWidth="1"/>
    <col min="12548" max="12548" width="14.7109375" style="595" bestFit="1" customWidth="1"/>
    <col min="12549" max="12549" width="10.140625" style="595" bestFit="1" customWidth="1"/>
    <col min="12550" max="12550" width="13.5703125" style="595" customWidth="1"/>
    <col min="12551" max="12551" width="18" style="595" customWidth="1"/>
    <col min="12552" max="12553" width="9.140625" style="595"/>
    <col min="12554" max="12554" width="12.5703125" style="595" bestFit="1" customWidth="1"/>
    <col min="12555" max="12556" width="12.7109375" style="595" bestFit="1" customWidth="1"/>
    <col min="12557" max="12557" width="9.140625" style="595"/>
    <col min="12558" max="12558" width="12.7109375" style="595" bestFit="1" customWidth="1"/>
    <col min="12559" max="12559" width="12" style="595" bestFit="1" customWidth="1"/>
    <col min="12560" max="12562" width="9.140625" style="595"/>
    <col min="12563" max="12563" width="9.7109375" style="595" bestFit="1" customWidth="1"/>
    <col min="12564" max="12796" width="9.140625" style="595"/>
    <col min="12797" max="12797" width="1" style="595" customWidth="1"/>
    <col min="12798" max="12799" width="17.28515625" style="595" customWidth="1"/>
    <col min="12800" max="12800" width="67.140625" style="595" customWidth="1"/>
    <col min="12801" max="12801" width="28.42578125" style="595" customWidth="1"/>
    <col min="12802" max="12802" width="13.5703125" style="595" bestFit="1" customWidth="1"/>
    <col min="12803" max="12803" width="19.42578125" style="595" bestFit="1" customWidth="1"/>
    <col min="12804" max="12804" width="14.7109375" style="595" bestFit="1" customWidth="1"/>
    <col min="12805" max="12805" width="10.140625" style="595" bestFit="1" customWidth="1"/>
    <col min="12806" max="12806" width="13.5703125" style="595" customWidth="1"/>
    <col min="12807" max="12807" width="18" style="595" customWidth="1"/>
    <col min="12808" max="12809" width="9.140625" style="595"/>
    <col min="12810" max="12810" width="12.5703125" style="595" bestFit="1" customWidth="1"/>
    <col min="12811" max="12812" width="12.7109375" style="595" bestFit="1" customWidth="1"/>
    <col min="12813" max="12813" width="9.140625" style="595"/>
    <col min="12814" max="12814" width="12.7109375" style="595" bestFit="1" customWidth="1"/>
    <col min="12815" max="12815" width="12" style="595" bestFit="1" customWidth="1"/>
    <col min="12816" max="12818" width="9.140625" style="595"/>
    <col min="12819" max="12819" width="9.7109375" style="595" bestFit="1" customWidth="1"/>
    <col min="12820" max="13052" width="9.140625" style="595"/>
    <col min="13053" max="13053" width="1" style="595" customWidth="1"/>
    <col min="13054" max="13055" width="17.28515625" style="595" customWidth="1"/>
    <col min="13056" max="13056" width="67.140625" style="595" customWidth="1"/>
    <col min="13057" max="13057" width="28.42578125" style="595" customWidth="1"/>
    <col min="13058" max="13058" width="13.5703125" style="595" bestFit="1" customWidth="1"/>
    <col min="13059" max="13059" width="19.42578125" style="595" bestFit="1" customWidth="1"/>
    <col min="13060" max="13060" width="14.7109375" style="595" bestFit="1" customWidth="1"/>
    <col min="13061" max="13061" width="10.140625" style="595" bestFit="1" customWidth="1"/>
    <col min="13062" max="13062" width="13.5703125" style="595" customWidth="1"/>
    <col min="13063" max="13063" width="18" style="595" customWidth="1"/>
    <col min="13064" max="13065" width="9.140625" style="595"/>
    <col min="13066" max="13066" width="12.5703125" style="595" bestFit="1" customWidth="1"/>
    <col min="13067" max="13068" width="12.7109375" style="595" bestFit="1" customWidth="1"/>
    <col min="13069" max="13069" width="9.140625" style="595"/>
    <col min="13070" max="13070" width="12.7109375" style="595" bestFit="1" customWidth="1"/>
    <col min="13071" max="13071" width="12" style="595" bestFit="1" customWidth="1"/>
    <col min="13072" max="13074" width="9.140625" style="595"/>
    <col min="13075" max="13075" width="9.7109375" style="595" bestFit="1" customWidth="1"/>
    <col min="13076" max="13308" width="9.140625" style="595"/>
    <col min="13309" max="13309" width="1" style="595" customWidth="1"/>
    <col min="13310" max="13311" width="17.28515625" style="595" customWidth="1"/>
    <col min="13312" max="13312" width="67.140625" style="595" customWidth="1"/>
    <col min="13313" max="13313" width="28.42578125" style="595" customWidth="1"/>
    <col min="13314" max="13314" width="13.5703125" style="595" bestFit="1" customWidth="1"/>
    <col min="13315" max="13315" width="19.42578125" style="595" bestFit="1" customWidth="1"/>
    <col min="13316" max="13316" width="14.7109375" style="595" bestFit="1" customWidth="1"/>
    <col min="13317" max="13317" width="10.140625" style="595" bestFit="1" customWidth="1"/>
    <col min="13318" max="13318" width="13.5703125" style="595" customWidth="1"/>
    <col min="13319" max="13319" width="18" style="595" customWidth="1"/>
    <col min="13320" max="13321" width="9.140625" style="595"/>
    <col min="13322" max="13322" width="12.5703125" style="595" bestFit="1" customWidth="1"/>
    <col min="13323" max="13324" width="12.7109375" style="595" bestFit="1" customWidth="1"/>
    <col min="13325" max="13325" width="9.140625" style="595"/>
    <col min="13326" max="13326" width="12.7109375" style="595" bestFit="1" customWidth="1"/>
    <col min="13327" max="13327" width="12" style="595" bestFit="1" customWidth="1"/>
    <col min="13328" max="13330" width="9.140625" style="595"/>
    <col min="13331" max="13331" width="9.7109375" style="595" bestFit="1" customWidth="1"/>
    <col min="13332" max="13564" width="9.140625" style="595"/>
    <col min="13565" max="13565" width="1" style="595" customWidth="1"/>
    <col min="13566" max="13567" width="17.28515625" style="595" customWidth="1"/>
    <col min="13568" max="13568" width="67.140625" style="595" customWidth="1"/>
    <col min="13569" max="13569" width="28.42578125" style="595" customWidth="1"/>
    <col min="13570" max="13570" width="13.5703125" style="595" bestFit="1" customWidth="1"/>
    <col min="13571" max="13571" width="19.42578125" style="595" bestFit="1" customWidth="1"/>
    <col min="13572" max="13572" width="14.7109375" style="595" bestFit="1" customWidth="1"/>
    <col min="13573" max="13573" width="10.140625" style="595" bestFit="1" customWidth="1"/>
    <col min="13574" max="13574" width="13.5703125" style="595" customWidth="1"/>
    <col min="13575" max="13575" width="18" style="595" customWidth="1"/>
    <col min="13576" max="13577" width="9.140625" style="595"/>
    <col min="13578" max="13578" width="12.5703125" style="595" bestFit="1" customWidth="1"/>
    <col min="13579" max="13580" width="12.7109375" style="595" bestFit="1" customWidth="1"/>
    <col min="13581" max="13581" width="9.140625" style="595"/>
    <col min="13582" max="13582" width="12.7109375" style="595" bestFit="1" customWidth="1"/>
    <col min="13583" max="13583" width="12" style="595" bestFit="1" customWidth="1"/>
    <col min="13584" max="13586" width="9.140625" style="595"/>
    <col min="13587" max="13587" width="9.7109375" style="595" bestFit="1" customWidth="1"/>
    <col min="13588" max="13820" width="9.140625" style="595"/>
    <col min="13821" max="13821" width="1" style="595" customWidth="1"/>
    <col min="13822" max="13823" width="17.28515625" style="595" customWidth="1"/>
    <col min="13824" max="13824" width="67.140625" style="595" customWidth="1"/>
    <col min="13825" max="13825" width="28.42578125" style="595" customWidth="1"/>
    <col min="13826" max="13826" width="13.5703125" style="595" bestFit="1" customWidth="1"/>
    <col min="13827" max="13827" width="19.42578125" style="595" bestFit="1" customWidth="1"/>
    <col min="13828" max="13828" width="14.7109375" style="595" bestFit="1" customWidth="1"/>
    <col min="13829" max="13829" width="10.140625" style="595" bestFit="1" customWidth="1"/>
    <col min="13830" max="13830" width="13.5703125" style="595" customWidth="1"/>
    <col min="13831" max="13831" width="18" style="595" customWidth="1"/>
    <col min="13832" max="13833" width="9.140625" style="595"/>
    <col min="13834" max="13834" width="12.5703125" style="595" bestFit="1" customWidth="1"/>
    <col min="13835" max="13836" width="12.7109375" style="595" bestFit="1" customWidth="1"/>
    <col min="13837" max="13837" width="9.140625" style="595"/>
    <col min="13838" max="13838" width="12.7109375" style="595" bestFit="1" customWidth="1"/>
    <col min="13839" max="13839" width="12" style="595" bestFit="1" customWidth="1"/>
    <col min="13840" max="13842" width="9.140625" style="595"/>
    <col min="13843" max="13843" width="9.7109375" style="595" bestFit="1" customWidth="1"/>
    <col min="13844" max="14076" width="9.140625" style="595"/>
    <col min="14077" max="14077" width="1" style="595" customWidth="1"/>
    <col min="14078" max="14079" width="17.28515625" style="595" customWidth="1"/>
    <col min="14080" max="14080" width="67.140625" style="595" customWidth="1"/>
    <col min="14081" max="14081" width="28.42578125" style="595" customWidth="1"/>
    <col min="14082" max="14082" width="13.5703125" style="595" bestFit="1" customWidth="1"/>
    <col min="14083" max="14083" width="19.42578125" style="595" bestFit="1" customWidth="1"/>
    <col min="14084" max="14084" width="14.7109375" style="595" bestFit="1" customWidth="1"/>
    <col min="14085" max="14085" width="10.140625" style="595" bestFit="1" customWidth="1"/>
    <col min="14086" max="14086" width="13.5703125" style="595" customWidth="1"/>
    <col min="14087" max="14087" width="18" style="595" customWidth="1"/>
    <col min="14088" max="14089" width="9.140625" style="595"/>
    <col min="14090" max="14090" width="12.5703125" style="595" bestFit="1" customWidth="1"/>
    <col min="14091" max="14092" width="12.7109375" style="595" bestFit="1" customWidth="1"/>
    <col min="14093" max="14093" width="9.140625" style="595"/>
    <col min="14094" max="14094" width="12.7109375" style="595" bestFit="1" customWidth="1"/>
    <col min="14095" max="14095" width="12" style="595" bestFit="1" customWidth="1"/>
    <col min="14096" max="14098" width="9.140625" style="595"/>
    <col min="14099" max="14099" width="9.7109375" style="595" bestFit="1" customWidth="1"/>
    <col min="14100" max="14332" width="9.140625" style="595"/>
    <col min="14333" max="14333" width="1" style="595" customWidth="1"/>
    <col min="14334" max="14335" width="17.28515625" style="595" customWidth="1"/>
    <col min="14336" max="14336" width="67.140625" style="595" customWidth="1"/>
    <col min="14337" max="14337" width="28.42578125" style="595" customWidth="1"/>
    <col min="14338" max="14338" width="13.5703125" style="595" bestFit="1" customWidth="1"/>
    <col min="14339" max="14339" width="19.42578125" style="595" bestFit="1" customWidth="1"/>
    <col min="14340" max="14340" width="14.7109375" style="595" bestFit="1" customWidth="1"/>
    <col min="14341" max="14341" width="10.140625" style="595" bestFit="1" customWidth="1"/>
    <col min="14342" max="14342" width="13.5703125" style="595" customWidth="1"/>
    <col min="14343" max="14343" width="18" style="595" customWidth="1"/>
    <col min="14344" max="14345" width="9.140625" style="595"/>
    <col min="14346" max="14346" width="12.5703125" style="595" bestFit="1" customWidth="1"/>
    <col min="14347" max="14348" width="12.7109375" style="595" bestFit="1" customWidth="1"/>
    <col min="14349" max="14349" width="9.140625" style="595"/>
    <col min="14350" max="14350" width="12.7109375" style="595" bestFit="1" customWidth="1"/>
    <col min="14351" max="14351" width="12" style="595" bestFit="1" customWidth="1"/>
    <col min="14352" max="14354" width="9.140625" style="595"/>
    <col min="14355" max="14355" width="9.7109375" style="595" bestFit="1" customWidth="1"/>
    <col min="14356" max="14588" width="9.140625" style="595"/>
    <col min="14589" max="14589" width="1" style="595" customWidth="1"/>
    <col min="14590" max="14591" width="17.28515625" style="595" customWidth="1"/>
    <col min="14592" max="14592" width="67.140625" style="595" customWidth="1"/>
    <col min="14593" max="14593" width="28.42578125" style="595" customWidth="1"/>
    <col min="14594" max="14594" width="13.5703125" style="595" bestFit="1" customWidth="1"/>
    <col min="14595" max="14595" width="19.42578125" style="595" bestFit="1" customWidth="1"/>
    <col min="14596" max="14596" width="14.7109375" style="595" bestFit="1" customWidth="1"/>
    <col min="14597" max="14597" width="10.140625" style="595" bestFit="1" customWidth="1"/>
    <col min="14598" max="14598" width="13.5703125" style="595" customWidth="1"/>
    <col min="14599" max="14599" width="18" style="595" customWidth="1"/>
    <col min="14600" max="14601" width="9.140625" style="595"/>
    <col min="14602" max="14602" width="12.5703125" style="595" bestFit="1" customWidth="1"/>
    <col min="14603" max="14604" width="12.7109375" style="595" bestFit="1" customWidth="1"/>
    <col min="14605" max="14605" width="9.140625" style="595"/>
    <col min="14606" max="14606" width="12.7109375" style="595" bestFit="1" customWidth="1"/>
    <col min="14607" max="14607" width="12" style="595" bestFit="1" customWidth="1"/>
    <col min="14608" max="14610" width="9.140625" style="595"/>
    <col min="14611" max="14611" width="9.7109375" style="595" bestFit="1" customWidth="1"/>
    <col min="14612" max="14844" width="9.140625" style="595"/>
    <col min="14845" max="14845" width="1" style="595" customWidth="1"/>
    <col min="14846" max="14847" width="17.28515625" style="595" customWidth="1"/>
    <col min="14848" max="14848" width="67.140625" style="595" customWidth="1"/>
    <col min="14849" max="14849" width="28.42578125" style="595" customWidth="1"/>
    <col min="14850" max="14850" width="13.5703125" style="595" bestFit="1" customWidth="1"/>
    <col min="14851" max="14851" width="19.42578125" style="595" bestFit="1" customWidth="1"/>
    <col min="14852" max="14852" width="14.7109375" style="595" bestFit="1" customWidth="1"/>
    <col min="14853" max="14853" width="10.140625" style="595" bestFit="1" customWidth="1"/>
    <col min="14854" max="14854" width="13.5703125" style="595" customWidth="1"/>
    <col min="14855" max="14855" width="18" style="595" customWidth="1"/>
    <col min="14856" max="14857" width="9.140625" style="595"/>
    <col min="14858" max="14858" width="12.5703125" style="595" bestFit="1" customWidth="1"/>
    <col min="14859" max="14860" width="12.7109375" style="595" bestFit="1" customWidth="1"/>
    <col min="14861" max="14861" width="9.140625" style="595"/>
    <col min="14862" max="14862" width="12.7109375" style="595" bestFit="1" customWidth="1"/>
    <col min="14863" max="14863" width="12" style="595" bestFit="1" customWidth="1"/>
    <col min="14864" max="14866" width="9.140625" style="595"/>
    <col min="14867" max="14867" width="9.7109375" style="595" bestFit="1" customWidth="1"/>
    <col min="14868" max="15100" width="9.140625" style="595"/>
    <col min="15101" max="15101" width="1" style="595" customWidth="1"/>
    <col min="15102" max="15103" width="17.28515625" style="595" customWidth="1"/>
    <col min="15104" max="15104" width="67.140625" style="595" customWidth="1"/>
    <col min="15105" max="15105" width="28.42578125" style="595" customWidth="1"/>
    <col min="15106" max="15106" width="13.5703125" style="595" bestFit="1" customWidth="1"/>
    <col min="15107" max="15107" width="19.42578125" style="595" bestFit="1" customWidth="1"/>
    <col min="15108" max="15108" width="14.7109375" style="595" bestFit="1" customWidth="1"/>
    <col min="15109" max="15109" width="10.140625" style="595" bestFit="1" customWidth="1"/>
    <col min="15110" max="15110" width="13.5703125" style="595" customWidth="1"/>
    <col min="15111" max="15111" width="18" style="595" customWidth="1"/>
    <col min="15112" max="15113" width="9.140625" style="595"/>
    <col min="15114" max="15114" width="12.5703125" style="595" bestFit="1" customWidth="1"/>
    <col min="15115" max="15116" width="12.7109375" style="595" bestFit="1" customWidth="1"/>
    <col min="15117" max="15117" width="9.140625" style="595"/>
    <col min="15118" max="15118" width="12.7109375" style="595" bestFit="1" customWidth="1"/>
    <col min="15119" max="15119" width="12" style="595" bestFit="1" customWidth="1"/>
    <col min="15120" max="15122" width="9.140625" style="595"/>
    <col min="15123" max="15123" width="9.7109375" style="595" bestFit="1" customWidth="1"/>
    <col min="15124" max="15356" width="9.140625" style="595"/>
    <col min="15357" max="15357" width="1" style="595" customWidth="1"/>
    <col min="15358" max="15359" width="17.28515625" style="595" customWidth="1"/>
    <col min="15360" max="15360" width="67.140625" style="595" customWidth="1"/>
    <col min="15361" max="15361" width="28.42578125" style="595" customWidth="1"/>
    <col min="15362" max="15362" width="13.5703125" style="595" bestFit="1" customWidth="1"/>
    <col min="15363" max="15363" width="19.42578125" style="595" bestFit="1" customWidth="1"/>
    <col min="15364" max="15364" width="14.7109375" style="595" bestFit="1" customWidth="1"/>
    <col min="15365" max="15365" width="10.140625" style="595" bestFit="1" customWidth="1"/>
    <col min="15366" max="15366" width="13.5703125" style="595" customWidth="1"/>
    <col min="15367" max="15367" width="18" style="595" customWidth="1"/>
    <col min="15368" max="15369" width="9.140625" style="595"/>
    <col min="15370" max="15370" width="12.5703125" style="595" bestFit="1" customWidth="1"/>
    <col min="15371" max="15372" width="12.7109375" style="595" bestFit="1" customWidth="1"/>
    <col min="15373" max="15373" width="9.140625" style="595"/>
    <col min="15374" max="15374" width="12.7109375" style="595" bestFit="1" customWidth="1"/>
    <col min="15375" max="15375" width="12" style="595" bestFit="1" customWidth="1"/>
    <col min="15376" max="15378" width="9.140625" style="595"/>
    <col min="15379" max="15379" width="9.7109375" style="595" bestFit="1" customWidth="1"/>
    <col min="15380" max="15612" width="9.140625" style="595"/>
    <col min="15613" max="15613" width="1" style="595" customWidth="1"/>
    <col min="15614" max="15615" width="17.28515625" style="595" customWidth="1"/>
    <col min="15616" max="15616" width="67.140625" style="595" customWidth="1"/>
    <col min="15617" max="15617" width="28.42578125" style="595" customWidth="1"/>
    <col min="15618" max="15618" width="13.5703125" style="595" bestFit="1" customWidth="1"/>
    <col min="15619" max="15619" width="19.42578125" style="595" bestFit="1" customWidth="1"/>
    <col min="15620" max="15620" width="14.7109375" style="595" bestFit="1" customWidth="1"/>
    <col min="15621" max="15621" width="10.140625" style="595" bestFit="1" customWidth="1"/>
    <col min="15622" max="15622" width="13.5703125" style="595" customWidth="1"/>
    <col min="15623" max="15623" width="18" style="595" customWidth="1"/>
    <col min="15624" max="15625" width="9.140625" style="595"/>
    <col min="15626" max="15626" width="12.5703125" style="595" bestFit="1" customWidth="1"/>
    <col min="15627" max="15628" width="12.7109375" style="595" bestFit="1" customWidth="1"/>
    <col min="15629" max="15629" width="9.140625" style="595"/>
    <col min="15630" max="15630" width="12.7109375" style="595" bestFit="1" customWidth="1"/>
    <col min="15631" max="15631" width="12" style="595" bestFit="1" customWidth="1"/>
    <col min="15632" max="15634" width="9.140625" style="595"/>
    <col min="15635" max="15635" width="9.7109375" style="595" bestFit="1" customWidth="1"/>
    <col min="15636" max="15868" width="9.140625" style="595"/>
    <col min="15869" max="15869" width="1" style="595" customWidth="1"/>
    <col min="15870" max="15871" width="17.28515625" style="595" customWidth="1"/>
    <col min="15872" max="15872" width="67.140625" style="595" customWidth="1"/>
    <col min="15873" max="15873" width="28.42578125" style="595" customWidth="1"/>
    <col min="15874" max="15874" width="13.5703125" style="595" bestFit="1" customWidth="1"/>
    <col min="15875" max="15875" width="19.42578125" style="595" bestFit="1" customWidth="1"/>
    <col min="15876" max="15876" width="14.7109375" style="595" bestFit="1" customWidth="1"/>
    <col min="15877" max="15877" width="10.140625" style="595" bestFit="1" customWidth="1"/>
    <col min="15878" max="15878" width="13.5703125" style="595" customWidth="1"/>
    <col min="15879" max="15879" width="18" style="595" customWidth="1"/>
    <col min="15880" max="15881" width="9.140625" style="595"/>
    <col min="15882" max="15882" width="12.5703125" style="595" bestFit="1" customWidth="1"/>
    <col min="15883" max="15884" width="12.7109375" style="595" bestFit="1" customWidth="1"/>
    <col min="15885" max="15885" width="9.140625" style="595"/>
    <col min="15886" max="15886" width="12.7109375" style="595" bestFit="1" customWidth="1"/>
    <col min="15887" max="15887" width="12" style="595" bestFit="1" customWidth="1"/>
    <col min="15888" max="15890" width="9.140625" style="595"/>
    <col min="15891" max="15891" width="9.7109375" style="595" bestFit="1" customWidth="1"/>
    <col min="15892" max="16124" width="9.140625" style="595"/>
    <col min="16125" max="16125" width="1" style="595" customWidth="1"/>
    <col min="16126" max="16127" width="17.28515625" style="595" customWidth="1"/>
    <col min="16128" max="16128" width="67.140625" style="595" customWidth="1"/>
    <col min="16129" max="16129" width="28.42578125" style="595" customWidth="1"/>
    <col min="16130" max="16130" width="13.5703125" style="595" bestFit="1" customWidth="1"/>
    <col min="16131" max="16131" width="19.42578125" style="595" bestFit="1" customWidth="1"/>
    <col min="16132" max="16132" width="14.7109375" style="595" bestFit="1" customWidth="1"/>
    <col min="16133" max="16133" width="10.140625" style="595" bestFit="1" customWidth="1"/>
    <col min="16134" max="16134" width="13.5703125" style="595" customWidth="1"/>
    <col min="16135" max="16135" width="18" style="595" customWidth="1"/>
    <col min="16136" max="16137" width="9.140625" style="595"/>
    <col min="16138" max="16138" width="12.5703125" style="595" bestFit="1" customWidth="1"/>
    <col min="16139" max="16140" width="12.7109375" style="595" bestFit="1" customWidth="1"/>
    <col min="16141" max="16141" width="9.140625" style="595"/>
    <col min="16142" max="16142" width="12.7109375" style="595" bestFit="1" customWidth="1"/>
    <col min="16143" max="16143" width="12" style="595" bestFit="1" customWidth="1"/>
    <col min="16144" max="16146" width="9.140625" style="595"/>
    <col min="16147" max="16147" width="9.7109375" style="595" bestFit="1" customWidth="1"/>
    <col min="16148" max="16384" width="9.140625" style="595"/>
  </cols>
  <sheetData>
    <row r="1" spans="2:6" ht="19.5" customHeight="1">
      <c r="D1" s="596" t="s">
        <v>1232</v>
      </c>
      <c r="E1" s="597" t="s">
        <v>1233</v>
      </c>
    </row>
    <row r="2" spans="2:6" ht="20.45" customHeight="1">
      <c r="D2" s="598" t="s">
        <v>464</v>
      </c>
    </row>
    <row r="3" spans="2:6" ht="15" customHeight="1">
      <c r="B3" s="599" t="s">
        <v>1234</v>
      </c>
      <c r="C3" s="599"/>
      <c r="D3" s="600" t="s">
        <v>1235</v>
      </c>
    </row>
    <row r="4" spans="2:6" ht="15.75" customHeight="1">
      <c r="D4" s="601" t="s">
        <v>1236</v>
      </c>
    </row>
    <row r="5" spans="2:6" ht="14.25" customHeight="1">
      <c r="B5" s="602" t="s">
        <v>1</v>
      </c>
      <c r="C5" s="602"/>
      <c r="D5" s="602" t="s">
        <v>67</v>
      </c>
    </row>
    <row r="6" spans="2:6" ht="16.5" customHeight="1">
      <c r="B6" s="603" t="s">
        <v>907</v>
      </c>
      <c r="C6" s="603"/>
      <c r="D6" s="604" t="s">
        <v>3</v>
      </c>
      <c r="E6" s="605">
        <v>3518362167</v>
      </c>
      <c r="F6" s="606">
        <v>504171.60000000003</v>
      </c>
    </row>
    <row r="7" spans="2:6" ht="16.5" customHeight="1">
      <c r="B7" s="603" t="s">
        <v>1237</v>
      </c>
      <c r="C7" s="603"/>
      <c r="D7" s="604" t="s">
        <v>4</v>
      </c>
      <c r="E7" s="605">
        <v>3510001123</v>
      </c>
      <c r="F7" s="606">
        <v>502911.59999999986</v>
      </c>
    </row>
    <row r="8" spans="2:6" ht="16.5" customHeight="1">
      <c r="B8" s="603" t="s">
        <v>1238</v>
      </c>
      <c r="C8" s="603"/>
      <c r="D8" s="604" t="s">
        <v>5</v>
      </c>
      <c r="E8" s="605">
        <v>502550859</v>
      </c>
      <c r="F8" s="606">
        <v>72005.290000000037</v>
      </c>
    </row>
    <row r="9" spans="2:6" ht="16.5" customHeight="1">
      <c r="B9" s="603" t="s">
        <v>1239</v>
      </c>
      <c r="C9" s="603"/>
      <c r="D9" s="604" t="s">
        <v>1240</v>
      </c>
      <c r="E9" s="605">
        <v>502550859</v>
      </c>
      <c r="F9" s="606">
        <v>72005.290000000037</v>
      </c>
    </row>
    <row r="10" spans="2:6" ht="16.5" customHeight="1">
      <c r="B10" s="603" t="s">
        <v>1241</v>
      </c>
      <c r="C10" s="603" t="s">
        <v>910</v>
      </c>
      <c r="D10" s="604" t="s">
        <v>1242</v>
      </c>
      <c r="E10" s="605">
        <v>502550859</v>
      </c>
      <c r="F10" s="606">
        <v>72005.290000000037</v>
      </c>
    </row>
    <row r="11" spans="2:6" ht="16.5" customHeight="1">
      <c r="B11" s="603" t="s">
        <v>1243</v>
      </c>
      <c r="C11" s="603"/>
      <c r="D11" s="604" t="s">
        <v>417</v>
      </c>
      <c r="E11" s="605">
        <v>3006090660</v>
      </c>
      <c r="F11" s="606">
        <v>430711.51</v>
      </c>
    </row>
    <row r="12" spans="2:6" ht="16.5" customHeight="1">
      <c r="B12" s="603" t="s">
        <v>1244</v>
      </c>
      <c r="C12" s="603"/>
      <c r="D12" s="604" t="s">
        <v>1245</v>
      </c>
      <c r="E12" s="605">
        <v>3006090660</v>
      </c>
      <c r="F12" s="606">
        <v>430711.51</v>
      </c>
    </row>
    <row r="13" spans="2:6" ht="16.5" customHeight="1">
      <c r="B13" s="603" t="s">
        <v>1246</v>
      </c>
      <c r="C13" s="603"/>
      <c r="D13" s="604" t="s">
        <v>1247</v>
      </c>
      <c r="E13" s="605">
        <v>2842206440</v>
      </c>
      <c r="F13" s="606">
        <v>407230.24</v>
      </c>
    </row>
    <row r="14" spans="2:6" ht="16.5" customHeight="1">
      <c r="B14" s="603" t="s">
        <v>1248</v>
      </c>
      <c r="C14" s="603" t="s">
        <v>916</v>
      </c>
      <c r="D14" s="604" t="s">
        <v>1249</v>
      </c>
      <c r="E14" s="605">
        <v>2820000000</v>
      </c>
      <c r="F14" s="606">
        <v>404048.51</v>
      </c>
    </row>
    <row r="15" spans="2:6" ht="16.5" customHeight="1">
      <c r="B15" s="603" t="s">
        <v>1250</v>
      </c>
      <c r="C15" s="603" t="s">
        <v>920</v>
      </c>
      <c r="D15" s="604" t="s">
        <v>1251</v>
      </c>
      <c r="E15" s="605">
        <v>313291506</v>
      </c>
      <c r="F15" s="606">
        <v>44888.29</v>
      </c>
    </row>
    <row r="16" spans="2:6" ht="16.5" customHeight="1">
      <c r="B16" s="603" t="s">
        <v>1252</v>
      </c>
      <c r="C16" s="603" t="s">
        <v>969</v>
      </c>
      <c r="D16" s="604" t="s">
        <v>1253</v>
      </c>
      <c r="E16" s="605">
        <v>291085066</v>
      </c>
      <c r="F16" s="606">
        <v>41706.559999999998</v>
      </c>
    </row>
    <row r="17" spans="2:16" ht="16.5" customHeight="1">
      <c r="B17" s="603" t="s">
        <v>1254</v>
      </c>
      <c r="C17" s="603"/>
      <c r="D17" s="604" t="s">
        <v>1255</v>
      </c>
      <c r="E17" s="605">
        <v>163884220</v>
      </c>
      <c r="F17" s="606">
        <v>23481.26999999999</v>
      </c>
    </row>
    <row r="18" spans="2:16" ht="16.5" customHeight="1">
      <c r="B18" s="603" t="s">
        <v>1256</v>
      </c>
      <c r="C18" s="603" t="s">
        <v>919</v>
      </c>
      <c r="D18" s="604" t="s">
        <v>1257</v>
      </c>
      <c r="E18" s="605">
        <v>163000000</v>
      </c>
      <c r="F18" s="606">
        <v>23354.58</v>
      </c>
    </row>
    <row r="19" spans="2:16" ht="16.5" customHeight="1">
      <c r="B19" s="603" t="s">
        <v>1258</v>
      </c>
      <c r="C19" s="603" t="s">
        <v>920</v>
      </c>
      <c r="D19" s="604" t="s">
        <v>1259</v>
      </c>
      <c r="E19" s="605">
        <v>51445480</v>
      </c>
      <c r="F19" s="606">
        <v>7371.0899999999965</v>
      </c>
    </row>
    <row r="20" spans="2:16" ht="16.5" customHeight="1">
      <c r="B20" s="603" t="s">
        <v>1260</v>
      </c>
      <c r="C20" s="603" t="s">
        <v>969</v>
      </c>
      <c r="D20" s="604" t="s">
        <v>1261</v>
      </c>
      <c r="E20" s="605">
        <v>50561260</v>
      </c>
      <c r="F20" s="606">
        <v>7244.4</v>
      </c>
    </row>
    <row r="21" spans="2:16" ht="16.5" customHeight="1">
      <c r="B21" s="603" t="s">
        <v>1262</v>
      </c>
      <c r="C21" s="603"/>
      <c r="D21" s="604" t="s">
        <v>155</v>
      </c>
      <c r="E21" s="605">
        <v>1359604</v>
      </c>
      <c r="F21" s="606">
        <v>194.8</v>
      </c>
    </row>
    <row r="22" spans="2:16" ht="16.5" customHeight="1">
      <c r="B22" s="603" t="s">
        <v>1263</v>
      </c>
      <c r="C22" s="603"/>
      <c r="D22" s="604" t="s">
        <v>1264</v>
      </c>
      <c r="E22" s="605">
        <v>1359604</v>
      </c>
      <c r="F22" s="606">
        <v>194.8</v>
      </c>
    </row>
    <row r="23" spans="2:16" ht="16.5" customHeight="1">
      <c r="B23" s="603" t="s">
        <v>1265</v>
      </c>
      <c r="C23" s="603" t="s">
        <v>932</v>
      </c>
      <c r="D23" s="604" t="s">
        <v>1266</v>
      </c>
      <c r="E23" s="605">
        <v>1359604</v>
      </c>
      <c r="F23" s="606">
        <v>194.8</v>
      </c>
    </row>
    <row r="24" spans="2:16" ht="16.5" customHeight="1">
      <c r="B24" s="603" t="s">
        <v>1267</v>
      </c>
      <c r="C24" s="603"/>
      <c r="D24" s="604" t="s">
        <v>7</v>
      </c>
      <c r="E24" s="605">
        <v>8361044</v>
      </c>
      <c r="F24" s="606">
        <v>1260</v>
      </c>
    </row>
    <row r="25" spans="2:16" ht="16.5" customHeight="1">
      <c r="B25" s="603" t="s">
        <v>1268</v>
      </c>
      <c r="C25" s="603"/>
      <c r="D25" s="604" t="s">
        <v>238</v>
      </c>
      <c r="E25" s="605">
        <v>8361044</v>
      </c>
      <c r="F25" s="606">
        <v>1260</v>
      </c>
    </row>
    <row r="26" spans="2:16" ht="16.5" customHeight="1">
      <c r="B26" s="603" t="s">
        <v>1269</v>
      </c>
      <c r="C26" s="603"/>
      <c r="D26" s="604" t="s">
        <v>1270</v>
      </c>
      <c r="E26" s="605">
        <v>8361044</v>
      </c>
      <c r="F26" s="606">
        <v>1260</v>
      </c>
    </row>
    <row r="27" spans="2:16" ht="16.5" customHeight="1">
      <c r="B27" s="603" t="s">
        <v>1271</v>
      </c>
      <c r="C27" s="603" t="s">
        <v>959</v>
      </c>
      <c r="D27" s="604" t="s">
        <v>1272</v>
      </c>
      <c r="E27" s="605">
        <v>8361044</v>
      </c>
      <c r="F27" s="606">
        <v>1260</v>
      </c>
    </row>
    <row r="28" spans="2:16" ht="16.5" customHeight="1">
      <c r="B28" s="603" t="s">
        <v>962</v>
      </c>
      <c r="C28" s="603"/>
      <c r="D28" s="604" t="s">
        <v>8</v>
      </c>
      <c r="E28" s="605">
        <v>15171194</v>
      </c>
      <c r="F28" s="606">
        <v>2170.31</v>
      </c>
    </row>
    <row r="29" spans="2:16" ht="16.5" customHeight="1">
      <c r="B29" s="603" t="s">
        <v>1273</v>
      </c>
      <c r="C29" s="603"/>
      <c r="D29" s="604" t="s">
        <v>9</v>
      </c>
      <c r="E29" s="605">
        <v>15171194</v>
      </c>
      <c r="F29" s="606">
        <v>2170.31</v>
      </c>
    </row>
    <row r="30" spans="2:16" ht="16.5" customHeight="1">
      <c r="B30" s="603" t="s">
        <v>1274</v>
      </c>
      <c r="C30" s="603"/>
      <c r="D30" s="604" t="s">
        <v>1275</v>
      </c>
      <c r="E30" s="605">
        <v>15171194</v>
      </c>
      <c r="F30" s="606">
        <v>2170.31</v>
      </c>
      <c r="P30" s="595" t="s">
        <v>1276</v>
      </c>
    </row>
    <row r="31" spans="2:16" ht="16.5" customHeight="1">
      <c r="B31" s="603" t="s">
        <v>1277</v>
      </c>
      <c r="C31" s="603"/>
      <c r="D31" s="604" t="s">
        <v>1278</v>
      </c>
      <c r="E31" s="605">
        <v>15171194</v>
      </c>
      <c r="F31" s="606">
        <v>2170.31</v>
      </c>
    </row>
    <row r="32" spans="2:16" ht="16.5" customHeight="1">
      <c r="B32" s="603" t="s">
        <v>1279</v>
      </c>
      <c r="C32" s="603" t="s">
        <v>975</v>
      </c>
      <c r="D32" s="604" t="s">
        <v>1280</v>
      </c>
      <c r="E32" s="605">
        <v>100000</v>
      </c>
      <c r="F32" s="606">
        <v>14.310000000000002</v>
      </c>
    </row>
    <row r="33" spans="2:25" ht="16.5" customHeight="1">
      <c r="B33" s="603" t="s">
        <v>1281</v>
      </c>
      <c r="C33" s="603" t="s">
        <v>976</v>
      </c>
      <c r="D33" s="604" t="s">
        <v>246</v>
      </c>
      <c r="E33" s="605">
        <v>8612111</v>
      </c>
      <c r="F33" s="606">
        <v>1232</v>
      </c>
    </row>
    <row r="34" spans="2:25" s="611" customFormat="1" ht="16.5" customHeight="1">
      <c r="B34" s="607" t="s">
        <v>1282</v>
      </c>
      <c r="C34" s="607" t="s">
        <v>1282</v>
      </c>
      <c r="D34" s="608" t="s">
        <v>1283</v>
      </c>
      <c r="E34" s="609">
        <v>6459083</v>
      </c>
      <c r="F34" s="610">
        <v>924</v>
      </c>
      <c r="H34" s="612" t="s">
        <v>1284</v>
      </c>
    </row>
    <row r="35" spans="2:25" ht="17.25" customHeight="1">
      <c r="D35" s="613" t="s">
        <v>1226</v>
      </c>
    </row>
    <row r="36" spans="2:25" ht="16.5" customHeight="1">
      <c r="B36" s="603" t="s">
        <v>991</v>
      </c>
      <c r="C36" s="603"/>
      <c r="D36" s="604" t="s">
        <v>25</v>
      </c>
      <c r="E36" s="605">
        <v>3503190973</v>
      </c>
      <c r="F36" s="606">
        <v>502001.29000000004</v>
      </c>
    </row>
    <row r="37" spans="2:25" ht="16.5" customHeight="1">
      <c r="B37" s="603" t="s">
        <v>1285</v>
      </c>
      <c r="C37" s="603"/>
      <c r="D37" s="604" t="s">
        <v>11</v>
      </c>
      <c r="E37" s="605">
        <v>3500000000</v>
      </c>
      <c r="F37" s="606">
        <v>543281.69999999995</v>
      </c>
    </row>
    <row r="38" spans="2:25" ht="16.5" customHeight="1">
      <c r="B38" s="603" t="s">
        <v>1286</v>
      </c>
      <c r="C38" s="603"/>
      <c r="D38" s="604" t="s">
        <v>1171</v>
      </c>
      <c r="E38" s="605">
        <v>3500000000</v>
      </c>
      <c r="F38" s="606">
        <v>543281.69999999995</v>
      </c>
    </row>
    <row r="39" spans="2:25" s="611" customFormat="1" ht="16.5" customHeight="1">
      <c r="B39" s="607" t="s">
        <v>1287</v>
      </c>
      <c r="C39" s="607" t="s">
        <v>993</v>
      </c>
      <c r="D39" s="608" t="s">
        <v>1228</v>
      </c>
      <c r="E39" s="609">
        <v>5000000000</v>
      </c>
      <c r="F39" s="610">
        <v>776116.72</v>
      </c>
      <c r="H39" s="612" t="s">
        <v>1288</v>
      </c>
    </row>
    <row r="40" spans="2:25" s="611" customFormat="1" ht="16.5" customHeight="1">
      <c r="B40" s="607" t="s">
        <v>1289</v>
      </c>
      <c r="C40" s="607" t="s">
        <v>993</v>
      </c>
      <c r="D40" s="608" t="s">
        <v>1290</v>
      </c>
      <c r="E40" s="609">
        <v>-1500000000</v>
      </c>
      <c r="F40" s="610">
        <v>-232835.02000000002</v>
      </c>
      <c r="H40" s="612" t="s">
        <v>1291</v>
      </c>
    </row>
    <row r="41" spans="2:25" ht="16.5" customHeight="1">
      <c r="B41" s="603" t="s">
        <v>1292</v>
      </c>
      <c r="C41" s="603"/>
      <c r="D41" s="604" t="s">
        <v>125</v>
      </c>
      <c r="E41" s="605">
        <v>3190973</v>
      </c>
      <c r="F41" s="606">
        <v>-41280.410000000003</v>
      </c>
    </row>
    <row r="42" spans="2:25" s="618" customFormat="1" ht="16.5" customHeight="1">
      <c r="B42" s="614" t="s">
        <v>1293</v>
      </c>
      <c r="C42" s="603" t="s">
        <v>996</v>
      </c>
      <c r="D42" s="615" t="s">
        <v>1294</v>
      </c>
      <c r="E42" s="616">
        <v>3190973</v>
      </c>
      <c r="F42" s="617">
        <v>-41280.410000000003</v>
      </c>
      <c r="J42" s="619"/>
      <c r="K42" s="619" t="s">
        <v>1295</v>
      </c>
      <c r="L42" s="619" t="s">
        <v>1296</v>
      </c>
      <c r="M42" s="619" t="s">
        <v>1297</v>
      </c>
      <c r="N42" s="619" t="s">
        <v>1298</v>
      </c>
      <c r="O42" s="619" t="s">
        <v>1299</v>
      </c>
      <c r="P42" s="595"/>
      <c r="Q42" s="595"/>
      <c r="R42" s="620" t="s">
        <v>1300</v>
      </c>
      <c r="S42" s="595"/>
    </row>
    <row r="43" spans="2:25" ht="16.5" customHeight="1">
      <c r="B43" s="603" t="s">
        <v>997</v>
      </c>
      <c r="C43" s="603"/>
      <c r="D43" s="604" t="s">
        <v>14</v>
      </c>
      <c r="E43" s="605">
        <v>56645864</v>
      </c>
      <c r="F43" s="606">
        <v>8729.86</v>
      </c>
      <c r="J43" s="621" t="s">
        <v>1301</v>
      </c>
      <c r="K43" s="622">
        <v>1000000</v>
      </c>
      <c r="L43" s="622">
        <v>4999000000</v>
      </c>
      <c r="M43" s="622">
        <v>4999</v>
      </c>
      <c r="N43" s="622">
        <f>+K43*O43</f>
        <v>3499000000</v>
      </c>
      <c r="O43" s="622">
        <v>3499</v>
      </c>
      <c r="P43" s="618"/>
      <c r="Q43" s="623">
        <f>+L43/L45</f>
        <v>0.99980000000000002</v>
      </c>
      <c r="R43" s="622">
        <f>+E42*Q43</f>
        <v>3190334.8054</v>
      </c>
      <c r="S43" s="624">
        <f>+F42*Q43</f>
        <v>-41272.153918000004</v>
      </c>
      <c r="U43" s="630">
        <f>+N43</f>
        <v>3499000000</v>
      </c>
      <c r="V43" s="706">
        <f>+E42*Q43</f>
        <v>3190334.8054</v>
      </c>
      <c r="X43" s="630">
        <f>+U43+V43</f>
        <v>3502190334.8053999</v>
      </c>
    </row>
    <row r="44" spans="2:25" ht="16.5" customHeight="1">
      <c r="B44" s="603" t="s">
        <v>1302</v>
      </c>
      <c r="C44" s="603"/>
      <c r="D44" s="604" t="s">
        <v>483</v>
      </c>
      <c r="E44" s="605">
        <v>56645864</v>
      </c>
      <c r="F44" s="606">
        <v>8121.35</v>
      </c>
      <c r="J44" s="621" t="s">
        <v>1303</v>
      </c>
      <c r="K44" s="622">
        <v>1000000</v>
      </c>
      <c r="L44" s="622">
        <v>1000000</v>
      </c>
      <c r="M44" s="622">
        <v>1</v>
      </c>
      <c r="N44" s="622">
        <f>+K44*O44</f>
        <v>1000000</v>
      </c>
      <c r="O44" s="622">
        <v>1</v>
      </c>
      <c r="P44" s="625">
        <v>144.54</v>
      </c>
      <c r="Q44" s="623">
        <f>+L44/L45</f>
        <v>2.0000000000000001E-4</v>
      </c>
      <c r="R44" s="622">
        <f>+E42*Q44</f>
        <v>638.19460000000004</v>
      </c>
      <c r="S44" s="624">
        <f>+F42*Q44</f>
        <v>-8.256082000000001</v>
      </c>
      <c r="U44" s="706">
        <f>+E36</f>
        <v>3503190973</v>
      </c>
      <c r="X44" s="705">
        <f>+X43/U44</f>
        <v>0.99971436378938161</v>
      </c>
      <c r="Y44" s="631" t="s">
        <v>1384</v>
      </c>
    </row>
    <row r="45" spans="2:25" ht="16.5" customHeight="1">
      <c r="B45" s="603" t="s">
        <v>1304</v>
      </c>
      <c r="C45" s="603"/>
      <c r="D45" s="604" t="s">
        <v>1305</v>
      </c>
      <c r="E45" s="605">
        <v>25000192</v>
      </c>
      <c r="F45" s="606">
        <v>3577.9</v>
      </c>
      <c r="L45" s="626">
        <f>SUM(L43:L44)</f>
        <v>5000000000</v>
      </c>
      <c r="M45" s="626">
        <f>SUM(M43:M44)</f>
        <v>5000</v>
      </c>
      <c r="N45" s="626">
        <f>SUM(N43:N44)</f>
        <v>3500000000</v>
      </c>
      <c r="O45" s="626">
        <f>SUM(O43:O44)</f>
        <v>3500</v>
      </c>
      <c r="Q45" s="623">
        <f>SUM(Q43:Q44)</f>
        <v>1</v>
      </c>
      <c r="R45" s="622">
        <f>SUM(R43:R44)</f>
        <v>3190973</v>
      </c>
      <c r="S45" s="624">
        <f>SUM(S43:S44)</f>
        <v>-41280.410000000003</v>
      </c>
    </row>
    <row r="46" spans="2:25" ht="16.5" customHeight="1">
      <c r="B46" s="603" t="s">
        <v>1306</v>
      </c>
      <c r="C46" s="603" t="s">
        <v>1005</v>
      </c>
      <c r="D46" s="604" t="s">
        <v>1307</v>
      </c>
      <c r="E46" s="605">
        <v>25000192</v>
      </c>
      <c r="F46" s="606">
        <v>3577.9</v>
      </c>
      <c r="G46" s="595" t="s">
        <v>1308</v>
      </c>
    </row>
    <row r="47" spans="2:25" ht="16.5" customHeight="1">
      <c r="B47" s="603" t="s">
        <v>1309</v>
      </c>
      <c r="C47" s="603"/>
      <c r="D47" s="604" t="s">
        <v>1310</v>
      </c>
      <c r="E47" s="605">
        <v>31645672</v>
      </c>
      <c r="F47" s="606">
        <v>4543.45</v>
      </c>
      <c r="Q47" s="705">
        <f>+N43/N45</f>
        <v>0.99971428571428567</v>
      </c>
    </row>
    <row r="48" spans="2:25" ht="16.5" customHeight="1">
      <c r="B48" s="603" t="s">
        <v>1311</v>
      </c>
      <c r="C48" s="603" t="s">
        <v>1007</v>
      </c>
      <c r="D48" s="604" t="s">
        <v>1312</v>
      </c>
      <c r="E48" s="605">
        <f>2503562+5174027+4373562</f>
        <v>12051151</v>
      </c>
      <c r="F48" s="606">
        <f>361.56+742.73+627.09</f>
        <v>1731.38</v>
      </c>
      <c r="G48" s="595" t="s">
        <v>1313</v>
      </c>
      <c r="Q48" s="705">
        <f>+N44/N45</f>
        <v>2.8571428571428574E-4</v>
      </c>
    </row>
    <row r="49" spans="2:7" ht="16.5" customHeight="1">
      <c r="B49" s="603" t="s">
        <v>1311</v>
      </c>
      <c r="C49" s="603" t="s">
        <v>1008</v>
      </c>
      <c r="D49" s="604" t="s">
        <v>1312</v>
      </c>
      <c r="E49" s="605">
        <f>1618151+5386644+12589726</f>
        <v>19594521</v>
      </c>
      <c r="F49" s="606">
        <f>+F47-F48</f>
        <v>2812.0699999999997</v>
      </c>
      <c r="G49" s="595" t="s">
        <v>1314</v>
      </c>
    </row>
    <row r="50" spans="2:7" ht="16.5" customHeight="1">
      <c r="B50" s="603" t="s">
        <v>1315</v>
      </c>
      <c r="C50" s="603"/>
      <c r="D50" s="604" t="s">
        <v>1316</v>
      </c>
      <c r="E50" s="605">
        <v>0</v>
      </c>
      <c r="F50" s="606">
        <v>608.51</v>
      </c>
    </row>
    <row r="51" spans="2:7" ht="16.5" customHeight="1">
      <c r="B51" s="603" t="s">
        <v>1317</v>
      </c>
      <c r="C51" s="603"/>
      <c r="D51" s="604" t="s">
        <v>1318</v>
      </c>
      <c r="E51" s="605">
        <v>0</v>
      </c>
      <c r="F51" s="606">
        <v>608.51</v>
      </c>
    </row>
    <row r="52" spans="2:7" ht="16.5" customHeight="1">
      <c r="B52" s="603" t="s">
        <v>1319</v>
      </c>
      <c r="C52" s="603" t="s">
        <v>1017</v>
      </c>
      <c r="D52" s="604" t="s">
        <v>1320</v>
      </c>
      <c r="E52" s="605">
        <v>0</v>
      </c>
      <c r="F52" s="606">
        <v>608.51</v>
      </c>
    </row>
    <row r="53" spans="2:7" ht="16.5" customHeight="1">
      <c r="B53" s="603" t="s">
        <v>1021</v>
      </c>
      <c r="C53" s="603"/>
      <c r="D53" s="604" t="s">
        <v>378</v>
      </c>
      <c r="E53" s="605">
        <v>53454891</v>
      </c>
      <c r="F53" s="606">
        <v>50010.27</v>
      </c>
    </row>
    <row r="54" spans="2:7" ht="16.5" customHeight="1">
      <c r="B54" s="603" t="s">
        <v>1321</v>
      </c>
      <c r="C54" s="603"/>
      <c r="D54" s="604" t="s">
        <v>1322</v>
      </c>
      <c r="E54" s="605">
        <v>5911536</v>
      </c>
      <c r="F54" s="606">
        <v>43147.99</v>
      </c>
    </row>
    <row r="55" spans="2:7" ht="16.5" customHeight="1">
      <c r="B55" s="603" t="s">
        <v>1323</v>
      </c>
      <c r="C55" s="603"/>
      <c r="D55" s="604" t="s">
        <v>1324</v>
      </c>
      <c r="E55" s="605">
        <v>5121388</v>
      </c>
      <c r="F55" s="606">
        <v>731.82</v>
      </c>
    </row>
    <row r="56" spans="2:7" ht="16.5" customHeight="1">
      <c r="B56" s="603" t="s">
        <v>1325</v>
      </c>
      <c r="C56" s="603"/>
      <c r="D56" s="604" t="s">
        <v>1326</v>
      </c>
      <c r="E56" s="605">
        <v>4899573</v>
      </c>
      <c r="F56" s="606">
        <v>700</v>
      </c>
    </row>
    <row r="57" spans="2:7" ht="16.5" customHeight="1">
      <c r="B57" s="603" t="s">
        <v>1327</v>
      </c>
      <c r="C57" s="603" t="s">
        <v>1051</v>
      </c>
      <c r="D57" s="604" t="s">
        <v>1328</v>
      </c>
      <c r="E57" s="605">
        <v>4899573</v>
      </c>
      <c r="F57" s="606">
        <v>700</v>
      </c>
    </row>
    <row r="58" spans="2:7" ht="16.5" customHeight="1">
      <c r="B58" s="603" t="s">
        <v>1329</v>
      </c>
      <c r="C58" s="603"/>
      <c r="D58" s="604" t="s">
        <v>1330</v>
      </c>
      <c r="E58" s="605">
        <v>75906</v>
      </c>
      <c r="F58" s="606">
        <v>10.86</v>
      </c>
    </row>
    <row r="59" spans="2:7" ht="16.5" customHeight="1">
      <c r="B59" s="603" t="s">
        <v>1331</v>
      </c>
      <c r="C59" s="603" t="s">
        <v>1059</v>
      </c>
      <c r="D59" s="604" t="s">
        <v>1332</v>
      </c>
      <c r="E59" s="605">
        <v>75906</v>
      </c>
      <c r="F59" s="606">
        <v>10.86</v>
      </c>
    </row>
    <row r="60" spans="2:7" ht="16.5" customHeight="1">
      <c r="B60" s="603" t="s">
        <v>1333</v>
      </c>
      <c r="C60" s="603"/>
      <c r="D60" s="604" t="s">
        <v>1334</v>
      </c>
      <c r="E60" s="605">
        <v>90909</v>
      </c>
      <c r="F60" s="606">
        <v>13.01</v>
      </c>
    </row>
    <row r="61" spans="2:7" ht="16.5" customHeight="1">
      <c r="B61" s="603" t="s">
        <v>1335</v>
      </c>
      <c r="C61" s="603" t="s">
        <v>1049</v>
      </c>
      <c r="D61" s="604" t="s">
        <v>1336</v>
      </c>
      <c r="E61" s="605">
        <v>90909</v>
      </c>
      <c r="F61" s="606">
        <v>13.01</v>
      </c>
    </row>
    <row r="62" spans="2:7" ht="16.5" customHeight="1">
      <c r="B62" s="603" t="s">
        <v>1337</v>
      </c>
      <c r="C62" s="603"/>
      <c r="D62" s="604" t="s">
        <v>1338</v>
      </c>
      <c r="E62" s="605">
        <v>55000</v>
      </c>
      <c r="F62" s="606">
        <v>7.95</v>
      </c>
    </row>
    <row r="63" spans="2:7" ht="16.5" customHeight="1">
      <c r="B63" s="603" t="s">
        <v>1339</v>
      </c>
      <c r="C63" s="603" t="s">
        <v>1081</v>
      </c>
      <c r="D63" s="604" t="s">
        <v>354</v>
      </c>
      <c r="E63" s="605">
        <v>55000</v>
      </c>
      <c r="F63" s="606">
        <v>7.95</v>
      </c>
    </row>
    <row r="64" spans="2:7" ht="16.5" customHeight="1">
      <c r="B64" s="603" t="s">
        <v>1340</v>
      </c>
      <c r="C64" s="603"/>
      <c r="D64" s="604" t="s">
        <v>349</v>
      </c>
      <c r="E64" s="605">
        <v>790148</v>
      </c>
      <c r="F64" s="606">
        <v>42416.17</v>
      </c>
    </row>
    <row r="65" spans="2:6" ht="16.5" customHeight="1">
      <c r="B65" s="603" t="s">
        <v>1341</v>
      </c>
      <c r="C65" s="603"/>
      <c r="D65" s="604" t="s">
        <v>1342</v>
      </c>
      <c r="E65" s="605">
        <v>305634</v>
      </c>
      <c r="F65" s="606">
        <v>43.89</v>
      </c>
    </row>
    <row r="66" spans="2:6" ht="16.5" customHeight="1">
      <c r="B66" s="603" t="s">
        <v>1343</v>
      </c>
      <c r="C66" s="603" t="s">
        <v>1029</v>
      </c>
      <c r="D66" s="604" t="s">
        <v>1344</v>
      </c>
      <c r="E66" s="605">
        <v>244508</v>
      </c>
      <c r="F66" s="606">
        <v>35.11</v>
      </c>
    </row>
    <row r="67" spans="2:6" ht="16.5" customHeight="1">
      <c r="B67" s="603" t="s">
        <v>1345</v>
      </c>
      <c r="C67" s="603" t="s">
        <v>1026</v>
      </c>
      <c r="D67" s="604" t="s">
        <v>1346</v>
      </c>
      <c r="E67" s="605">
        <v>61126</v>
      </c>
      <c r="F67" s="606">
        <v>8.7799999999999994</v>
      </c>
    </row>
    <row r="68" spans="2:6" ht="16.5" customHeight="1">
      <c r="B68" s="603" t="s">
        <v>1347</v>
      </c>
      <c r="C68" s="603"/>
      <c r="D68" s="604" t="s">
        <v>1348</v>
      </c>
      <c r="E68" s="605">
        <v>484514</v>
      </c>
      <c r="F68" s="606">
        <v>42372.28</v>
      </c>
    </row>
    <row r="69" spans="2:6" ht="16.5" customHeight="1">
      <c r="B69" s="603" t="s">
        <v>1349</v>
      </c>
      <c r="C69" s="603" t="s">
        <v>1076</v>
      </c>
      <c r="D69" s="604" t="s">
        <v>1350</v>
      </c>
      <c r="E69" s="605">
        <v>484514</v>
      </c>
      <c r="F69" s="606">
        <v>42372.28</v>
      </c>
    </row>
    <row r="70" spans="2:6" ht="16.5" customHeight="1">
      <c r="B70" s="603" t="s">
        <v>1351</v>
      </c>
      <c r="C70" s="603"/>
      <c r="D70" s="604" t="s">
        <v>1352</v>
      </c>
      <c r="E70" s="605">
        <v>47543355</v>
      </c>
      <c r="F70" s="606">
        <v>6862.28</v>
      </c>
    </row>
    <row r="71" spans="2:6" ht="16.5" customHeight="1">
      <c r="B71" s="603" t="s">
        <v>1353</v>
      </c>
      <c r="C71" s="603" t="s">
        <v>1027</v>
      </c>
      <c r="D71" s="604" t="s">
        <v>1354</v>
      </c>
      <c r="E71" s="605">
        <v>27852605</v>
      </c>
      <c r="F71" s="606">
        <v>4031.95</v>
      </c>
    </row>
    <row r="72" spans="2:6" ht="16.5" customHeight="1">
      <c r="B72" s="603" t="s">
        <v>1355</v>
      </c>
      <c r="C72" s="603" t="s">
        <v>1027</v>
      </c>
      <c r="D72" s="604" t="s">
        <v>1356</v>
      </c>
      <c r="E72" s="605">
        <v>19690750</v>
      </c>
      <c r="F72" s="606">
        <v>2830.33</v>
      </c>
    </row>
    <row r="73" spans="2:6" ht="17.25" customHeight="1">
      <c r="D73" s="613" t="s">
        <v>1227</v>
      </c>
      <c r="E73" s="627">
        <v>3190973</v>
      </c>
      <c r="F73" s="628">
        <v>-41280.410000000003</v>
      </c>
    </row>
    <row r="74" spans="2:6" ht="17.25" customHeight="1">
      <c r="B74" s="629" t="s">
        <v>1357</v>
      </c>
      <c r="C74" s="629"/>
    </row>
    <row r="75" spans="2:6">
      <c r="E75" s="630">
        <f>+E6-E28-E36</f>
        <v>0</v>
      </c>
      <c r="F75" s="630">
        <f>+F6-F28-F36</f>
        <v>0</v>
      </c>
    </row>
    <row r="76" spans="2:6">
      <c r="E76" s="630">
        <f>+E43-E53-E73</f>
        <v>0</v>
      </c>
      <c r="F76" s="630">
        <f>+F43-F53-F73</f>
        <v>0</v>
      </c>
    </row>
  </sheetData>
  <autoFilter ref="B1:H76" xr:uid="{9BAE4639-E2CA-4281-B0D0-F70F7DB11B97}"/>
  <customSheetViews>
    <customSheetView guid="{EF69D6EE-DB7C-41BA-9D3E-A1095271DBA4}" showAutoFilter="1" topLeftCell="E39">
      <selection activeCell="E32" sqref="E32"/>
      <pageMargins left="0.75" right="0.75" top="1" bottom="0.75" header="0.5" footer="0.5"/>
      <printOptions gridLines="1"/>
      <pageSetup fitToWidth="0" fitToHeight="0" orientation="landscape" r:id="rId1"/>
      <headerFooter alignWithMargins="0"/>
      <autoFilter ref="B1:H76" xr:uid="{00000000-0000-0000-0000-000000000000}"/>
    </customSheetView>
  </customSheetViews>
  <printOptions gridLines="1" gridLinesSet="0"/>
  <pageMargins left="0.75" right="0.75" top="1" bottom="0.75" header="0.5" footer="0.5"/>
  <pageSetup fitToWidth="0" fitToHeight="0"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69160-B628-4338-B94A-C225AD773DCB}">
  <dimension ref="B1:G215"/>
  <sheetViews>
    <sheetView topLeftCell="A114" workbookViewId="0">
      <selection activeCell="C407" sqref="C407"/>
    </sheetView>
  </sheetViews>
  <sheetFormatPr baseColWidth="10" defaultColWidth="9.140625" defaultRowHeight="12.75"/>
  <cols>
    <col min="1" max="1" width="1" style="595" customWidth="1"/>
    <col min="2" max="2" width="17.28515625" style="595" customWidth="1"/>
    <col min="3" max="3" width="67.140625" style="595" customWidth="1"/>
    <col min="4" max="4" width="28.42578125" style="595" customWidth="1"/>
    <col min="5" max="5" width="17.140625" style="595" bestFit="1" customWidth="1"/>
    <col min="6" max="6" width="22" style="595" customWidth="1"/>
    <col min="7" max="7" width="12.7109375" style="595" bestFit="1" customWidth="1"/>
    <col min="8" max="256" width="9.140625" style="595"/>
    <col min="257" max="257" width="1" style="595" customWidth="1"/>
    <col min="258" max="258" width="17.28515625" style="595" customWidth="1"/>
    <col min="259" max="259" width="67.140625" style="595" customWidth="1"/>
    <col min="260" max="260" width="28.42578125" style="595" customWidth="1"/>
    <col min="261" max="261" width="17.140625" style="595" bestFit="1" customWidth="1"/>
    <col min="262" max="262" width="22" style="595" customWidth="1"/>
    <col min="263" max="512" width="9.140625" style="595"/>
    <col min="513" max="513" width="1" style="595" customWidth="1"/>
    <col min="514" max="514" width="17.28515625" style="595" customWidth="1"/>
    <col min="515" max="515" width="67.140625" style="595" customWidth="1"/>
    <col min="516" max="516" width="28.42578125" style="595" customWidth="1"/>
    <col min="517" max="517" width="17.140625" style="595" bestFit="1" customWidth="1"/>
    <col min="518" max="518" width="22" style="595" customWidth="1"/>
    <col min="519" max="768" width="9.140625" style="595"/>
    <col min="769" max="769" width="1" style="595" customWidth="1"/>
    <col min="770" max="770" width="17.28515625" style="595" customWidth="1"/>
    <col min="771" max="771" width="67.140625" style="595" customWidth="1"/>
    <col min="772" max="772" width="28.42578125" style="595" customWidth="1"/>
    <col min="773" max="773" width="17.140625" style="595" bestFit="1" customWidth="1"/>
    <col min="774" max="774" width="22" style="595" customWidth="1"/>
    <col min="775" max="1024" width="9.140625" style="595"/>
    <col min="1025" max="1025" width="1" style="595" customWidth="1"/>
    <col min="1026" max="1026" width="17.28515625" style="595" customWidth="1"/>
    <col min="1027" max="1027" width="67.140625" style="595" customWidth="1"/>
    <col min="1028" max="1028" width="28.42578125" style="595" customWidth="1"/>
    <col min="1029" max="1029" width="17.140625" style="595" bestFit="1" customWidth="1"/>
    <col min="1030" max="1030" width="22" style="595" customWidth="1"/>
    <col min="1031" max="1280" width="9.140625" style="595"/>
    <col min="1281" max="1281" width="1" style="595" customWidth="1"/>
    <col min="1282" max="1282" width="17.28515625" style="595" customWidth="1"/>
    <col min="1283" max="1283" width="67.140625" style="595" customWidth="1"/>
    <col min="1284" max="1284" width="28.42578125" style="595" customWidth="1"/>
    <col min="1285" max="1285" width="17.140625" style="595" bestFit="1" customWidth="1"/>
    <col min="1286" max="1286" width="22" style="595" customWidth="1"/>
    <col min="1287" max="1536" width="9.140625" style="595"/>
    <col min="1537" max="1537" width="1" style="595" customWidth="1"/>
    <col min="1538" max="1538" width="17.28515625" style="595" customWidth="1"/>
    <col min="1539" max="1539" width="67.140625" style="595" customWidth="1"/>
    <col min="1540" max="1540" width="28.42578125" style="595" customWidth="1"/>
    <col min="1541" max="1541" width="17.140625" style="595" bestFit="1" customWidth="1"/>
    <col min="1542" max="1542" width="22" style="595" customWidth="1"/>
    <col min="1543" max="1792" width="9.140625" style="595"/>
    <col min="1793" max="1793" width="1" style="595" customWidth="1"/>
    <col min="1794" max="1794" width="17.28515625" style="595" customWidth="1"/>
    <col min="1795" max="1795" width="67.140625" style="595" customWidth="1"/>
    <col min="1796" max="1796" width="28.42578125" style="595" customWidth="1"/>
    <col min="1797" max="1797" width="17.140625" style="595" bestFit="1" customWidth="1"/>
    <col min="1798" max="1798" width="22" style="595" customWidth="1"/>
    <col min="1799" max="2048" width="9.140625" style="595"/>
    <col min="2049" max="2049" width="1" style="595" customWidth="1"/>
    <col min="2050" max="2050" width="17.28515625" style="595" customWidth="1"/>
    <col min="2051" max="2051" width="67.140625" style="595" customWidth="1"/>
    <col min="2052" max="2052" width="28.42578125" style="595" customWidth="1"/>
    <col min="2053" max="2053" width="17.140625" style="595" bestFit="1" customWidth="1"/>
    <col min="2054" max="2054" width="22" style="595" customWidth="1"/>
    <col min="2055" max="2304" width="9.140625" style="595"/>
    <col min="2305" max="2305" width="1" style="595" customWidth="1"/>
    <col min="2306" max="2306" width="17.28515625" style="595" customWidth="1"/>
    <col min="2307" max="2307" width="67.140625" style="595" customWidth="1"/>
    <col min="2308" max="2308" width="28.42578125" style="595" customWidth="1"/>
    <col min="2309" max="2309" width="17.140625" style="595" bestFit="1" customWidth="1"/>
    <col min="2310" max="2310" width="22" style="595" customWidth="1"/>
    <col min="2311" max="2560" width="9.140625" style="595"/>
    <col min="2561" max="2561" width="1" style="595" customWidth="1"/>
    <col min="2562" max="2562" width="17.28515625" style="595" customWidth="1"/>
    <col min="2563" max="2563" width="67.140625" style="595" customWidth="1"/>
    <col min="2564" max="2564" width="28.42578125" style="595" customWidth="1"/>
    <col min="2565" max="2565" width="17.140625" style="595" bestFit="1" customWidth="1"/>
    <col min="2566" max="2566" width="22" style="595" customWidth="1"/>
    <col min="2567" max="2816" width="9.140625" style="595"/>
    <col min="2817" max="2817" width="1" style="595" customWidth="1"/>
    <col min="2818" max="2818" width="17.28515625" style="595" customWidth="1"/>
    <col min="2819" max="2819" width="67.140625" style="595" customWidth="1"/>
    <col min="2820" max="2820" width="28.42578125" style="595" customWidth="1"/>
    <col min="2821" max="2821" width="17.140625" style="595" bestFit="1" customWidth="1"/>
    <col min="2822" max="2822" width="22" style="595" customWidth="1"/>
    <col min="2823" max="3072" width="9.140625" style="595"/>
    <col min="3073" max="3073" width="1" style="595" customWidth="1"/>
    <col min="3074" max="3074" width="17.28515625" style="595" customWidth="1"/>
    <col min="3075" max="3075" width="67.140625" style="595" customWidth="1"/>
    <col min="3076" max="3076" width="28.42578125" style="595" customWidth="1"/>
    <col min="3077" max="3077" width="17.140625" style="595" bestFit="1" customWidth="1"/>
    <col min="3078" max="3078" width="22" style="595" customWidth="1"/>
    <col min="3079" max="3328" width="9.140625" style="595"/>
    <col min="3329" max="3329" width="1" style="595" customWidth="1"/>
    <col min="3330" max="3330" width="17.28515625" style="595" customWidth="1"/>
    <col min="3331" max="3331" width="67.140625" style="595" customWidth="1"/>
    <col min="3332" max="3332" width="28.42578125" style="595" customWidth="1"/>
    <col min="3333" max="3333" width="17.140625" style="595" bestFit="1" customWidth="1"/>
    <col min="3334" max="3334" width="22" style="595" customWidth="1"/>
    <col min="3335" max="3584" width="9.140625" style="595"/>
    <col min="3585" max="3585" width="1" style="595" customWidth="1"/>
    <col min="3586" max="3586" width="17.28515625" style="595" customWidth="1"/>
    <col min="3587" max="3587" width="67.140625" style="595" customWidth="1"/>
    <col min="3588" max="3588" width="28.42578125" style="595" customWidth="1"/>
    <col min="3589" max="3589" width="17.140625" style="595" bestFit="1" customWidth="1"/>
    <col min="3590" max="3590" width="22" style="595" customWidth="1"/>
    <col min="3591" max="3840" width="9.140625" style="595"/>
    <col min="3841" max="3841" width="1" style="595" customWidth="1"/>
    <col min="3842" max="3842" width="17.28515625" style="595" customWidth="1"/>
    <col min="3843" max="3843" width="67.140625" style="595" customWidth="1"/>
    <col min="3844" max="3844" width="28.42578125" style="595" customWidth="1"/>
    <col min="3845" max="3845" width="17.140625" style="595" bestFit="1" customWidth="1"/>
    <col min="3846" max="3846" width="22" style="595" customWidth="1"/>
    <col min="3847" max="4096" width="9.140625" style="595"/>
    <col min="4097" max="4097" width="1" style="595" customWidth="1"/>
    <col min="4098" max="4098" width="17.28515625" style="595" customWidth="1"/>
    <col min="4099" max="4099" width="67.140625" style="595" customWidth="1"/>
    <col min="4100" max="4100" width="28.42578125" style="595" customWidth="1"/>
    <col min="4101" max="4101" width="17.140625" style="595" bestFit="1" customWidth="1"/>
    <col min="4102" max="4102" width="22" style="595" customWidth="1"/>
    <col min="4103" max="4352" width="9.140625" style="595"/>
    <col min="4353" max="4353" width="1" style="595" customWidth="1"/>
    <col min="4354" max="4354" width="17.28515625" style="595" customWidth="1"/>
    <col min="4355" max="4355" width="67.140625" style="595" customWidth="1"/>
    <col min="4356" max="4356" width="28.42578125" style="595" customWidth="1"/>
    <col min="4357" max="4357" width="17.140625" style="595" bestFit="1" customWidth="1"/>
    <col min="4358" max="4358" width="22" style="595" customWidth="1"/>
    <col min="4359" max="4608" width="9.140625" style="595"/>
    <col min="4609" max="4609" width="1" style="595" customWidth="1"/>
    <col min="4610" max="4610" width="17.28515625" style="595" customWidth="1"/>
    <col min="4611" max="4611" width="67.140625" style="595" customWidth="1"/>
    <col min="4612" max="4612" width="28.42578125" style="595" customWidth="1"/>
    <col min="4613" max="4613" width="17.140625" style="595" bestFit="1" customWidth="1"/>
    <col min="4614" max="4614" width="22" style="595" customWidth="1"/>
    <col min="4615" max="4864" width="9.140625" style="595"/>
    <col min="4865" max="4865" width="1" style="595" customWidth="1"/>
    <col min="4866" max="4866" width="17.28515625" style="595" customWidth="1"/>
    <col min="4867" max="4867" width="67.140625" style="595" customWidth="1"/>
    <col min="4868" max="4868" width="28.42578125" style="595" customWidth="1"/>
    <col min="4869" max="4869" width="17.140625" style="595" bestFit="1" customWidth="1"/>
    <col min="4870" max="4870" width="22" style="595" customWidth="1"/>
    <col min="4871" max="5120" width="9.140625" style="595"/>
    <col min="5121" max="5121" width="1" style="595" customWidth="1"/>
    <col min="5122" max="5122" width="17.28515625" style="595" customWidth="1"/>
    <col min="5123" max="5123" width="67.140625" style="595" customWidth="1"/>
    <col min="5124" max="5124" width="28.42578125" style="595" customWidth="1"/>
    <col min="5125" max="5125" width="17.140625" style="595" bestFit="1" customWidth="1"/>
    <col min="5126" max="5126" width="22" style="595" customWidth="1"/>
    <col min="5127" max="5376" width="9.140625" style="595"/>
    <col min="5377" max="5377" width="1" style="595" customWidth="1"/>
    <col min="5378" max="5378" width="17.28515625" style="595" customWidth="1"/>
    <col min="5379" max="5379" width="67.140625" style="595" customWidth="1"/>
    <col min="5380" max="5380" width="28.42578125" style="595" customWidth="1"/>
    <col min="5381" max="5381" width="17.140625" style="595" bestFit="1" customWidth="1"/>
    <col min="5382" max="5382" width="22" style="595" customWidth="1"/>
    <col min="5383" max="5632" width="9.140625" style="595"/>
    <col min="5633" max="5633" width="1" style="595" customWidth="1"/>
    <col min="5634" max="5634" width="17.28515625" style="595" customWidth="1"/>
    <col min="5635" max="5635" width="67.140625" style="595" customWidth="1"/>
    <col min="5636" max="5636" width="28.42578125" style="595" customWidth="1"/>
    <col min="5637" max="5637" width="17.140625" style="595" bestFit="1" customWidth="1"/>
    <col min="5638" max="5638" width="22" style="595" customWidth="1"/>
    <col min="5639" max="5888" width="9.140625" style="595"/>
    <col min="5889" max="5889" width="1" style="595" customWidth="1"/>
    <col min="5890" max="5890" width="17.28515625" style="595" customWidth="1"/>
    <col min="5891" max="5891" width="67.140625" style="595" customWidth="1"/>
    <col min="5892" max="5892" width="28.42578125" style="595" customWidth="1"/>
    <col min="5893" max="5893" width="17.140625" style="595" bestFit="1" customWidth="1"/>
    <col min="5894" max="5894" width="22" style="595" customWidth="1"/>
    <col min="5895" max="6144" width="9.140625" style="595"/>
    <col min="6145" max="6145" width="1" style="595" customWidth="1"/>
    <col min="6146" max="6146" width="17.28515625" style="595" customWidth="1"/>
    <col min="6147" max="6147" width="67.140625" style="595" customWidth="1"/>
    <col min="6148" max="6148" width="28.42578125" style="595" customWidth="1"/>
    <col min="6149" max="6149" width="17.140625" style="595" bestFit="1" customWidth="1"/>
    <col min="6150" max="6150" width="22" style="595" customWidth="1"/>
    <col min="6151" max="6400" width="9.140625" style="595"/>
    <col min="6401" max="6401" width="1" style="595" customWidth="1"/>
    <col min="6402" max="6402" width="17.28515625" style="595" customWidth="1"/>
    <col min="6403" max="6403" width="67.140625" style="595" customWidth="1"/>
    <col min="6404" max="6404" width="28.42578125" style="595" customWidth="1"/>
    <col min="6405" max="6405" width="17.140625" style="595" bestFit="1" customWidth="1"/>
    <col min="6406" max="6406" width="22" style="595" customWidth="1"/>
    <col min="6407" max="6656" width="9.140625" style="595"/>
    <col min="6657" max="6657" width="1" style="595" customWidth="1"/>
    <col min="6658" max="6658" width="17.28515625" style="595" customWidth="1"/>
    <col min="6659" max="6659" width="67.140625" style="595" customWidth="1"/>
    <col min="6660" max="6660" width="28.42578125" style="595" customWidth="1"/>
    <col min="6661" max="6661" width="17.140625" style="595" bestFit="1" customWidth="1"/>
    <col min="6662" max="6662" width="22" style="595" customWidth="1"/>
    <col min="6663" max="6912" width="9.140625" style="595"/>
    <col min="6913" max="6913" width="1" style="595" customWidth="1"/>
    <col min="6914" max="6914" width="17.28515625" style="595" customWidth="1"/>
    <col min="6915" max="6915" width="67.140625" style="595" customWidth="1"/>
    <col min="6916" max="6916" width="28.42578125" style="595" customWidth="1"/>
    <col min="6917" max="6917" width="17.140625" style="595" bestFit="1" customWidth="1"/>
    <col min="6918" max="6918" width="22" style="595" customWidth="1"/>
    <col min="6919" max="7168" width="9.140625" style="595"/>
    <col min="7169" max="7169" width="1" style="595" customWidth="1"/>
    <col min="7170" max="7170" width="17.28515625" style="595" customWidth="1"/>
    <col min="7171" max="7171" width="67.140625" style="595" customWidth="1"/>
    <col min="7172" max="7172" width="28.42578125" style="595" customWidth="1"/>
    <col min="7173" max="7173" width="17.140625" style="595" bestFit="1" customWidth="1"/>
    <col min="7174" max="7174" width="22" style="595" customWidth="1"/>
    <col min="7175" max="7424" width="9.140625" style="595"/>
    <col min="7425" max="7425" width="1" style="595" customWidth="1"/>
    <col min="7426" max="7426" width="17.28515625" style="595" customWidth="1"/>
    <col min="7427" max="7427" width="67.140625" style="595" customWidth="1"/>
    <col min="7428" max="7428" width="28.42578125" style="595" customWidth="1"/>
    <col min="7429" max="7429" width="17.140625" style="595" bestFit="1" customWidth="1"/>
    <col min="7430" max="7430" width="22" style="595" customWidth="1"/>
    <col min="7431" max="7680" width="9.140625" style="595"/>
    <col min="7681" max="7681" width="1" style="595" customWidth="1"/>
    <col min="7682" max="7682" width="17.28515625" style="595" customWidth="1"/>
    <col min="7683" max="7683" width="67.140625" style="595" customWidth="1"/>
    <col min="7684" max="7684" width="28.42578125" style="595" customWidth="1"/>
    <col min="7685" max="7685" width="17.140625" style="595" bestFit="1" customWidth="1"/>
    <col min="7686" max="7686" width="22" style="595" customWidth="1"/>
    <col min="7687" max="7936" width="9.140625" style="595"/>
    <col min="7937" max="7937" width="1" style="595" customWidth="1"/>
    <col min="7938" max="7938" width="17.28515625" style="595" customWidth="1"/>
    <col min="7939" max="7939" width="67.140625" style="595" customWidth="1"/>
    <col min="7940" max="7940" width="28.42578125" style="595" customWidth="1"/>
    <col min="7941" max="7941" width="17.140625" style="595" bestFit="1" customWidth="1"/>
    <col min="7942" max="7942" width="22" style="595" customWidth="1"/>
    <col min="7943" max="8192" width="9.140625" style="595"/>
    <col min="8193" max="8193" width="1" style="595" customWidth="1"/>
    <col min="8194" max="8194" width="17.28515625" style="595" customWidth="1"/>
    <col min="8195" max="8195" width="67.140625" style="595" customWidth="1"/>
    <col min="8196" max="8196" width="28.42578125" style="595" customWidth="1"/>
    <col min="8197" max="8197" width="17.140625" style="595" bestFit="1" customWidth="1"/>
    <col min="8198" max="8198" width="22" style="595" customWidth="1"/>
    <col min="8199" max="8448" width="9.140625" style="595"/>
    <col min="8449" max="8449" width="1" style="595" customWidth="1"/>
    <col min="8450" max="8450" width="17.28515625" style="595" customWidth="1"/>
    <col min="8451" max="8451" width="67.140625" style="595" customWidth="1"/>
    <col min="8452" max="8452" width="28.42578125" style="595" customWidth="1"/>
    <col min="8453" max="8453" width="17.140625" style="595" bestFit="1" customWidth="1"/>
    <col min="8454" max="8454" width="22" style="595" customWidth="1"/>
    <col min="8455" max="8704" width="9.140625" style="595"/>
    <col min="8705" max="8705" width="1" style="595" customWidth="1"/>
    <col min="8706" max="8706" width="17.28515625" style="595" customWidth="1"/>
    <col min="8707" max="8707" width="67.140625" style="595" customWidth="1"/>
    <col min="8708" max="8708" width="28.42578125" style="595" customWidth="1"/>
    <col min="8709" max="8709" width="17.140625" style="595" bestFit="1" customWidth="1"/>
    <col min="8710" max="8710" width="22" style="595" customWidth="1"/>
    <col min="8711" max="8960" width="9.140625" style="595"/>
    <col min="8961" max="8961" width="1" style="595" customWidth="1"/>
    <col min="8962" max="8962" width="17.28515625" style="595" customWidth="1"/>
    <col min="8963" max="8963" width="67.140625" style="595" customWidth="1"/>
    <col min="8964" max="8964" width="28.42578125" style="595" customWidth="1"/>
    <col min="8965" max="8965" width="17.140625" style="595" bestFit="1" customWidth="1"/>
    <col min="8966" max="8966" width="22" style="595" customWidth="1"/>
    <col min="8967" max="9216" width="9.140625" style="595"/>
    <col min="9217" max="9217" width="1" style="595" customWidth="1"/>
    <col min="9218" max="9218" width="17.28515625" style="595" customWidth="1"/>
    <col min="9219" max="9219" width="67.140625" style="595" customWidth="1"/>
    <col min="9220" max="9220" width="28.42578125" style="595" customWidth="1"/>
    <col min="9221" max="9221" width="17.140625" style="595" bestFit="1" customWidth="1"/>
    <col min="9222" max="9222" width="22" style="595" customWidth="1"/>
    <col min="9223" max="9472" width="9.140625" style="595"/>
    <col min="9473" max="9473" width="1" style="595" customWidth="1"/>
    <col min="9474" max="9474" width="17.28515625" style="595" customWidth="1"/>
    <col min="9475" max="9475" width="67.140625" style="595" customWidth="1"/>
    <col min="9476" max="9476" width="28.42578125" style="595" customWidth="1"/>
    <col min="9477" max="9477" width="17.140625" style="595" bestFit="1" customWidth="1"/>
    <col min="9478" max="9478" width="22" style="595" customWidth="1"/>
    <col min="9479" max="9728" width="9.140625" style="595"/>
    <col min="9729" max="9729" width="1" style="595" customWidth="1"/>
    <col min="9730" max="9730" width="17.28515625" style="595" customWidth="1"/>
    <col min="9731" max="9731" width="67.140625" style="595" customWidth="1"/>
    <col min="9732" max="9732" width="28.42578125" style="595" customWidth="1"/>
    <col min="9733" max="9733" width="17.140625" style="595" bestFit="1" customWidth="1"/>
    <col min="9734" max="9734" width="22" style="595" customWidth="1"/>
    <col min="9735" max="9984" width="9.140625" style="595"/>
    <col min="9985" max="9985" width="1" style="595" customWidth="1"/>
    <col min="9986" max="9986" width="17.28515625" style="595" customWidth="1"/>
    <col min="9987" max="9987" width="67.140625" style="595" customWidth="1"/>
    <col min="9988" max="9988" width="28.42578125" style="595" customWidth="1"/>
    <col min="9989" max="9989" width="17.140625" style="595" bestFit="1" customWidth="1"/>
    <col min="9990" max="9990" width="22" style="595" customWidth="1"/>
    <col min="9991" max="10240" width="9.140625" style="595"/>
    <col min="10241" max="10241" width="1" style="595" customWidth="1"/>
    <col min="10242" max="10242" width="17.28515625" style="595" customWidth="1"/>
    <col min="10243" max="10243" width="67.140625" style="595" customWidth="1"/>
    <col min="10244" max="10244" width="28.42578125" style="595" customWidth="1"/>
    <col min="10245" max="10245" width="17.140625" style="595" bestFit="1" customWidth="1"/>
    <col min="10246" max="10246" width="22" style="595" customWidth="1"/>
    <col min="10247" max="10496" width="9.140625" style="595"/>
    <col min="10497" max="10497" width="1" style="595" customWidth="1"/>
    <col min="10498" max="10498" width="17.28515625" style="595" customWidth="1"/>
    <col min="10499" max="10499" width="67.140625" style="595" customWidth="1"/>
    <col min="10500" max="10500" width="28.42578125" style="595" customWidth="1"/>
    <col min="10501" max="10501" width="17.140625" style="595" bestFit="1" customWidth="1"/>
    <col min="10502" max="10502" width="22" style="595" customWidth="1"/>
    <col min="10503" max="10752" width="9.140625" style="595"/>
    <col min="10753" max="10753" width="1" style="595" customWidth="1"/>
    <col min="10754" max="10754" width="17.28515625" style="595" customWidth="1"/>
    <col min="10755" max="10755" width="67.140625" style="595" customWidth="1"/>
    <col min="10756" max="10756" width="28.42578125" style="595" customWidth="1"/>
    <col min="10757" max="10757" width="17.140625" style="595" bestFit="1" customWidth="1"/>
    <col min="10758" max="10758" width="22" style="595" customWidth="1"/>
    <col min="10759" max="11008" width="9.140625" style="595"/>
    <col min="11009" max="11009" width="1" style="595" customWidth="1"/>
    <col min="11010" max="11010" width="17.28515625" style="595" customWidth="1"/>
    <col min="11011" max="11011" width="67.140625" style="595" customWidth="1"/>
    <col min="11012" max="11012" width="28.42578125" style="595" customWidth="1"/>
    <col min="11013" max="11013" width="17.140625" style="595" bestFit="1" customWidth="1"/>
    <col min="11014" max="11014" width="22" style="595" customWidth="1"/>
    <col min="11015" max="11264" width="9.140625" style="595"/>
    <col min="11265" max="11265" width="1" style="595" customWidth="1"/>
    <col min="11266" max="11266" width="17.28515625" style="595" customWidth="1"/>
    <col min="11267" max="11267" width="67.140625" style="595" customWidth="1"/>
    <col min="11268" max="11268" width="28.42578125" style="595" customWidth="1"/>
    <col min="11269" max="11269" width="17.140625" style="595" bestFit="1" customWidth="1"/>
    <col min="11270" max="11270" width="22" style="595" customWidth="1"/>
    <col min="11271" max="11520" width="9.140625" style="595"/>
    <col min="11521" max="11521" width="1" style="595" customWidth="1"/>
    <col min="11522" max="11522" width="17.28515625" style="595" customWidth="1"/>
    <col min="11523" max="11523" width="67.140625" style="595" customWidth="1"/>
    <col min="11524" max="11524" width="28.42578125" style="595" customWidth="1"/>
    <col min="11525" max="11525" width="17.140625" style="595" bestFit="1" customWidth="1"/>
    <col min="11526" max="11526" width="22" style="595" customWidth="1"/>
    <col min="11527" max="11776" width="9.140625" style="595"/>
    <col min="11777" max="11777" width="1" style="595" customWidth="1"/>
    <col min="11778" max="11778" width="17.28515625" style="595" customWidth="1"/>
    <col min="11779" max="11779" width="67.140625" style="595" customWidth="1"/>
    <col min="11780" max="11780" width="28.42578125" style="595" customWidth="1"/>
    <col min="11781" max="11781" width="17.140625" style="595" bestFit="1" customWidth="1"/>
    <col min="11782" max="11782" width="22" style="595" customWidth="1"/>
    <col min="11783" max="12032" width="9.140625" style="595"/>
    <col min="12033" max="12033" width="1" style="595" customWidth="1"/>
    <col min="12034" max="12034" width="17.28515625" style="595" customWidth="1"/>
    <col min="12035" max="12035" width="67.140625" style="595" customWidth="1"/>
    <col min="12036" max="12036" width="28.42578125" style="595" customWidth="1"/>
    <col min="12037" max="12037" width="17.140625" style="595" bestFit="1" customWidth="1"/>
    <col min="12038" max="12038" width="22" style="595" customWidth="1"/>
    <col min="12039" max="12288" width="9.140625" style="595"/>
    <col min="12289" max="12289" width="1" style="595" customWidth="1"/>
    <col min="12290" max="12290" width="17.28515625" style="595" customWidth="1"/>
    <col min="12291" max="12291" width="67.140625" style="595" customWidth="1"/>
    <col min="12292" max="12292" width="28.42578125" style="595" customWidth="1"/>
    <col min="12293" max="12293" width="17.140625" style="595" bestFit="1" customWidth="1"/>
    <col min="12294" max="12294" width="22" style="595" customWidth="1"/>
    <col min="12295" max="12544" width="9.140625" style="595"/>
    <col min="12545" max="12545" width="1" style="595" customWidth="1"/>
    <col min="12546" max="12546" width="17.28515625" style="595" customWidth="1"/>
    <col min="12547" max="12547" width="67.140625" style="595" customWidth="1"/>
    <col min="12548" max="12548" width="28.42578125" style="595" customWidth="1"/>
    <col min="12549" max="12549" width="17.140625" style="595" bestFit="1" customWidth="1"/>
    <col min="12550" max="12550" width="22" style="595" customWidth="1"/>
    <col min="12551" max="12800" width="9.140625" style="595"/>
    <col min="12801" max="12801" width="1" style="595" customWidth="1"/>
    <col min="12802" max="12802" width="17.28515625" style="595" customWidth="1"/>
    <col min="12803" max="12803" width="67.140625" style="595" customWidth="1"/>
    <col min="12804" max="12804" width="28.42578125" style="595" customWidth="1"/>
    <col min="12805" max="12805" width="17.140625" style="595" bestFit="1" customWidth="1"/>
    <col min="12806" max="12806" width="22" style="595" customWidth="1"/>
    <col min="12807" max="13056" width="9.140625" style="595"/>
    <col min="13057" max="13057" width="1" style="595" customWidth="1"/>
    <col min="13058" max="13058" width="17.28515625" style="595" customWidth="1"/>
    <col min="13059" max="13059" width="67.140625" style="595" customWidth="1"/>
    <col min="13060" max="13060" width="28.42578125" style="595" customWidth="1"/>
    <col min="13061" max="13061" width="17.140625" style="595" bestFit="1" customWidth="1"/>
    <col min="13062" max="13062" width="22" style="595" customWidth="1"/>
    <col min="13063" max="13312" width="9.140625" style="595"/>
    <col min="13313" max="13313" width="1" style="595" customWidth="1"/>
    <col min="13314" max="13314" width="17.28515625" style="595" customWidth="1"/>
    <col min="13315" max="13315" width="67.140625" style="595" customWidth="1"/>
    <col min="13316" max="13316" width="28.42578125" style="595" customWidth="1"/>
    <col min="13317" max="13317" width="17.140625" style="595" bestFit="1" customWidth="1"/>
    <col min="13318" max="13318" width="22" style="595" customWidth="1"/>
    <col min="13319" max="13568" width="9.140625" style="595"/>
    <col min="13569" max="13569" width="1" style="595" customWidth="1"/>
    <col min="13570" max="13570" width="17.28515625" style="595" customWidth="1"/>
    <col min="13571" max="13571" width="67.140625" style="595" customWidth="1"/>
    <col min="13572" max="13572" width="28.42578125" style="595" customWidth="1"/>
    <col min="13573" max="13573" width="17.140625" style="595" bestFit="1" customWidth="1"/>
    <col min="13574" max="13574" width="22" style="595" customWidth="1"/>
    <col min="13575" max="13824" width="9.140625" style="595"/>
    <col min="13825" max="13825" width="1" style="595" customWidth="1"/>
    <col min="13826" max="13826" width="17.28515625" style="595" customWidth="1"/>
    <col min="13827" max="13827" width="67.140625" style="595" customWidth="1"/>
    <col min="13828" max="13828" width="28.42578125" style="595" customWidth="1"/>
    <col min="13829" max="13829" width="17.140625" style="595" bestFit="1" customWidth="1"/>
    <col min="13830" max="13830" width="22" style="595" customWidth="1"/>
    <col min="13831" max="14080" width="9.140625" style="595"/>
    <col min="14081" max="14081" width="1" style="595" customWidth="1"/>
    <col min="14082" max="14082" width="17.28515625" style="595" customWidth="1"/>
    <col min="14083" max="14083" width="67.140625" style="595" customWidth="1"/>
    <col min="14084" max="14084" width="28.42578125" style="595" customWidth="1"/>
    <col min="14085" max="14085" width="17.140625" style="595" bestFit="1" customWidth="1"/>
    <col min="14086" max="14086" width="22" style="595" customWidth="1"/>
    <col min="14087" max="14336" width="9.140625" style="595"/>
    <col min="14337" max="14337" width="1" style="595" customWidth="1"/>
    <col min="14338" max="14338" width="17.28515625" style="595" customWidth="1"/>
    <col min="14339" max="14339" width="67.140625" style="595" customWidth="1"/>
    <col min="14340" max="14340" width="28.42578125" style="595" customWidth="1"/>
    <col min="14341" max="14341" width="17.140625" style="595" bestFit="1" customWidth="1"/>
    <col min="14342" max="14342" width="22" style="595" customWidth="1"/>
    <col min="14343" max="14592" width="9.140625" style="595"/>
    <col min="14593" max="14593" width="1" style="595" customWidth="1"/>
    <col min="14594" max="14594" width="17.28515625" style="595" customWidth="1"/>
    <col min="14595" max="14595" width="67.140625" style="595" customWidth="1"/>
    <col min="14596" max="14596" width="28.42578125" style="595" customWidth="1"/>
    <col min="14597" max="14597" width="17.140625" style="595" bestFit="1" customWidth="1"/>
    <col min="14598" max="14598" width="22" style="595" customWidth="1"/>
    <col min="14599" max="14848" width="9.140625" style="595"/>
    <col min="14849" max="14849" width="1" style="595" customWidth="1"/>
    <col min="14850" max="14850" width="17.28515625" style="595" customWidth="1"/>
    <col min="14851" max="14851" width="67.140625" style="595" customWidth="1"/>
    <col min="14852" max="14852" width="28.42578125" style="595" customWidth="1"/>
    <col min="14853" max="14853" width="17.140625" style="595" bestFit="1" customWidth="1"/>
    <col min="14854" max="14854" width="22" style="595" customWidth="1"/>
    <col min="14855" max="15104" width="9.140625" style="595"/>
    <col min="15105" max="15105" width="1" style="595" customWidth="1"/>
    <col min="15106" max="15106" width="17.28515625" style="595" customWidth="1"/>
    <col min="15107" max="15107" width="67.140625" style="595" customWidth="1"/>
    <col min="15108" max="15108" width="28.42578125" style="595" customWidth="1"/>
    <col min="15109" max="15109" width="17.140625" style="595" bestFit="1" customWidth="1"/>
    <col min="15110" max="15110" width="22" style="595" customWidth="1"/>
    <col min="15111" max="15360" width="9.140625" style="595"/>
    <col min="15361" max="15361" width="1" style="595" customWidth="1"/>
    <col min="15362" max="15362" width="17.28515625" style="595" customWidth="1"/>
    <col min="15363" max="15363" width="67.140625" style="595" customWidth="1"/>
    <col min="15364" max="15364" width="28.42578125" style="595" customWidth="1"/>
    <col min="15365" max="15365" width="17.140625" style="595" bestFit="1" customWidth="1"/>
    <col min="15366" max="15366" width="22" style="595" customWidth="1"/>
    <col min="15367" max="15616" width="9.140625" style="595"/>
    <col min="15617" max="15617" width="1" style="595" customWidth="1"/>
    <col min="15618" max="15618" width="17.28515625" style="595" customWidth="1"/>
    <col min="15619" max="15619" width="67.140625" style="595" customWidth="1"/>
    <col min="15620" max="15620" width="28.42578125" style="595" customWidth="1"/>
    <col min="15621" max="15621" width="17.140625" style="595" bestFit="1" customWidth="1"/>
    <col min="15622" max="15622" width="22" style="595" customWidth="1"/>
    <col min="15623" max="15872" width="9.140625" style="595"/>
    <col min="15873" max="15873" width="1" style="595" customWidth="1"/>
    <col min="15874" max="15874" width="17.28515625" style="595" customWidth="1"/>
    <col min="15875" max="15875" width="67.140625" style="595" customWidth="1"/>
    <col min="15876" max="15876" width="28.42578125" style="595" customWidth="1"/>
    <col min="15877" max="15877" width="17.140625" style="595" bestFit="1" customWidth="1"/>
    <col min="15878" max="15878" width="22" style="595" customWidth="1"/>
    <col min="15879" max="16128" width="9.140625" style="595"/>
    <col min="16129" max="16129" width="1" style="595" customWidth="1"/>
    <col min="16130" max="16130" width="17.28515625" style="595" customWidth="1"/>
    <col min="16131" max="16131" width="67.140625" style="595" customWidth="1"/>
    <col min="16132" max="16132" width="28.42578125" style="595" customWidth="1"/>
    <col min="16133" max="16133" width="17.140625" style="595" bestFit="1" customWidth="1"/>
    <col min="16134" max="16134" width="22" style="595" customWidth="1"/>
    <col min="16135" max="16384" width="9.140625" style="595"/>
  </cols>
  <sheetData>
    <row r="1" spans="2:6" ht="19.5" customHeight="1">
      <c r="C1" s="596" t="s">
        <v>369</v>
      </c>
      <c r="D1" s="597" t="s">
        <v>1358</v>
      </c>
    </row>
    <row r="2" spans="2:6" ht="20.45" customHeight="1">
      <c r="C2" s="598" t="s">
        <v>464</v>
      </c>
    </row>
    <row r="3" spans="2:6" ht="15" customHeight="1">
      <c r="B3" s="599" t="s">
        <v>1234</v>
      </c>
      <c r="C3" s="600" t="s">
        <v>1235</v>
      </c>
    </row>
    <row r="4" spans="2:6" ht="15.75" customHeight="1">
      <c r="C4" s="601" t="s">
        <v>1236</v>
      </c>
    </row>
    <row r="5" spans="2:6" ht="14.25" customHeight="1">
      <c r="B5" s="602" t="s">
        <v>1</v>
      </c>
      <c r="C5" s="602" t="s">
        <v>67</v>
      </c>
    </row>
    <row r="6" spans="2:6" ht="16.5" customHeight="1">
      <c r="B6" s="603" t="s">
        <v>907</v>
      </c>
      <c r="C6" s="604" t="s">
        <v>3</v>
      </c>
      <c r="D6" s="605">
        <v>48914017036</v>
      </c>
      <c r="E6" s="606">
        <v>7028292.8580000103</v>
      </c>
      <c r="F6" s="630">
        <f>101000000+D6</f>
        <v>49015017036</v>
      </c>
    </row>
    <row r="7" spans="2:6" ht="16.5" customHeight="1">
      <c r="B7" s="603" t="s">
        <v>908</v>
      </c>
      <c r="C7" s="604" t="s">
        <v>4</v>
      </c>
      <c r="D7" s="605">
        <v>43529534231</v>
      </c>
      <c r="E7" s="606">
        <v>6236894.8079999983</v>
      </c>
    </row>
    <row r="8" spans="2:6" ht="16.5" customHeight="1">
      <c r="B8" s="603" t="s">
        <v>909</v>
      </c>
      <c r="C8" s="604" t="s">
        <v>5</v>
      </c>
      <c r="D8" s="605">
        <v>1072820806</v>
      </c>
      <c r="E8" s="606">
        <v>153713.35000000894</v>
      </c>
    </row>
    <row r="9" spans="2:6" ht="16.5" customHeight="1">
      <c r="B9" s="603" t="s">
        <v>910</v>
      </c>
      <c r="C9" s="604" t="s">
        <v>130</v>
      </c>
      <c r="D9" s="605">
        <v>98670351</v>
      </c>
      <c r="E9" s="606">
        <v>14137.45000000298</v>
      </c>
    </row>
    <row r="10" spans="2:6" ht="16.5" customHeight="1">
      <c r="B10" s="603" t="s">
        <v>911</v>
      </c>
      <c r="C10" s="604" t="s">
        <v>135</v>
      </c>
      <c r="D10" s="605">
        <v>974150455</v>
      </c>
      <c r="E10" s="606">
        <v>139575.89999999851</v>
      </c>
    </row>
    <row r="11" spans="2:6" ht="16.5" customHeight="1">
      <c r="B11" s="603" t="s">
        <v>912</v>
      </c>
      <c r="C11" s="604" t="s">
        <v>136</v>
      </c>
      <c r="D11" s="605">
        <v>42206952003</v>
      </c>
      <c r="E11" s="606">
        <v>6047395.7479999959</v>
      </c>
    </row>
    <row r="12" spans="2:6" ht="16.5" customHeight="1">
      <c r="B12" s="603" t="s">
        <v>913</v>
      </c>
      <c r="C12" s="604" t="s">
        <v>465</v>
      </c>
      <c r="D12" s="605">
        <v>23459468884</v>
      </c>
      <c r="E12" s="606">
        <v>3361263.6300000027</v>
      </c>
      <c r="F12" s="630"/>
    </row>
    <row r="13" spans="2:6" ht="16.5" customHeight="1">
      <c r="B13" s="603" t="s">
        <v>914</v>
      </c>
      <c r="C13" s="604" t="s">
        <v>466</v>
      </c>
      <c r="D13" s="605">
        <v>23325468884</v>
      </c>
      <c r="E13" s="606">
        <v>3342064.1600000039</v>
      </c>
    </row>
    <row r="14" spans="2:6" ht="16.5" customHeight="1">
      <c r="B14" s="603" t="s">
        <v>915</v>
      </c>
      <c r="C14" s="604" t="s">
        <v>513</v>
      </c>
      <c r="D14" s="605">
        <v>6993318720</v>
      </c>
      <c r="E14" s="606">
        <v>1001999.9999999981</v>
      </c>
    </row>
    <row r="15" spans="2:6" ht="16.5" customHeight="1">
      <c r="B15" s="603" t="s">
        <v>1089</v>
      </c>
      <c r="C15" s="604" t="s">
        <v>468</v>
      </c>
      <c r="D15" s="605">
        <v>1395872000</v>
      </c>
      <c r="E15" s="606">
        <v>200000</v>
      </c>
    </row>
    <row r="16" spans="2:6" ht="16.5" customHeight="1">
      <c r="B16" s="603" t="s">
        <v>916</v>
      </c>
      <c r="C16" s="604" t="s">
        <v>469</v>
      </c>
      <c r="D16" s="605">
        <v>10400000000</v>
      </c>
      <c r="E16" s="606">
        <v>1490107.9799999967</v>
      </c>
    </row>
    <row r="17" spans="2:5" ht="16.5" customHeight="1">
      <c r="B17" s="603" t="s">
        <v>917</v>
      </c>
      <c r="C17" s="604" t="s">
        <v>145</v>
      </c>
      <c r="D17" s="605">
        <v>4536278164</v>
      </c>
      <c r="E17" s="606">
        <v>649956.1799999997</v>
      </c>
    </row>
    <row r="18" spans="2:5" ht="16.5" customHeight="1">
      <c r="B18" s="603" t="s">
        <v>918</v>
      </c>
      <c r="C18" s="604" t="s">
        <v>470</v>
      </c>
      <c r="D18" s="605">
        <v>134000000</v>
      </c>
      <c r="E18" s="606">
        <v>19199.470000000671</v>
      </c>
    </row>
    <row r="19" spans="2:5" ht="16.5" customHeight="1">
      <c r="B19" s="603" t="s">
        <v>919</v>
      </c>
      <c r="C19" s="604" t="s">
        <v>471</v>
      </c>
      <c r="D19" s="605">
        <v>19000000</v>
      </c>
      <c r="E19" s="606">
        <v>2722.3099999995902</v>
      </c>
    </row>
    <row r="20" spans="2:5" ht="16.5" customHeight="1">
      <c r="B20" s="603" t="s">
        <v>1090</v>
      </c>
      <c r="C20" s="604" t="s">
        <v>1091</v>
      </c>
      <c r="D20" s="605">
        <v>115000000</v>
      </c>
      <c r="E20" s="606">
        <v>16477.160000000003</v>
      </c>
    </row>
    <row r="21" spans="2:5" ht="16.5" customHeight="1">
      <c r="B21" s="603" t="s">
        <v>920</v>
      </c>
      <c r="C21" s="604" t="s">
        <v>647</v>
      </c>
      <c r="D21" s="605">
        <v>1519920911</v>
      </c>
      <c r="E21" s="606">
        <v>217773.6799999997</v>
      </c>
    </row>
    <row r="22" spans="2:5" ht="16.5" customHeight="1">
      <c r="B22" s="603" t="s">
        <v>921</v>
      </c>
      <c r="C22" s="604" t="s">
        <v>648</v>
      </c>
      <c r="D22" s="605">
        <v>4874975827</v>
      </c>
      <c r="E22" s="606">
        <v>698484.64800000004</v>
      </c>
    </row>
    <row r="23" spans="2:5" ht="16.5" customHeight="1">
      <c r="B23" s="603" t="s">
        <v>922</v>
      </c>
      <c r="C23" s="604" t="s">
        <v>642</v>
      </c>
      <c r="D23" s="605">
        <v>3196000000</v>
      </c>
      <c r="E23" s="606">
        <v>457921.64000000013</v>
      </c>
    </row>
    <row r="24" spans="2:5" ht="16.5" customHeight="1">
      <c r="B24" s="603" t="s">
        <v>923</v>
      </c>
      <c r="C24" s="604" t="s">
        <v>643</v>
      </c>
      <c r="D24" s="605">
        <v>9142961600</v>
      </c>
      <c r="E24" s="606">
        <v>1310000</v>
      </c>
    </row>
    <row r="25" spans="2:5" ht="16.5" customHeight="1">
      <c r="B25" s="603" t="s">
        <v>924</v>
      </c>
      <c r="C25" s="604" t="s">
        <v>649</v>
      </c>
      <c r="D25" s="605">
        <v>2410959</v>
      </c>
      <c r="E25" s="606">
        <v>345.44</v>
      </c>
    </row>
    <row r="26" spans="2:5" ht="16.5" customHeight="1">
      <c r="B26" s="603" t="s">
        <v>925</v>
      </c>
      <c r="C26" s="604" t="s">
        <v>644</v>
      </c>
      <c r="D26" s="605">
        <v>4616777</v>
      </c>
      <c r="E26" s="606">
        <v>661.49</v>
      </c>
    </row>
    <row r="27" spans="2:5" ht="16.5" customHeight="1">
      <c r="B27" s="603" t="s">
        <v>926</v>
      </c>
      <c r="C27" s="604" t="s">
        <v>650</v>
      </c>
      <c r="D27" s="605">
        <v>6575130</v>
      </c>
      <c r="E27" s="606">
        <v>942.07999999999993</v>
      </c>
    </row>
    <row r="28" spans="2:5" ht="16.5" customHeight="1">
      <c r="B28" s="603" t="s">
        <v>1092</v>
      </c>
      <c r="C28" s="604" t="s">
        <v>1093</v>
      </c>
      <c r="D28" s="605">
        <v>21915</v>
      </c>
      <c r="E28" s="606">
        <v>3.1400000000003279</v>
      </c>
    </row>
    <row r="29" spans="2:5" ht="16.5" customHeight="1">
      <c r="B29" s="603" t="s">
        <v>927</v>
      </c>
      <c r="C29" s="604" t="s">
        <v>155</v>
      </c>
      <c r="D29" s="605">
        <v>34527625</v>
      </c>
      <c r="E29" s="606">
        <v>4947.0999999996275</v>
      </c>
    </row>
    <row r="30" spans="2:5" ht="16.5" customHeight="1">
      <c r="B30" s="603" t="s">
        <v>928</v>
      </c>
      <c r="C30" s="604" t="s">
        <v>651</v>
      </c>
      <c r="D30" s="605">
        <v>28719719</v>
      </c>
      <c r="E30" s="606">
        <v>4114.9500000000007</v>
      </c>
    </row>
    <row r="31" spans="2:5" ht="16.5" customHeight="1">
      <c r="B31" s="603" t="s">
        <v>929</v>
      </c>
      <c r="C31" s="604" t="s">
        <v>652</v>
      </c>
      <c r="D31" s="605">
        <v>4037769</v>
      </c>
      <c r="E31" s="606">
        <v>578.52999999999884</v>
      </c>
    </row>
    <row r="32" spans="2:5" ht="16.5" customHeight="1">
      <c r="B32" s="603" t="s">
        <v>930</v>
      </c>
      <c r="C32" s="604" t="s">
        <v>583</v>
      </c>
      <c r="D32" s="605">
        <v>1770137</v>
      </c>
      <c r="E32" s="606">
        <v>253.61999999999531</v>
      </c>
    </row>
    <row r="33" spans="2:6" ht="16.5" customHeight="1">
      <c r="B33" s="603" t="s">
        <v>931</v>
      </c>
      <c r="C33" s="604" t="s">
        <v>184</v>
      </c>
      <c r="D33" s="605">
        <v>193052317</v>
      </c>
      <c r="E33" s="606">
        <v>27660.460000000003</v>
      </c>
    </row>
    <row r="34" spans="2:6" ht="16.5" customHeight="1">
      <c r="B34" s="603" t="s">
        <v>932</v>
      </c>
      <c r="C34" s="604" t="s">
        <v>194</v>
      </c>
      <c r="D34" s="605">
        <v>91126873</v>
      </c>
      <c r="E34" s="606">
        <v>13056.619999999999</v>
      </c>
    </row>
    <row r="35" spans="2:6" ht="16.5" customHeight="1">
      <c r="B35" s="603" t="s">
        <v>933</v>
      </c>
      <c r="C35" s="604" t="s">
        <v>196</v>
      </c>
      <c r="D35" s="605">
        <v>35870474</v>
      </c>
      <c r="E35" s="606">
        <v>5139.51</v>
      </c>
    </row>
    <row r="36" spans="2:6" ht="16.5" customHeight="1">
      <c r="B36" s="603" t="s">
        <v>934</v>
      </c>
      <c r="C36" s="604" t="s">
        <v>566</v>
      </c>
      <c r="D36" s="605">
        <v>17653690</v>
      </c>
      <c r="E36" s="606">
        <v>2529.41</v>
      </c>
    </row>
    <row r="37" spans="2:6" ht="16.5" customHeight="1">
      <c r="B37" s="603" t="s">
        <v>1094</v>
      </c>
      <c r="C37" s="604" t="s">
        <v>599</v>
      </c>
      <c r="D37" s="605">
        <v>48401280</v>
      </c>
      <c r="E37" s="606">
        <v>6934.9199999999992</v>
      </c>
    </row>
    <row r="38" spans="2:6" ht="16.5" customHeight="1">
      <c r="B38" s="603" t="s">
        <v>935</v>
      </c>
      <c r="C38" s="604" t="s">
        <v>653</v>
      </c>
      <c r="D38" s="605">
        <v>22181480</v>
      </c>
      <c r="E38" s="606">
        <v>3178.1500000000015</v>
      </c>
    </row>
    <row r="39" spans="2:6" ht="16.5" customHeight="1">
      <c r="B39" s="603" t="s">
        <v>936</v>
      </c>
      <c r="C39" s="604" t="s">
        <v>567</v>
      </c>
      <c r="D39" s="605">
        <v>20938080</v>
      </c>
      <c r="E39" s="606">
        <v>3000</v>
      </c>
    </row>
    <row r="40" spans="2:6" ht="16.5" customHeight="1">
      <c r="B40" s="603" t="s">
        <v>937</v>
      </c>
      <c r="C40" s="604" t="s">
        <v>654</v>
      </c>
      <c r="D40" s="605">
        <f>1243400+1000000</f>
        <v>2243400</v>
      </c>
      <c r="E40" s="606">
        <f>178.15+144.54</f>
        <v>322.69</v>
      </c>
      <c r="F40" s="631" t="s">
        <v>1359</v>
      </c>
    </row>
    <row r="41" spans="2:6" ht="16.5" customHeight="1">
      <c r="B41" s="603" t="s">
        <v>938</v>
      </c>
      <c r="C41" s="604" t="s">
        <v>7</v>
      </c>
      <c r="D41" s="605">
        <v>5384482805</v>
      </c>
      <c r="E41" s="606">
        <v>791398.05</v>
      </c>
    </row>
    <row r="42" spans="2:6" ht="16.5" customHeight="1">
      <c r="B42" s="603" t="s">
        <v>939</v>
      </c>
      <c r="C42" s="604" t="s">
        <v>205</v>
      </c>
      <c r="D42" s="605">
        <v>4250000000</v>
      </c>
      <c r="E42" s="606">
        <v>613353.37</v>
      </c>
    </row>
    <row r="43" spans="2:6" ht="16.5" customHeight="1">
      <c r="B43" s="603" t="s">
        <v>940</v>
      </c>
      <c r="C43" s="604" t="s">
        <v>137</v>
      </c>
      <c r="D43" s="605">
        <v>4250000000</v>
      </c>
      <c r="E43" s="606">
        <v>613353.37</v>
      </c>
    </row>
    <row r="44" spans="2:6" ht="16.5" customHeight="1">
      <c r="B44" s="603" t="s">
        <v>941</v>
      </c>
      <c r="C44" s="604" t="s">
        <v>206</v>
      </c>
      <c r="D44" s="605">
        <v>4250000000</v>
      </c>
      <c r="E44" s="606">
        <v>613353.37</v>
      </c>
    </row>
    <row r="45" spans="2:6" ht="16.5" customHeight="1">
      <c r="B45" s="603" t="s">
        <v>942</v>
      </c>
      <c r="C45" s="604" t="s">
        <v>655</v>
      </c>
      <c r="D45" s="605">
        <v>851000000</v>
      </c>
      <c r="E45" s="606">
        <v>121930.95</v>
      </c>
    </row>
    <row r="46" spans="2:6" s="611" customFormat="1" ht="16.5" customHeight="1">
      <c r="B46" s="607" t="s">
        <v>1095</v>
      </c>
      <c r="C46" s="608" t="s">
        <v>1096</v>
      </c>
      <c r="D46" s="609">
        <f>3500000000-1000000</f>
        <v>3499000000</v>
      </c>
      <c r="E46" s="610">
        <v>543137.15999999992</v>
      </c>
    </row>
    <row r="47" spans="2:6" ht="16.5" customHeight="1">
      <c r="B47" s="603" t="s">
        <v>943</v>
      </c>
      <c r="C47" s="604" t="s">
        <v>525</v>
      </c>
      <c r="D47" s="605">
        <v>15416939</v>
      </c>
      <c r="E47" s="606">
        <v>2375.73</v>
      </c>
      <c r="F47" s="605"/>
    </row>
    <row r="48" spans="2:6" ht="16.5" customHeight="1">
      <c r="B48" s="603" t="s">
        <v>944</v>
      </c>
      <c r="C48" s="604" t="s">
        <v>219</v>
      </c>
      <c r="D48" s="605">
        <v>1307727</v>
      </c>
      <c r="E48" s="606">
        <v>195.77</v>
      </c>
    </row>
    <row r="49" spans="2:6" ht="16.5" customHeight="1">
      <c r="B49" s="603" t="s">
        <v>945</v>
      </c>
      <c r="C49" s="604" t="s">
        <v>219</v>
      </c>
      <c r="D49" s="605">
        <v>1307727</v>
      </c>
      <c r="E49" s="606">
        <v>195.77</v>
      </c>
    </row>
    <row r="50" spans="2:6" ht="16.5" customHeight="1">
      <c r="B50" s="603" t="s">
        <v>946</v>
      </c>
      <c r="C50" s="604" t="s">
        <v>221</v>
      </c>
      <c r="D50" s="605">
        <v>14109212</v>
      </c>
      <c r="E50" s="606">
        <v>2179.96</v>
      </c>
    </row>
    <row r="51" spans="2:6" ht="16.5" customHeight="1">
      <c r="B51" s="603" t="s">
        <v>947</v>
      </c>
      <c r="C51" s="604" t="s">
        <v>221</v>
      </c>
      <c r="D51" s="605">
        <v>16238918</v>
      </c>
      <c r="E51" s="606">
        <v>2509.09</v>
      </c>
    </row>
    <row r="52" spans="2:6" ht="16.5" customHeight="1">
      <c r="B52" s="603" t="s">
        <v>948</v>
      </c>
      <c r="C52" s="604" t="s">
        <v>222</v>
      </c>
      <c r="D52" s="605">
        <v>-2129706</v>
      </c>
      <c r="E52" s="606">
        <v>-329.13</v>
      </c>
    </row>
    <row r="53" spans="2:6" ht="16.5" customHeight="1">
      <c r="B53" s="603" t="s">
        <v>949</v>
      </c>
      <c r="C53" s="604" t="s">
        <v>474</v>
      </c>
      <c r="D53" s="605">
        <v>716939226</v>
      </c>
      <c r="E53" s="606">
        <v>114546.21</v>
      </c>
    </row>
    <row r="54" spans="2:6" ht="16.5" customHeight="1">
      <c r="B54" s="603" t="s">
        <v>950</v>
      </c>
      <c r="C54" s="604" t="s">
        <v>228</v>
      </c>
      <c r="D54" s="605">
        <v>140625209</v>
      </c>
      <c r="E54" s="606">
        <v>21537.040000000001</v>
      </c>
    </row>
    <row r="55" spans="2:6" ht="16.5" customHeight="1">
      <c r="B55" s="603" t="s">
        <v>951</v>
      </c>
      <c r="C55" s="604" t="s">
        <v>68</v>
      </c>
      <c r="D55" s="605">
        <v>140625209</v>
      </c>
      <c r="E55" s="606">
        <v>21537.040000000001</v>
      </c>
    </row>
    <row r="56" spans="2:6" ht="16.5" customHeight="1">
      <c r="B56" s="603" t="s">
        <v>952</v>
      </c>
      <c r="C56" s="604" t="s">
        <v>953</v>
      </c>
      <c r="D56" s="605">
        <v>3450000</v>
      </c>
      <c r="E56" s="606">
        <v>531.65</v>
      </c>
    </row>
    <row r="57" spans="2:6" ht="16.5" customHeight="1">
      <c r="B57" s="603" t="s">
        <v>954</v>
      </c>
      <c r="C57" s="604" t="s">
        <v>475</v>
      </c>
      <c r="D57" s="605">
        <v>647276934</v>
      </c>
      <c r="E57" s="606">
        <v>104750</v>
      </c>
    </row>
    <row r="58" spans="2:6" ht="16.5" customHeight="1">
      <c r="B58" s="603" t="s">
        <v>955</v>
      </c>
      <c r="C58" s="604" t="s">
        <v>476</v>
      </c>
      <c r="D58" s="605">
        <v>14200454</v>
      </c>
      <c r="E58" s="606">
        <v>2250.09</v>
      </c>
    </row>
    <row r="59" spans="2:6" ht="16.5" customHeight="1">
      <c r="B59" s="603" t="s">
        <v>956</v>
      </c>
      <c r="C59" s="604" t="s">
        <v>94</v>
      </c>
      <c r="D59" s="605">
        <v>8000000</v>
      </c>
      <c r="E59" s="606">
        <v>1288.27</v>
      </c>
    </row>
    <row r="60" spans="2:6" ht="16.5" customHeight="1">
      <c r="B60" s="603" t="s">
        <v>957</v>
      </c>
      <c r="C60" s="604" t="s">
        <v>656</v>
      </c>
      <c r="D60" s="605">
        <v>-96613371</v>
      </c>
      <c r="E60" s="606">
        <v>-15810.84</v>
      </c>
    </row>
    <row r="61" spans="2:6" ht="16.5" customHeight="1">
      <c r="B61" s="603" t="s">
        <v>958</v>
      </c>
      <c r="C61" s="604" t="s">
        <v>238</v>
      </c>
      <c r="D61" s="605">
        <v>402126640</v>
      </c>
      <c r="E61" s="606">
        <v>61122.74</v>
      </c>
    </row>
    <row r="62" spans="2:6" ht="16.5" customHeight="1">
      <c r="B62" s="603" t="s">
        <v>959</v>
      </c>
      <c r="C62" s="604" t="s">
        <v>239</v>
      </c>
      <c r="D62" s="605">
        <v>57764419</v>
      </c>
      <c r="E62" s="606">
        <v>9621.58</v>
      </c>
    </row>
    <row r="63" spans="2:6" ht="16.5" customHeight="1">
      <c r="B63" s="603" t="s">
        <v>960</v>
      </c>
      <c r="C63" s="604" t="s">
        <v>240</v>
      </c>
      <c r="D63" s="605">
        <v>-34247909</v>
      </c>
      <c r="E63" s="606">
        <v>-5730.58</v>
      </c>
    </row>
    <row r="64" spans="2:6" s="611" customFormat="1" ht="16.5" customHeight="1">
      <c r="B64" s="607" t="s">
        <v>961</v>
      </c>
      <c r="C64" s="608" t="s">
        <v>573</v>
      </c>
      <c r="D64" s="609">
        <v>378610130</v>
      </c>
      <c r="E64" s="610">
        <v>57231.74</v>
      </c>
      <c r="F64" s="611" t="s">
        <v>1360</v>
      </c>
    </row>
    <row r="65" spans="2:5" ht="16.5" customHeight="1">
      <c r="B65" s="603" t="s">
        <v>962</v>
      </c>
      <c r="C65" s="604" t="s">
        <v>8</v>
      </c>
      <c r="D65" s="605">
        <v>36096903247</v>
      </c>
      <c r="E65" s="606">
        <v>5163819.1394000016</v>
      </c>
    </row>
    <row r="66" spans="2:5" ht="16.5" customHeight="1">
      <c r="B66" s="603" t="s">
        <v>963</v>
      </c>
      <c r="C66" s="604" t="s">
        <v>9</v>
      </c>
      <c r="D66" s="605">
        <v>36096903247</v>
      </c>
      <c r="E66" s="606">
        <v>5163819.1394000016</v>
      </c>
    </row>
    <row r="67" spans="2:5" ht="16.5" customHeight="1">
      <c r="B67" s="603" t="s">
        <v>964</v>
      </c>
      <c r="C67" s="604" t="s">
        <v>477</v>
      </c>
      <c r="D67" s="605">
        <v>26582820604</v>
      </c>
      <c r="E67" s="606">
        <v>3802788.2094000019</v>
      </c>
    </row>
    <row r="68" spans="2:5" ht="16.5" customHeight="1">
      <c r="B68" s="603" t="s">
        <v>965</v>
      </c>
      <c r="C68" s="604" t="s">
        <v>241</v>
      </c>
      <c r="D68" s="605">
        <v>50762724</v>
      </c>
      <c r="E68" s="606">
        <v>7261.8299999996079</v>
      </c>
    </row>
    <row r="69" spans="2:5" ht="16.5" customHeight="1">
      <c r="B69" s="603" t="s">
        <v>966</v>
      </c>
      <c r="C69" s="604" t="s">
        <v>967</v>
      </c>
      <c r="D69" s="605">
        <v>50762724</v>
      </c>
      <c r="E69" s="606">
        <v>7261.8300000000745</v>
      </c>
    </row>
    <row r="70" spans="2:5" ht="16.5" customHeight="1">
      <c r="B70" s="603" t="s">
        <v>1097</v>
      </c>
      <c r="C70" s="604" t="s">
        <v>170</v>
      </c>
      <c r="D70" s="605">
        <v>8039662774</v>
      </c>
      <c r="E70" s="606">
        <v>1150108.76</v>
      </c>
    </row>
    <row r="71" spans="2:5" ht="16.5" customHeight="1">
      <c r="B71" s="603" t="s">
        <v>1098</v>
      </c>
      <c r="C71" s="604" t="s">
        <v>1099</v>
      </c>
      <c r="D71" s="605">
        <v>760274</v>
      </c>
      <c r="E71" s="606">
        <v>108.76</v>
      </c>
    </row>
    <row r="72" spans="2:5" ht="16.5" customHeight="1">
      <c r="B72" s="603" t="s">
        <v>1100</v>
      </c>
      <c r="C72" s="604" t="s">
        <v>1101</v>
      </c>
      <c r="D72" s="605">
        <v>8038902500</v>
      </c>
      <c r="E72" s="606">
        <v>1150000</v>
      </c>
    </row>
    <row r="73" spans="2:5" ht="16.5" customHeight="1">
      <c r="B73" s="603" t="s">
        <v>968</v>
      </c>
      <c r="C73" s="604" t="s">
        <v>657</v>
      </c>
      <c r="D73" s="605">
        <v>5364479</v>
      </c>
      <c r="E73" s="606">
        <v>767.40999999999985</v>
      </c>
    </row>
    <row r="74" spans="2:5" ht="16.5" customHeight="1">
      <c r="B74" s="603" t="s">
        <v>1102</v>
      </c>
      <c r="C74" s="604" t="s">
        <v>1103</v>
      </c>
      <c r="D74" s="605">
        <v>1217859</v>
      </c>
      <c r="E74" s="606">
        <v>174.22</v>
      </c>
    </row>
    <row r="75" spans="2:5" ht="16.5" customHeight="1">
      <c r="B75" s="603" t="s">
        <v>969</v>
      </c>
      <c r="C75" s="604" t="s">
        <v>658</v>
      </c>
      <c r="D75" s="605">
        <v>1425418404</v>
      </c>
      <c r="E75" s="606">
        <v>203912.30999999959</v>
      </c>
    </row>
    <row r="76" spans="2:5" ht="16.5" customHeight="1">
      <c r="B76" s="603" t="s">
        <v>970</v>
      </c>
      <c r="C76" s="604" t="s">
        <v>659</v>
      </c>
      <c r="D76" s="605">
        <v>4851001896</v>
      </c>
      <c r="E76" s="606">
        <v>693956.93940000003</v>
      </c>
    </row>
    <row r="77" spans="2:5" ht="16.5" customHeight="1">
      <c r="B77" s="603" t="s">
        <v>971</v>
      </c>
      <c r="C77" s="604" t="s">
        <v>645</v>
      </c>
      <c r="D77" s="605">
        <v>3196000000</v>
      </c>
      <c r="E77" s="606">
        <v>457201.7100000002</v>
      </c>
    </row>
    <row r="78" spans="2:5" ht="16.5" customHeight="1">
      <c r="B78" s="603" t="s">
        <v>972</v>
      </c>
      <c r="C78" s="604" t="s">
        <v>646</v>
      </c>
      <c r="D78" s="605">
        <v>8983263833</v>
      </c>
      <c r="E78" s="606">
        <v>1285095</v>
      </c>
    </row>
    <row r="79" spans="2:5" ht="16.5" customHeight="1">
      <c r="B79" s="603" t="s">
        <v>973</v>
      </c>
      <c r="C79" s="604" t="s">
        <v>660</v>
      </c>
      <c r="D79" s="605">
        <v>29974847</v>
      </c>
      <c r="E79" s="606">
        <v>4288.0300000000007</v>
      </c>
    </row>
    <row r="80" spans="2:5" ht="16.5" customHeight="1">
      <c r="B80" s="603" t="s">
        <v>1104</v>
      </c>
      <c r="C80" s="604" t="s">
        <v>1105</v>
      </c>
      <c r="D80" s="605">
        <v>153788</v>
      </c>
      <c r="E80" s="606">
        <v>22</v>
      </c>
    </row>
    <row r="81" spans="2:5" ht="16.5" customHeight="1">
      <c r="B81" s="603" t="s">
        <v>974</v>
      </c>
      <c r="C81" s="604" t="s">
        <v>478</v>
      </c>
      <c r="D81" s="605">
        <v>114848185</v>
      </c>
      <c r="E81" s="606">
        <v>16429.540000000037</v>
      </c>
    </row>
    <row r="82" spans="2:5" ht="16.5" customHeight="1">
      <c r="B82" s="603" t="s">
        <v>975</v>
      </c>
      <c r="C82" s="604" t="s">
        <v>245</v>
      </c>
      <c r="D82" s="605">
        <v>17034175</v>
      </c>
      <c r="E82" s="606">
        <v>2436.820000000007</v>
      </c>
    </row>
    <row r="83" spans="2:5" ht="16.5" customHeight="1">
      <c r="B83" s="603" t="s">
        <v>976</v>
      </c>
      <c r="C83" s="604" t="s">
        <v>246</v>
      </c>
      <c r="D83" s="605">
        <v>3444285</v>
      </c>
      <c r="E83" s="606">
        <v>492.72000000000116</v>
      </c>
    </row>
    <row r="84" spans="2:5" ht="16.5" customHeight="1">
      <c r="B84" s="603" t="s">
        <v>1106</v>
      </c>
      <c r="C84" s="604" t="s">
        <v>603</v>
      </c>
      <c r="D84" s="605">
        <v>94369725</v>
      </c>
      <c r="E84" s="606">
        <v>13500</v>
      </c>
    </row>
    <row r="85" spans="2:5" ht="16.5" customHeight="1">
      <c r="B85" s="603" t="s">
        <v>1107</v>
      </c>
      <c r="C85" s="604" t="s">
        <v>249</v>
      </c>
      <c r="D85" s="605">
        <v>8587618209</v>
      </c>
      <c r="E85" s="606">
        <v>1228496.17</v>
      </c>
    </row>
    <row r="86" spans="2:5" ht="16.5" customHeight="1">
      <c r="B86" s="603" t="s">
        <v>1108</v>
      </c>
      <c r="C86" s="604" t="s">
        <v>1109</v>
      </c>
      <c r="D86" s="605">
        <v>3494733140</v>
      </c>
      <c r="E86" s="606">
        <v>499936.79000000004</v>
      </c>
    </row>
    <row r="87" spans="2:5" ht="16.5" customHeight="1">
      <c r="B87" s="603" t="s">
        <v>1110</v>
      </c>
      <c r="C87" s="604" t="s">
        <v>1111</v>
      </c>
      <c r="D87" s="605">
        <v>5092885069</v>
      </c>
      <c r="E87" s="606">
        <v>728559.37999999989</v>
      </c>
    </row>
    <row r="88" spans="2:5" ht="16.5" customHeight="1">
      <c r="B88" s="603" t="s">
        <v>977</v>
      </c>
      <c r="C88" s="604" t="s">
        <v>10</v>
      </c>
      <c r="D88" s="605">
        <v>239116130</v>
      </c>
      <c r="E88" s="606">
        <v>34206.600000000035</v>
      </c>
    </row>
    <row r="89" spans="2:5" ht="16.5" customHeight="1">
      <c r="B89" s="603" t="s">
        <v>978</v>
      </c>
      <c r="C89" s="604" t="s">
        <v>81</v>
      </c>
      <c r="D89" s="605">
        <v>105547667</v>
      </c>
      <c r="E89" s="606">
        <v>14981.36</v>
      </c>
    </row>
    <row r="90" spans="2:5" ht="16.5" customHeight="1">
      <c r="B90" s="603" t="s">
        <v>979</v>
      </c>
      <c r="C90" s="604" t="s">
        <v>257</v>
      </c>
      <c r="D90" s="605">
        <v>35338137</v>
      </c>
      <c r="E90" s="606">
        <v>5055.2699999999968</v>
      </c>
    </row>
    <row r="91" spans="2:5" ht="16.5" customHeight="1">
      <c r="B91" s="603" t="s">
        <v>980</v>
      </c>
      <c r="C91" s="604" t="s">
        <v>263</v>
      </c>
      <c r="D91" s="605">
        <v>99053066</v>
      </c>
      <c r="E91" s="606">
        <v>14169.970000000001</v>
      </c>
    </row>
    <row r="92" spans="2:5" ht="16.5" customHeight="1">
      <c r="B92" s="603" t="s">
        <v>981</v>
      </c>
      <c r="C92" s="604" t="s">
        <v>479</v>
      </c>
      <c r="D92" s="605">
        <v>572500119</v>
      </c>
      <c r="E92" s="606">
        <v>81898.62</v>
      </c>
    </row>
    <row r="93" spans="2:5" ht="16.5" customHeight="1">
      <c r="B93" s="603" t="s">
        <v>982</v>
      </c>
      <c r="C93" s="604" t="s">
        <v>264</v>
      </c>
      <c r="D93" s="605">
        <v>8100000</v>
      </c>
      <c r="E93" s="606">
        <v>1158.7400000000002</v>
      </c>
    </row>
    <row r="94" spans="2:5" ht="16.5" customHeight="1">
      <c r="B94" s="603" t="s">
        <v>983</v>
      </c>
      <c r="C94" s="604" t="s">
        <v>265</v>
      </c>
      <c r="D94" s="605">
        <v>2473214</v>
      </c>
      <c r="E94" s="606">
        <v>353.79999999999995</v>
      </c>
    </row>
    <row r="95" spans="2:5" ht="16.5" customHeight="1">
      <c r="B95" s="603" t="s">
        <v>984</v>
      </c>
      <c r="C95" s="604" t="s">
        <v>266</v>
      </c>
      <c r="D95" s="605">
        <v>20846898</v>
      </c>
      <c r="E95" s="606">
        <v>2982.2400000000007</v>
      </c>
    </row>
    <row r="96" spans="2:5" ht="16.5" customHeight="1">
      <c r="B96" s="603" t="s">
        <v>985</v>
      </c>
      <c r="C96" s="604" t="s">
        <v>267</v>
      </c>
      <c r="D96" s="605">
        <v>62285334</v>
      </c>
      <c r="E96" s="606">
        <v>8910.19</v>
      </c>
    </row>
    <row r="97" spans="2:5" ht="16.5" customHeight="1">
      <c r="B97" s="603" t="s">
        <v>986</v>
      </c>
      <c r="C97" s="604" t="s">
        <v>661</v>
      </c>
      <c r="D97" s="605">
        <v>137240090</v>
      </c>
      <c r="E97" s="606">
        <v>19632.79</v>
      </c>
    </row>
    <row r="98" spans="2:5" ht="16.5" customHeight="1">
      <c r="B98" s="603" t="s">
        <v>987</v>
      </c>
      <c r="C98" s="604" t="s">
        <v>662</v>
      </c>
      <c r="D98" s="605">
        <v>12970836</v>
      </c>
      <c r="E98" s="606">
        <v>1855.53</v>
      </c>
    </row>
    <row r="99" spans="2:5" ht="16.5" customHeight="1">
      <c r="B99" s="603" t="s">
        <v>988</v>
      </c>
      <c r="C99" s="604" t="s">
        <v>1112</v>
      </c>
      <c r="D99" s="605">
        <v>44039205</v>
      </c>
      <c r="E99" s="606">
        <v>6300</v>
      </c>
    </row>
    <row r="100" spans="2:5" ht="16.5" customHeight="1">
      <c r="B100" s="603" t="s">
        <v>989</v>
      </c>
      <c r="C100" s="604" t="s">
        <v>664</v>
      </c>
      <c r="D100" s="605">
        <v>105000000</v>
      </c>
      <c r="E100" s="606">
        <v>15020.71</v>
      </c>
    </row>
    <row r="101" spans="2:5" ht="16.5" customHeight="1">
      <c r="B101" s="603" t="s">
        <v>990</v>
      </c>
      <c r="C101" s="604" t="s">
        <v>665</v>
      </c>
      <c r="D101" s="605">
        <v>74166668</v>
      </c>
      <c r="E101" s="606">
        <v>10609.86</v>
      </c>
    </row>
    <row r="102" spans="2:5" ht="16.5" customHeight="1">
      <c r="B102" s="603" t="s">
        <v>1082</v>
      </c>
      <c r="C102" s="604" t="s">
        <v>663</v>
      </c>
      <c r="D102" s="605">
        <v>105377874</v>
      </c>
      <c r="E102" s="606">
        <v>15074.759999999997</v>
      </c>
    </row>
    <row r="103" spans="2:5" ht="16.5" customHeight="1">
      <c r="B103" s="603" t="s">
        <v>1361</v>
      </c>
      <c r="C103" s="604" t="s">
        <v>539</v>
      </c>
      <c r="D103" s="605">
        <v>-633330333680</v>
      </c>
      <c r="E103" s="606">
        <v>-98249919.069999993</v>
      </c>
    </row>
    <row r="104" spans="2:5" ht="16.5" customHeight="1">
      <c r="B104" s="603" t="s">
        <v>1362</v>
      </c>
      <c r="C104" s="604" t="s">
        <v>1224</v>
      </c>
      <c r="D104" s="605">
        <v>-788252516</v>
      </c>
      <c r="E104" s="606">
        <v>-122355.42</v>
      </c>
    </row>
    <row r="105" spans="2:5" ht="16.5" customHeight="1">
      <c r="B105" s="603" t="s">
        <v>1363</v>
      </c>
      <c r="C105" s="604" t="s">
        <v>589</v>
      </c>
      <c r="D105" s="605">
        <v>-18136461199</v>
      </c>
      <c r="E105" s="606">
        <v>-2815202.14</v>
      </c>
    </row>
    <row r="106" spans="2:5" ht="16.5" customHeight="1">
      <c r="B106" s="603" t="s">
        <v>1364</v>
      </c>
      <c r="C106" s="604" t="s">
        <v>360</v>
      </c>
      <c r="D106" s="605">
        <v>-610173313964.99988</v>
      </c>
      <c r="E106" s="606">
        <v>-94655199.799999997</v>
      </c>
    </row>
    <row r="107" spans="2:5" ht="16.5" customHeight="1">
      <c r="B107" s="603" t="s">
        <v>1365</v>
      </c>
      <c r="C107" s="604" t="s">
        <v>361</v>
      </c>
      <c r="D107" s="605">
        <v>-4232306000</v>
      </c>
      <c r="E107" s="606">
        <v>-657161.71</v>
      </c>
    </row>
    <row r="108" spans="2:5" ht="16.5" customHeight="1">
      <c r="B108" s="603" t="s">
        <v>1366</v>
      </c>
      <c r="C108" s="604" t="s">
        <v>540</v>
      </c>
      <c r="D108" s="605">
        <v>633330333680</v>
      </c>
      <c r="E108" s="606">
        <v>98249919.069999993</v>
      </c>
    </row>
    <row r="109" spans="2:5" ht="16.5" customHeight="1">
      <c r="B109" s="603" t="s">
        <v>1367</v>
      </c>
      <c r="C109" s="604" t="s">
        <v>1225</v>
      </c>
      <c r="D109" s="605">
        <v>18136461199</v>
      </c>
      <c r="E109" s="606">
        <v>2815202.14</v>
      </c>
    </row>
    <row r="110" spans="2:5" ht="16.5" customHeight="1">
      <c r="B110" s="603" t="s">
        <v>1368</v>
      </c>
      <c r="C110" s="604" t="s">
        <v>590</v>
      </c>
      <c r="D110" s="605">
        <v>788252516</v>
      </c>
      <c r="E110" s="606">
        <v>122355.42</v>
      </c>
    </row>
    <row r="111" spans="2:5" ht="16.5" customHeight="1">
      <c r="B111" s="603" t="s">
        <v>1369</v>
      </c>
      <c r="C111" s="604" t="s">
        <v>366</v>
      </c>
      <c r="D111" s="605">
        <v>610173313964.99988</v>
      </c>
      <c r="E111" s="606">
        <v>94655199.799999997</v>
      </c>
    </row>
    <row r="112" spans="2:5" ht="16.5" customHeight="1">
      <c r="B112" s="603" t="s">
        <v>1370</v>
      </c>
      <c r="C112" s="604" t="s">
        <v>367</v>
      </c>
      <c r="D112" s="605">
        <v>4232306000</v>
      </c>
      <c r="E112" s="606">
        <v>657161.71</v>
      </c>
    </row>
    <row r="113" spans="2:7" ht="17.25" customHeight="1">
      <c r="C113" s="613" t="s">
        <v>1226</v>
      </c>
    </row>
    <row r="114" spans="2:7" ht="16.5" customHeight="1">
      <c r="B114" s="603" t="s">
        <v>991</v>
      </c>
      <c r="C114" s="604" t="s">
        <v>25</v>
      </c>
      <c r="D114" s="605">
        <v>12817113789</v>
      </c>
      <c r="E114" s="606">
        <v>1864473.662</v>
      </c>
    </row>
    <row r="115" spans="2:7" ht="16.5" customHeight="1">
      <c r="B115" s="603" t="s">
        <v>992</v>
      </c>
      <c r="C115" s="604" t="s">
        <v>293</v>
      </c>
      <c r="D115" s="605">
        <v>10615000000</v>
      </c>
      <c r="E115" s="606">
        <v>1641553.94</v>
      </c>
    </row>
    <row r="116" spans="2:7" ht="16.5" customHeight="1">
      <c r="B116" s="603" t="s">
        <v>993</v>
      </c>
      <c r="C116" s="604" t="s">
        <v>294</v>
      </c>
      <c r="D116" s="605">
        <v>10000000000</v>
      </c>
      <c r="E116" s="606">
        <v>1596450</v>
      </c>
    </row>
    <row r="117" spans="2:7" ht="16.5" customHeight="1">
      <c r="B117" s="603" t="s">
        <v>1113</v>
      </c>
      <c r="C117" s="604" t="s">
        <v>1114</v>
      </c>
      <c r="D117" s="605">
        <v>615000000</v>
      </c>
      <c r="E117" s="606">
        <v>45103.94</v>
      </c>
    </row>
    <row r="118" spans="2:7" ht="16.5" customHeight="1">
      <c r="B118" s="603" t="s">
        <v>1115</v>
      </c>
      <c r="C118" s="604" t="s">
        <v>12</v>
      </c>
      <c r="D118" s="605">
        <v>35338445</v>
      </c>
      <c r="E118" s="606">
        <v>2594.84</v>
      </c>
    </row>
    <row r="119" spans="2:7" ht="16.5" customHeight="1">
      <c r="B119" s="603" t="s">
        <v>1116</v>
      </c>
      <c r="C119" s="604" t="s">
        <v>296</v>
      </c>
      <c r="D119" s="605">
        <v>32519922</v>
      </c>
      <c r="E119" s="606">
        <v>2386.94</v>
      </c>
    </row>
    <row r="120" spans="2:7" ht="16.5" customHeight="1">
      <c r="B120" s="603" t="s">
        <v>1371</v>
      </c>
      <c r="C120" s="604" t="s">
        <v>1372</v>
      </c>
      <c r="D120" s="605">
        <v>101000000</v>
      </c>
      <c r="E120" s="606">
        <v>14471.24</v>
      </c>
    </row>
    <row r="121" spans="2:7" ht="16.5" customHeight="1">
      <c r="B121" s="603" t="s">
        <v>1117</v>
      </c>
      <c r="C121" s="604" t="s">
        <v>298</v>
      </c>
      <c r="D121" s="605">
        <v>2818523</v>
      </c>
      <c r="E121" s="606">
        <v>207.9</v>
      </c>
    </row>
    <row r="122" spans="2:7" ht="16.5" customHeight="1">
      <c r="B122" s="603" t="s">
        <v>1118</v>
      </c>
      <c r="C122" s="604" t="s">
        <v>1119</v>
      </c>
      <c r="D122" s="605">
        <v>2818523</v>
      </c>
      <c r="E122" s="606">
        <v>207.9</v>
      </c>
    </row>
    <row r="123" spans="2:7" ht="16.5" customHeight="1">
      <c r="B123" s="603" t="s">
        <v>994</v>
      </c>
      <c r="C123" s="604" t="s">
        <v>125</v>
      </c>
      <c r="D123" s="605">
        <v>2166775344</v>
      </c>
      <c r="E123" s="606">
        <v>220324.88199999995</v>
      </c>
    </row>
    <row r="124" spans="2:7" ht="16.5" customHeight="1">
      <c r="B124" s="603" t="s">
        <v>995</v>
      </c>
      <c r="C124" s="604" t="s">
        <v>301</v>
      </c>
      <c r="D124" s="605">
        <v>-16109965</v>
      </c>
      <c r="E124" s="606">
        <v>-3133.2180000000008</v>
      </c>
    </row>
    <row r="125" spans="2:7" ht="16.5" customHeight="1">
      <c r="B125" s="603" t="s">
        <v>996</v>
      </c>
      <c r="C125" s="604" t="s">
        <v>302</v>
      </c>
      <c r="D125" s="605">
        <v>2185252904</v>
      </c>
      <c r="E125" s="606">
        <v>260846.19</v>
      </c>
      <c r="F125" s="605">
        <v>104724927</v>
      </c>
      <c r="G125" s="630">
        <f>+D125+F125-D89</f>
        <v>2184430164</v>
      </c>
    </row>
    <row r="126" spans="2:7" ht="16.5" customHeight="1">
      <c r="B126" s="603" t="s">
        <v>997</v>
      </c>
      <c r="C126" s="604" t="s">
        <v>303</v>
      </c>
      <c r="D126" s="605">
        <v>7508848273</v>
      </c>
      <c r="E126" s="606">
        <v>1058982.3700000001</v>
      </c>
    </row>
    <row r="127" spans="2:7" ht="16.5" customHeight="1">
      <c r="B127" s="603" t="s">
        <v>998</v>
      </c>
      <c r="C127" s="604" t="s">
        <v>14</v>
      </c>
      <c r="D127" s="605">
        <v>6695527270</v>
      </c>
      <c r="E127" s="606">
        <v>995535.02</v>
      </c>
    </row>
    <row r="128" spans="2:7" ht="16.5" customHeight="1">
      <c r="B128" s="603" t="s">
        <v>999</v>
      </c>
      <c r="C128" s="604" t="s">
        <v>591</v>
      </c>
      <c r="D128" s="605">
        <v>613439556</v>
      </c>
      <c r="E128" s="606">
        <v>92211.32</v>
      </c>
    </row>
    <row r="129" spans="2:5" ht="16.5" customHeight="1">
      <c r="B129" s="603" t="s">
        <v>1000</v>
      </c>
      <c r="C129" s="604" t="s">
        <v>306</v>
      </c>
      <c r="D129" s="605">
        <v>74995512</v>
      </c>
      <c r="E129" s="606">
        <v>11302.73</v>
      </c>
    </row>
    <row r="130" spans="2:5" ht="16.5" customHeight="1">
      <c r="B130" s="603" t="s">
        <v>1001</v>
      </c>
      <c r="C130" s="604" t="s">
        <v>480</v>
      </c>
      <c r="D130" s="605">
        <v>240320475</v>
      </c>
      <c r="E130" s="606">
        <v>36000</v>
      </c>
    </row>
    <row r="131" spans="2:5" ht="16.5" customHeight="1">
      <c r="B131" s="603" t="s">
        <v>1002</v>
      </c>
      <c r="C131" s="604" t="s">
        <v>481</v>
      </c>
      <c r="D131" s="605">
        <v>18764226</v>
      </c>
      <c r="E131" s="606">
        <v>2827.85</v>
      </c>
    </row>
    <row r="132" spans="2:5" ht="16.5" customHeight="1">
      <c r="B132" s="603" t="s">
        <v>1003</v>
      </c>
      <c r="C132" s="604" t="s">
        <v>666</v>
      </c>
      <c r="D132" s="605">
        <v>400000</v>
      </c>
      <c r="E132" s="606">
        <v>59.67</v>
      </c>
    </row>
    <row r="133" spans="2:5" ht="16.5" customHeight="1">
      <c r="B133" s="603" t="s">
        <v>1004</v>
      </c>
      <c r="C133" s="604" t="s">
        <v>667</v>
      </c>
      <c r="D133" s="605">
        <v>5598392</v>
      </c>
      <c r="E133" s="606">
        <v>854.74</v>
      </c>
    </row>
    <row r="134" spans="2:5" ht="16.5" customHeight="1">
      <c r="B134" s="603" t="s">
        <v>1005</v>
      </c>
      <c r="C134" s="604" t="s">
        <v>668</v>
      </c>
      <c r="D134" s="605">
        <v>1525652960</v>
      </c>
      <c r="E134" s="606">
        <v>224984.7</v>
      </c>
    </row>
    <row r="135" spans="2:5" ht="16.5" customHeight="1">
      <c r="B135" s="603" t="s">
        <v>1006</v>
      </c>
      <c r="C135" s="604" t="s">
        <v>482</v>
      </c>
      <c r="D135" s="605">
        <v>246310878</v>
      </c>
      <c r="E135" s="606">
        <v>35434.49</v>
      </c>
    </row>
    <row r="136" spans="2:5" ht="16.5" customHeight="1">
      <c r="B136" s="603" t="s">
        <v>1007</v>
      </c>
      <c r="C136" s="604" t="s">
        <v>304</v>
      </c>
      <c r="D136" s="605">
        <v>158201028</v>
      </c>
      <c r="E136" s="606">
        <v>23457.41</v>
      </c>
    </row>
    <row r="137" spans="2:5" ht="16.5" customHeight="1">
      <c r="B137" s="603" t="s">
        <v>1008</v>
      </c>
      <c r="C137" s="604" t="s">
        <v>669</v>
      </c>
      <c r="D137" s="605">
        <v>309826604</v>
      </c>
      <c r="E137" s="606">
        <v>45483.91</v>
      </c>
    </row>
    <row r="138" spans="2:5" ht="16.5" customHeight="1">
      <c r="B138" s="603" t="s">
        <v>1009</v>
      </c>
      <c r="C138" s="604" t="s">
        <v>305</v>
      </c>
      <c r="D138" s="605">
        <v>11536590</v>
      </c>
      <c r="E138" s="606">
        <v>1683.79</v>
      </c>
    </row>
    <row r="139" spans="2:5" ht="16.5" customHeight="1">
      <c r="B139" s="603" t="s">
        <v>1010</v>
      </c>
      <c r="C139" s="604" t="s">
        <v>670</v>
      </c>
      <c r="D139" s="605">
        <v>729699081</v>
      </c>
      <c r="E139" s="606">
        <v>110588.99</v>
      </c>
    </row>
    <row r="140" spans="2:5" ht="16.5" customHeight="1">
      <c r="B140" s="603" t="s">
        <v>1011</v>
      </c>
      <c r="C140" s="604" t="s">
        <v>308</v>
      </c>
      <c r="D140" s="605">
        <v>1926533</v>
      </c>
      <c r="E140" s="606">
        <v>288.54000000000002</v>
      </c>
    </row>
    <row r="141" spans="2:5" ht="16.5" customHeight="1">
      <c r="B141" s="603" t="s">
        <v>1012</v>
      </c>
      <c r="C141" s="604" t="s">
        <v>569</v>
      </c>
      <c r="D141" s="605">
        <v>2760210089</v>
      </c>
      <c r="E141" s="606">
        <v>410440.41000000009</v>
      </c>
    </row>
    <row r="142" spans="2:5" ht="16.5" customHeight="1">
      <c r="B142" s="603" t="s">
        <v>1013</v>
      </c>
      <c r="C142" s="604" t="s">
        <v>671</v>
      </c>
      <c r="D142" s="605">
        <v>3516576</v>
      </c>
      <c r="E142" s="606">
        <v>535.42999999999995</v>
      </c>
    </row>
    <row r="143" spans="2:5" ht="16.5" customHeight="1">
      <c r="B143" s="603" t="s">
        <v>1014</v>
      </c>
      <c r="C143" s="604" t="s">
        <v>1015</v>
      </c>
      <c r="D143" s="605">
        <v>17630000</v>
      </c>
      <c r="E143" s="606">
        <v>2609.88</v>
      </c>
    </row>
    <row r="144" spans="2:5" ht="16.5" customHeight="1">
      <c r="B144" s="603" t="s">
        <v>1016</v>
      </c>
      <c r="C144" s="604" t="s">
        <v>483</v>
      </c>
      <c r="D144" s="605">
        <v>812357151</v>
      </c>
      <c r="E144" s="606">
        <v>63302.220000000016</v>
      </c>
    </row>
    <row r="145" spans="2:5" ht="16.5" customHeight="1">
      <c r="B145" s="603" t="s">
        <v>1017</v>
      </c>
      <c r="C145" s="604" t="s">
        <v>310</v>
      </c>
      <c r="D145" s="605">
        <v>811495260</v>
      </c>
      <c r="E145" s="606">
        <v>92412.6</v>
      </c>
    </row>
    <row r="146" spans="2:5" ht="16.5" customHeight="1">
      <c r="B146" s="603" t="s">
        <v>1018</v>
      </c>
      <c r="C146" s="604" t="s">
        <v>484</v>
      </c>
      <c r="D146" s="605">
        <v>861891</v>
      </c>
      <c r="E146" s="606">
        <v>128.4</v>
      </c>
    </row>
    <row r="147" spans="2:5" ht="16.5" customHeight="1">
      <c r="B147" s="603" t="s">
        <v>1019</v>
      </c>
      <c r="C147" s="604" t="s">
        <v>485</v>
      </c>
      <c r="D147" s="605">
        <v>963852</v>
      </c>
      <c r="E147" s="606">
        <v>145.13</v>
      </c>
    </row>
    <row r="148" spans="2:5" ht="16.5" customHeight="1">
      <c r="B148" s="603" t="s">
        <v>1020</v>
      </c>
      <c r="C148" s="604" t="s">
        <v>316</v>
      </c>
      <c r="D148" s="605">
        <v>963852</v>
      </c>
      <c r="E148" s="606">
        <v>145.13999999999999</v>
      </c>
    </row>
    <row r="149" spans="2:5" ht="16.5" customHeight="1">
      <c r="B149" s="603" t="s">
        <v>1021</v>
      </c>
      <c r="C149" s="604" t="s">
        <v>317</v>
      </c>
      <c r="D149" s="605">
        <v>5325962964</v>
      </c>
      <c r="E149" s="606">
        <v>835524.2699999999</v>
      </c>
    </row>
    <row r="150" spans="2:5" ht="16.5" customHeight="1">
      <c r="B150" s="603" t="s">
        <v>1022</v>
      </c>
      <c r="C150" s="604" t="s">
        <v>318</v>
      </c>
      <c r="D150" s="605">
        <v>5195162775</v>
      </c>
      <c r="E150" s="606">
        <v>816388.28999999992</v>
      </c>
    </row>
    <row r="151" spans="2:5" ht="16.5" customHeight="1">
      <c r="B151" s="603" t="s">
        <v>1023</v>
      </c>
      <c r="C151" s="604" t="s">
        <v>486</v>
      </c>
      <c r="D151" s="605">
        <v>1250061723</v>
      </c>
      <c r="E151" s="606">
        <v>183601.97</v>
      </c>
    </row>
    <row r="152" spans="2:5" ht="16.5" customHeight="1">
      <c r="B152" s="603" t="s">
        <v>1024</v>
      </c>
      <c r="C152" s="604" t="s">
        <v>487</v>
      </c>
      <c r="D152" s="605">
        <v>56638828</v>
      </c>
      <c r="E152" s="606">
        <v>8580.3799999999992</v>
      </c>
    </row>
    <row r="153" spans="2:5" ht="16.5" customHeight="1">
      <c r="B153" s="603" t="s">
        <v>1025</v>
      </c>
      <c r="C153" s="604" t="s">
        <v>343</v>
      </c>
      <c r="D153" s="605">
        <v>128496445</v>
      </c>
      <c r="E153" s="606">
        <v>18990.41</v>
      </c>
    </row>
    <row r="154" spans="2:5" ht="16.5" customHeight="1">
      <c r="B154" s="603" t="s">
        <v>1026</v>
      </c>
      <c r="C154" s="604" t="s">
        <v>488</v>
      </c>
      <c r="D154" s="605">
        <v>39288422</v>
      </c>
      <c r="E154" s="606">
        <v>5954.87</v>
      </c>
    </row>
    <row r="155" spans="2:5" ht="16.5" customHeight="1">
      <c r="B155" s="603" t="s">
        <v>1027</v>
      </c>
      <c r="C155" s="604" t="s">
        <v>489</v>
      </c>
      <c r="D155" s="605">
        <v>788493007</v>
      </c>
      <c r="E155" s="606">
        <v>118728.82</v>
      </c>
    </row>
    <row r="156" spans="2:5" ht="16.5" customHeight="1">
      <c r="B156" s="603" t="s">
        <v>1028</v>
      </c>
      <c r="C156" s="604" t="s">
        <v>344</v>
      </c>
      <c r="D156" s="605">
        <v>157750825</v>
      </c>
      <c r="E156" s="606">
        <v>22749.71</v>
      </c>
    </row>
    <row r="157" spans="2:5" ht="16.5" customHeight="1">
      <c r="B157" s="603" t="s">
        <v>1029</v>
      </c>
      <c r="C157" s="604" t="s">
        <v>490</v>
      </c>
      <c r="D157" s="605">
        <v>2530200</v>
      </c>
      <c r="E157" s="606">
        <v>390.84</v>
      </c>
    </row>
    <row r="158" spans="2:5" ht="16.5" customHeight="1">
      <c r="B158" s="603" t="s">
        <v>1120</v>
      </c>
      <c r="C158" s="604" t="s">
        <v>535</v>
      </c>
      <c r="D158" s="605">
        <v>7618424</v>
      </c>
      <c r="E158" s="606">
        <v>1096.8499999999999</v>
      </c>
    </row>
    <row r="159" spans="2:5" ht="16.5" customHeight="1">
      <c r="B159" s="603" t="s">
        <v>1030</v>
      </c>
      <c r="C159" s="604" t="s">
        <v>672</v>
      </c>
      <c r="D159" s="605">
        <v>69245572</v>
      </c>
      <c r="E159" s="606">
        <v>10338.890000000014</v>
      </c>
    </row>
    <row r="160" spans="2:5" ht="16.5" customHeight="1">
      <c r="B160" s="603" t="s">
        <v>1031</v>
      </c>
      <c r="C160" s="604" t="s">
        <v>491</v>
      </c>
      <c r="D160" s="605">
        <v>243500002</v>
      </c>
      <c r="E160" s="606">
        <v>36152.869999999995</v>
      </c>
    </row>
    <row r="161" spans="2:5" ht="16.5" customHeight="1">
      <c r="B161" s="603" t="s">
        <v>1032</v>
      </c>
      <c r="C161" s="604" t="s">
        <v>327</v>
      </c>
      <c r="D161" s="605">
        <v>54000000</v>
      </c>
      <c r="E161" s="606">
        <v>8173.59</v>
      </c>
    </row>
    <row r="162" spans="2:5" ht="16.5" customHeight="1">
      <c r="B162" s="603" t="s">
        <v>1033</v>
      </c>
      <c r="C162" s="604" t="s">
        <v>492</v>
      </c>
      <c r="D162" s="605">
        <v>1440002</v>
      </c>
      <c r="E162" s="606">
        <v>220.46</v>
      </c>
    </row>
    <row r="163" spans="2:5" ht="16.5" customHeight="1">
      <c r="B163" s="603" t="s">
        <v>1034</v>
      </c>
      <c r="C163" s="604" t="s">
        <v>493</v>
      </c>
      <c r="D163" s="605">
        <v>13060000</v>
      </c>
      <c r="E163" s="606">
        <v>1993.06</v>
      </c>
    </row>
    <row r="164" spans="2:5" ht="16.5" customHeight="1">
      <c r="B164" s="603" t="s">
        <v>1121</v>
      </c>
      <c r="C164" s="604" t="s">
        <v>494</v>
      </c>
      <c r="D164" s="605">
        <v>175000000</v>
      </c>
      <c r="E164" s="606">
        <v>25765.759999999998</v>
      </c>
    </row>
    <row r="165" spans="2:5" ht="16.5" customHeight="1">
      <c r="B165" s="603" t="s">
        <v>1035</v>
      </c>
      <c r="C165" s="604" t="s">
        <v>15</v>
      </c>
      <c r="D165" s="605">
        <v>2859912461</v>
      </c>
      <c r="E165" s="606">
        <v>428521.69</v>
      </c>
    </row>
    <row r="166" spans="2:5" ht="16.5" customHeight="1">
      <c r="B166" s="603" t="s">
        <v>1036</v>
      </c>
      <c r="C166" s="604" t="s">
        <v>495</v>
      </c>
      <c r="D166" s="605">
        <v>1121939837</v>
      </c>
      <c r="E166" s="606">
        <v>167231.06</v>
      </c>
    </row>
    <row r="167" spans="2:5" ht="16.5" customHeight="1">
      <c r="B167" s="603" t="s">
        <v>1037</v>
      </c>
      <c r="C167" s="604" t="s">
        <v>319</v>
      </c>
      <c r="D167" s="605">
        <v>885420000</v>
      </c>
      <c r="E167" s="606">
        <v>131946.10999999999</v>
      </c>
    </row>
    <row r="168" spans="2:5" ht="16.5" customHeight="1">
      <c r="B168" s="603" t="s">
        <v>1038</v>
      </c>
      <c r="C168" s="604" t="s">
        <v>320</v>
      </c>
      <c r="D168" s="605">
        <v>140133440</v>
      </c>
      <c r="E168" s="606">
        <v>20876.86</v>
      </c>
    </row>
    <row r="169" spans="2:5" ht="16.5" customHeight="1">
      <c r="B169" s="603" t="s">
        <v>1039</v>
      </c>
      <c r="C169" s="604" t="s">
        <v>321</v>
      </c>
      <c r="D169" s="605">
        <v>86303064</v>
      </c>
      <c r="E169" s="606">
        <v>12863.84</v>
      </c>
    </row>
    <row r="170" spans="2:5" ht="16.5" customHeight="1">
      <c r="B170" s="603" t="s">
        <v>1040</v>
      </c>
      <c r="C170" s="604" t="s">
        <v>322</v>
      </c>
      <c r="D170" s="605">
        <v>10083333</v>
      </c>
      <c r="E170" s="606">
        <v>1544.25</v>
      </c>
    </row>
    <row r="171" spans="2:5" ht="16.5" customHeight="1">
      <c r="B171" s="603" t="s">
        <v>1041</v>
      </c>
      <c r="C171" s="604" t="s">
        <v>592</v>
      </c>
      <c r="D171" s="605">
        <v>272625400</v>
      </c>
      <c r="E171" s="606">
        <v>40501.120000000003</v>
      </c>
    </row>
    <row r="172" spans="2:5" ht="16.5" customHeight="1">
      <c r="B172" s="603" t="s">
        <v>1042</v>
      </c>
      <c r="C172" s="604" t="s">
        <v>324</v>
      </c>
      <c r="D172" s="605">
        <v>170880068</v>
      </c>
      <c r="E172" s="606">
        <v>25470.59</v>
      </c>
    </row>
    <row r="173" spans="2:5" ht="16.5" customHeight="1">
      <c r="B173" s="603" t="s">
        <v>1043</v>
      </c>
      <c r="C173" s="604" t="s">
        <v>325</v>
      </c>
      <c r="D173" s="605">
        <v>3476045</v>
      </c>
      <c r="E173" s="606">
        <v>511.43</v>
      </c>
    </row>
    <row r="174" spans="2:5" ht="16.5" customHeight="1">
      <c r="B174" s="603" t="s">
        <v>1044</v>
      </c>
      <c r="C174" s="604" t="s">
        <v>326</v>
      </c>
      <c r="D174" s="605">
        <v>4000000</v>
      </c>
      <c r="E174" s="606">
        <v>611.75</v>
      </c>
    </row>
    <row r="175" spans="2:5" ht="16.5" customHeight="1">
      <c r="B175" s="603" t="s">
        <v>1045</v>
      </c>
      <c r="C175" s="604" t="s">
        <v>328</v>
      </c>
      <c r="D175" s="605">
        <v>5527273</v>
      </c>
      <c r="E175" s="606">
        <v>824.45</v>
      </c>
    </row>
    <row r="176" spans="2:5" ht="16.5" customHeight="1">
      <c r="B176" s="603" t="s">
        <v>1046</v>
      </c>
      <c r="C176" s="604" t="s">
        <v>330</v>
      </c>
      <c r="D176" s="605">
        <v>11879792</v>
      </c>
      <c r="E176" s="606">
        <v>1820.3</v>
      </c>
    </row>
    <row r="177" spans="2:5" ht="16.5" customHeight="1">
      <c r="B177" s="603" t="s">
        <v>1122</v>
      </c>
      <c r="C177" s="604" t="s">
        <v>1123</v>
      </c>
      <c r="D177" s="605">
        <v>454546</v>
      </c>
      <c r="E177" s="606">
        <v>67.260000000000005</v>
      </c>
    </row>
    <row r="178" spans="2:5" ht="16.5" customHeight="1">
      <c r="B178" s="603" t="s">
        <v>1047</v>
      </c>
      <c r="C178" s="604" t="s">
        <v>674</v>
      </c>
      <c r="D178" s="605">
        <v>48781820</v>
      </c>
      <c r="E178" s="606">
        <v>7254.19</v>
      </c>
    </row>
    <row r="179" spans="2:5" ht="16.5" customHeight="1">
      <c r="B179" s="603" t="s">
        <v>1048</v>
      </c>
      <c r="C179" s="604" t="s">
        <v>1124</v>
      </c>
      <c r="D179" s="605">
        <v>66240000</v>
      </c>
      <c r="E179" s="606">
        <v>9876.16</v>
      </c>
    </row>
    <row r="180" spans="2:5" ht="16.5" customHeight="1">
      <c r="B180" s="603" t="s">
        <v>1049</v>
      </c>
      <c r="C180" s="604" t="s">
        <v>332</v>
      </c>
      <c r="D180" s="605">
        <v>4723810</v>
      </c>
      <c r="E180" s="606">
        <v>718.85</v>
      </c>
    </row>
    <row r="181" spans="2:5" ht="16.5" customHeight="1">
      <c r="B181" s="603" t="s">
        <v>1050</v>
      </c>
      <c r="C181" s="604" t="s">
        <v>335</v>
      </c>
      <c r="D181" s="605">
        <v>72000000</v>
      </c>
      <c r="E181" s="606">
        <v>10735.25</v>
      </c>
    </row>
    <row r="182" spans="2:5" ht="16.5" customHeight="1">
      <c r="B182" s="603" t="s">
        <v>1051</v>
      </c>
      <c r="C182" s="604" t="s">
        <v>496</v>
      </c>
      <c r="D182" s="605">
        <v>69941666</v>
      </c>
      <c r="E182" s="606">
        <v>10450</v>
      </c>
    </row>
    <row r="183" spans="2:5" ht="16.5" customHeight="1">
      <c r="B183" s="603" t="s">
        <v>1052</v>
      </c>
      <c r="C183" s="604" t="s">
        <v>497</v>
      </c>
      <c r="D183" s="605">
        <v>22959091</v>
      </c>
      <c r="E183" s="606">
        <v>3423.72</v>
      </c>
    </row>
    <row r="184" spans="2:5" ht="16.5" customHeight="1">
      <c r="B184" s="603" t="s">
        <v>1053</v>
      </c>
      <c r="C184" s="604" t="s">
        <v>51</v>
      </c>
      <c r="D184" s="605">
        <v>157500000</v>
      </c>
      <c r="E184" s="606">
        <v>23483.38</v>
      </c>
    </row>
    <row r="185" spans="2:5" ht="16.5" customHeight="1">
      <c r="B185" s="603" t="s">
        <v>1054</v>
      </c>
      <c r="C185" s="604" t="s">
        <v>498</v>
      </c>
      <c r="D185" s="605">
        <v>18000000</v>
      </c>
      <c r="E185" s="606">
        <v>2681.43</v>
      </c>
    </row>
    <row r="186" spans="2:5" ht="16.5" customHeight="1">
      <c r="B186" s="603" t="s">
        <v>1055</v>
      </c>
      <c r="C186" s="604" t="s">
        <v>338</v>
      </c>
      <c r="D186" s="605">
        <v>429580</v>
      </c>
      <c r="E186" s="606">
        <v>65.78</v>
      </c>
    </row>
    <row r="187" spans="2:5" ht="16.5" customHeight="1">
      <c r="B187" s="603" t="s">
        <v>1056</v>
      </c>
      <c r="C187" s="604" t="s">
        <v>339</v>
      </c>
      <c r="D187" s="605">
        <v>8816667</v>
      </c>
      <c r="E187" s="606">
        <v>1338.37</v>
      </c>
    </row>
    <row r="188" spans="2:5" ht="16.5" customHeight="1">
      <c r="B188" s="603" t="s">
        <v>1057</v>
      </c>
      <c r="C188" s="604" t="s">
        <v>340</v>
      </c>
      <c r="D188" s="605">
        <v>187000000</v>
      </c>
      <c r="E188" s="606">
        <v>28161.439999999999</v>
      </c>
    </row>
    <row r="189" spans="2:5" ht="16.5" customHeight="1">
      <c r="B189" s="603" t="s">
        <v>1058</v>
      </c>
      <c r="C189" s="604" t="s">
        <v>386</v>
      </c>
      <c r="D189" s="605">
        <v>242007797</v>
      </c>
      <c r="E189" s="606">
        <v>36025.24</v>
      </c>
    </row>
    <row r="190" spans="2:5" ht="16.5" customHeight="1">
      <c r="B190" s="603" t="s">
        <v>1059</v>
      </c>
      <c r="C190" s="604" t="s">
        <v>333</v>
      </c>
      <c r="D190" s="605">
        <v>8256339</v>
      </c>
      <c r="E190" s="606">
        <v>1266.04</v>
      </c>
    </row>
    <row r="191" spans="2:5" ht="16.5" customHeight="1">
      <c r="B191" s="603" t="s">
        <v>1060</v>
      </c>
      <c r="C191" s="604" t="s">
        <v>342</v>
      </c>
      <c r="D191" s="605">
        <v>2129706</v>
      </c>
      <c r="E191" s="606">
        <v>329.13</v>
      </c>
    </row>
    <row r="192" spans="2:5" ht="16.5" customHeight="1">
      <c r="B192" s="603" t="s">
        <v>1061</v>
      </c>
      <c r="C192" s="604" t="s">
        <v>439</v>
      </c>
      <c r="D192" s="605">
        <v>5426901</v>
      </c>
      <c r="E192" s="606">
        <v>909</v>
      </c>
    </row>
    <row r="193" spans="2:5" ht="16.5" customHeight="1">
      <c r="B193" s="603" t="s">
        <v>1062</v>
      </c>
      <c r="C193" s="604" t="s">
        <v>571</v>
      </c>
      <c r="D193" s="605">
        <v>10500000</v>
      </c>
      <c r="E193" s="606">
        <v>1606.1</v>
      </c>
    </row>
    <row r="194" spans="2:5" ht="16.5" customHeight="1">
      <c r="B194" s="603" t="s">
        <v>1063</v>
      </c>
      <c r="C194" s="604" t="s">
        <v>572</v>
      </c>
      <c r="D194" s="605">
        <v>4355762</v>
      </c>
      <c r="E194" s="606">
        <v>665.05</v>
      </c>
    </row>
    <row r="195" spans="2:5" ht="16.5" customHeight="1">
      <c r="B195" s="603" t="s">
        <v>1064</v>
      </c>
      <c r="C195" s="604" t="s">
        <v>500</v>
      </c>
      <c r="D195" s="605">
        <v>950000</v>
      </c>
      <c r="E195" s="606">
        <v>141.02000000000001</v>
      </c>
    </row>
    <row r="196" spans="2:5" ht="16.5" customHeight="1">
      <c r="B196" s="603" t="s">
        <v>1065</v>
      </c>
      <c r="C196" s="604" t="s">
        <v>501</v>
      </c>
      <c r="D196" s="605">
        <v>1755940</v>
      </c>
      <c r="E196" s="606">
        <v>257.27</v>
      </c>
    </row>
    <row r="197" spans="2:5" ht="16.5" customHeight="1">
      <c r="B197" s="603" t="s">
        <v>1066</v>
      </c>
      <c r="C197" s="604" t="s">
        <v>537</v>
      </c>
      <c r="D197" s="605">
        <v>250049</v>
      </c>
      <c r="E197" s="606">
        <v>37.97</v>
      </c>
    </row>
    <row r="198" spans="2:5" ht="16.5" customHeight="1">
      <c r="B198" s="603" t="s">
        <v>1067</v>
      </c>
      <c r="C198" s="604" t="s">
        <v>675</v>
      </c>
      <c r="D198" s="605">
        <v>96613371</v>
      </c>
      <c r="E198" s="606">
        <v>15810.84</v>
      </c>
    </row>
    <row r="199" spans="2:5" ht="16.5" customHeight="1">
      <c r="B199" s="603" t="s">
        <v>1068</v>
      </c>
      <c r="C199" s="604" t="s">
        <v>676</v>
      </c>
      <c r="D199" s="605">
        <v>354582</v>
      </c>
      <c r="E199" s="606">
        <v>51.69</v>
      </c>
    </row>
    <row r="200" spans="2:5" ht="16.5" customHeight="1">
      <c r="B200" s="603" t="s">
        <v>1069</v>
      </c>
      <c r="C200" s="604" t="s">
        <v>677</v>
      </c>
      <c r="D200" s="605">
        <v>132977328</v>
      </c>
      <c r="E200" s="606">
        <v>19800</v>
      </c>
    </row>
    <row r="201" spans="2:5" ht="16.5" customHeight="1">
      <c r="B201" s="603" t="s">
        <v>1070</v>
      </c>
      <c r="C201" s="604" t="s">
        <v>678</v>
      </c>
      <c r="D201" s="605">
        <v>105000000</v>
      </c>
      <c r="E201" s="606">
        <v>16072.42</v>
      </c>
    </row>
    <row r="202" spans="2:5" ht="16.5" customHeight="1">
      <c r="B202" s="603" t="s">
        <v>1071</v>
      </c>
      <c r="C202" s="604" t="s">
        <v>1072</v>
      </c>
      <c r="D202" s="605">
        <v>2159091</v>
      </c>
      <c r="E202" s="606">
        <v>323.39</v>
      </c>
    </row>
    <row r="203" spans="2:5" ht="16.5" customHeight="1">
      <c r="B203" s="603" t="s">
        <v>1073</v>
      </c>
      <c r="C203" s="604" t="s">
        <v>349</v>
      </c>
      <c r="D203" s="605">
        <v>841688589</v>
      </c>
      <c r="E203" s="606">
        <v>168111.76</v>
      </c>
    </row>
    <row r="204" spans="2:5" ht="16.5" customHeight="1">
      <c r="B204" s="603" t="s">
        <v>1074</v>
      </c>
      <c r="C204" s="604" t="s">
        <v>347</v>
      </c>
      <c r="D204" s="605">
        <v>111208334</v>
      </c>
      <c r="E204" s="606">
        <v>16189.81</v>
      </c>
    </row>
    <row r="205" spans="2:5" ht="16.5" customHeight="1">
      <c r="B205" s="603" t="s">
        <v>1075</v>
      </c>
      <c r="C205" s="604" t="s">
        <v>73</v>
      </c>
      <c r="D205" s="605">
        <v>7205236</v>
      </c>
      <c r="E205" s="606">
        <v>1064.81</v>
      </c>
    </row>
    <row r="206" spans="2:5" ht="16.5" customHeight="1">
      <c r="B206" s="603" t="s">
        <v>1076</v>
      </c>
      <c r="C206" s="604" t="s">
        <v>348</v>
      </c>
      <c r="D206" s="605">
        <v>723275019</v>
      </c>
      <c r="E206" s="606">
        <v>142707.88</v>
      </c>
    </row>
    <row r="207" spans="2:5" ht="16.5" customHeight="1">
      <c r="B207" s="603" t="s">
        <v>1077</v>
      </c>
      <c r="C207" s="604" t="s">
        <v>503</v>
      </c>
      <c r="D207" s="605">
        <v>130800189</v>
      </c>
      <c r="E207" s="606">
        <v>19135.98</v>
      </c>
    </row>
    <row r="208" spans="2:5" ht="16.5" customHeight="1">
      <c r="B208" s="603" t="s">
        <v>1078</v>
      </c>
      <c r="C208" s="604" t="s">
        <v>504</v>
      </c>
      <c r="D208" s="605">
        <v>130800189</v>
      </c>
      <c r="E208" s="606">
        <v>19135.98</v>
      </c>
    </row>
    <row r="209" spans="2:5" ht="16.5" customHeight="1">
      <c r="B209" s="603" t="s">
        <v>1079</v>
      </c>
      <c r="C209" s="604" t="s">
        <v>72</v>
      </c>
      <c r="D209" s="605">
        <v>105547667</v>
      </c>
      <c r="E209" s="606">
        <v>15144.18</v>
      </c>
    </row>
    <row r="210" spans="2:5" ht="16.5" customHeight="1">
      <c r="B210" s="603" t="s">
        <v>1080</v>
      </c>
      <c r="C210" s="604" t="s">
        <v>505</v>
      </c>
      <c r="D210" s="605">
        <v>21887999</v>
      </c>
      <c r="E210" s="606">
        <v>3352.94</v>
      </c>
    </row>
    <row r="211" spans="2:5" ht="16.5" customHeight="1">
      <c r="B211" s="603" t="s">
        <v>1081</v>
      </c>
      <c r="C211" s="604" t="s">
        <v>354</v>
      </c>
      <c r="D211" s="605">
        <v>4187263</v>
      </c>
      <c r="E211" s="606">
        <v>638.86</v>
      </c>
    </row>
    <row r="212" spans="2:5" ht="17.25" customHeight="1">
      <c r="C212" s="613" t="s">
        <v>1373</v>
      </c>
      <c r="D212" s="632">
        <v>2182885309</v>
      </c>
      <c r="E212" s="633">
        <v>223458.1</v>
      </c>
    </row>
    <row r="213" spans="2:5" ht="15.75" customHeight="1">
      <c r="B213" s="629" t="s">
        <v>1125</v>
      </c>
      <c r="D213" s="605"/>
      <c r="E213" s="606"/>
    </row>
    <row r="214" spans="2:5">
      <c r="D214" s="630">
        <f>+D6-D65-D114</f>
        <v>0</v>
      </c>
      <c r="E214" s="630">
        <f>+E6-E65-E114</f>
        <v>5.6600008625537157E-2</v>
      </c>
    </row>
    <row r="215" spans="2:5">
      <c r="D215" s="630">
        <f>+D126-D149-D212</f>
        <v>0</v>
      </c>
      <c r="E215" s="630">
        <f>+E126-E149-E212</f>
        <v>0</v>
      </c>
    </row>
  </sheetData>
  <customSheetViews>
    <customSheetView guid="{EF69D6EE-DB7C-41BA-9D3E-A1095271DBA4}" topLeftCell="A85">
      <selection activeCell="C14" sqref="C14"/>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25AA5-239C-4C28-8E4E-D39CBB9D53E6}">
  <dimension ref="B1:P231"/>
  <sheetViews>
    <sheetView topLeftCell="C1" zoomScaleNormal="100" workbookViewId="0">
      <pane ySplit="4" topLeftCell="A117" activePane="bottomLeft" state="frozen"/>
      <selection activeCell="C407" sqref="C407"/>
      <selection pane="bottomLeft" activeCell="C407" sqref="C407"/>
    </sheetView>
  </sheetViews>
  <sheetFormatPr baseColWidth="10" defaultColWidth="9.140625" defaultRowHeight="12.75"/>
  <cols>
    <col min="1" max="1" width="1" style="634" customWidth="1"/>
    <col min="2" max="2" width="17.28515625" style="634" customWidth="1"/>
    <col min="3" max="3" width="40.42578125" style="634" bestFit="1" customWidth="1"/>
    <col min="4" max="4" width="14.140625" style="645" bestFit="1" customWidth="1"/>
    <col min="5" max="5" width="12.140625" style="646" bestFit="1" customWidth="1"/>
    <col min="6" max="6" width="13.140625" style="645" bestFit="1" customWidth="1"/>
    <col min="7" max="7" width="15.5703125" style="646" bestFit="1" customWidth="1"/>
    <col min="8" max="9" width="14.7109375" style="645" customWidth="1"/>
    <col min="10" max="11" width="10.7109375" style="645" bestFit="1" customWidth="1"/>
    <col min="12" max="12" width="13.28515625" style="634" bestFit="1" customWidth="1"/>
    <col min="13" max="13" width="13.42578125" style="634" bestFit="1" customWidth="1"/>
    <col min="14" max="14" width="14.7109375" style="634" bestFit="1" customWidth="1"/>
    <col min="15" max="15" width="9.140625" style="634"/>
    <col min="16" max="16" width="13.140625" style="634" bestFit="1" customWidth="1"/>
    <col min="17" max="256" width="9.140625" style="634"/>
    <col min="257" max="257" width="1" style="634" customWidth="1"/>
    <col min="258" max="258" width="17.28515625" style="634" customWidth="1"/>
    <col min="259" max="259" width="54.7109375" style="634" customWidth="1"/>
    <col min="260" max="260" width="28.42578125" style="634" customWidth="1"/>
    <col min="261" max="262" width="17.140625" style="634" bestFit="1" customWidth="1"/>
    <col min="263" max="263" width="14.7109375" style="634" bestFit="1" customWidth="1"/>
    <col min="264" max="267" width="14.7109375" style="634" customWidth="1"/>
    <col min="268" max="268" width="15.7109375" style="634" bestFit="1" customWidth="1"/>
    <col min="269" max="269" width="13.42578125" style="634" bestFit="1" customWidth="1"/>
    <col min="270" max="270" width="10.42578125" style="634" bestFit="1" customWidth="1"/>
    <col min="271" max="512" width="9.140625" style="634"/>
    <col min="513" max="513" width="1" style="634" customWidth="1"/>
    <col min="514" max="514" width="17.28515625" style="634" customWidth="1"/>
    <col min="515" max="515" width="54.7109375" style="634" customWidth="1"/>
    <col min="516" max="516" width="28.42578125" style="634" customWidth="1"/>
    <col min="517" max="518" width="17.140625" style="634" bestFit="1" customWidth="1"/>
    <col min="519" max="519" width="14.7109375" style="634" bestFit="1" customWidth="1"/>
    <col min="520" max="523" width="14.7109375" style="634" customWidth="1"/>
    <col min="524" max="524" width="15.7109375" style="634" bestFit="1" customWidth="1"/>
    <col min="525" max="525" width="13.42578125" style="634" bestFit="1" customWidth="1"/>
    <col min="526" max="526" width="10.42578125" style="634" bestFit="1" customWidth="1"/>
    <col min="527" max="768" width="9.140625" style="634"/>
    <col min="769" max="769" width="1" style="634" customWidth="1"/>
    <col min="770" max="770" width="17.28515625" style="634" customWidth="1"/>
    <col min="771" max="771" width="54.7109375" style="634" customWidth="1"/>
    <col min="772" max="772" width="28.42578125" style="634" customWidth="1"/>
    <col min="773" max="774" width="17.140625" style="634" bestFit="1" customWidth="1"/>
    <col min="775" max="775" width="14.7109375" style="634" bestFit="1" customWidth="1"/>
    <col min="776" max="779" width="14.7109375" style="634" customWidth="1"/>
    <col min="780" max="780" width="15.7109375" style="634" bestFit="1" customWidth="1"/>
    <col min="781" max="781" width="13.42578125" style="634" bestFit="1" customWidth="1"/>
    <col min="782" max="782" width="10.42578125" style="634" bestFit="1" customWidth="1"/>
    <col min="783" max="1024" width="9.140625" style="634"/>
    <col min="1025" max="1025" width="1" style="634" customWidth="1"/>
    <col min="1026" max="1026" width="17.28515625" style="634" customWidth="1"/>
    <col min="1027" max="1027" width="54.7109375" style="634" customWidth="1"/>
    <col min="1028" max="1028" width="28.42578125" style="634" customWidth="1"/>
    <col min="1029" max="1030" width="17.140625" style="634" bestFit="1" customWidth="1"/>
    <col min="1031" max="1031" width="14.7109375" style="634" bestFit="1" customWidth="1"/>
    <col min="1032" max="1035" width="14.7109375" style="634" customWidth="1"/>
    <col min="1036" max="1036" width="15.7109375" style="634" bestFit="1" customWidth="1"/>
    <col min="1037" max="1037" width="13.42578125" style="634" bestFit="1" customWidth="1"/>
    <col min="1038" max="1038" width="10.42578125" style="634" bestFit="1" customWidth="1"/>
    <col min="1039" max="1280" width="9.140625" style="634"/>
    <col min="1281" max="1281" width="1" style="634" customWidth="1"/>
    <col min="1282" max="1282" width="17.28515625" style="634" customWidth="1"/>
    <col min="1283" max="1283" width="54.7109375" style="634" customWidth="1"/>
    <col min="1284" max="1284" width="28.42578125" style="634" customWidth="1"/>
    <col min="1285" max="1286" width="17.140625" style="634" bestFit="1" customWidth="1"/>
    <col min="1287" max="1287" width="14.7109375" style="634" bestFit="1" customWidth="1"/>
    <col min="1288" max="1291" width="14.7109375" style="634" customWidth="1"/>
    <col min="1292" max="1292" width="15.7109375" style="634" bestFit="1" customWidth="1"/>
    <col min="1293" max="1293" width="13.42578125" style="634" bestFit="1" customWidth="1"/>
    <col min="1294" max="1294" width="10.42578125" style="634" bestFit="1" customWidth="1"/>
    <col min="1295" max="1536" width="9.140625" style="634"/>
    <col min="1537" max="1537" width="1" style="634" customWidth="1"/>
    <col min="1538" max="1538" width="17.28515625" style="634" customWidth="1"/>
    <col min="1539" max="1539" width="54.7109375" style="634" customWidth="1"/>
    <col min="1540" max="1540" width="28.42578125" style="634" customWidth="1"/>
    <col min="1541" max="1542" width="17.140625" style="634" bestFit="1" customWidth="1"/>
    <col min="1543" max="1543" width="14.7109375" style="634" bestFit="1" customWidth="1"/>
    <col min="1544" max="1547" width="14.7109375" style="634" customWidth="1"/>
    <col min="1548" max="1548" width="15.7109375" style="634" bestFit="1" customWidth="1"/>
    <col min="1549" max="1549" width="13.42578125" style="634" bestFit="1" customWidth="1"/>
    <col min="1550" max="1550" width="10.42578125" style="634" bestFit="1" customWidth="1"/>
    <col min="1551" max="1792" width="9.140625" style="634"/>
    <col min="1793" max="1793" width="1" style="634" customWidth="1"/>
    <col min="1794" max="1794" width="17.28515625" style="634" customWidth="1"/>
    <col min="1795" max="1795" width="54.7109375" style="634" customWidth="1"/>
    <col min="1796" max="1796" width="28.42578125" style="634" customWidth="1"/>
    <col min="1797" max="1798" width="17.140625" style="634" bestFit="1" customWidth="1"/>
    <col min="1799" max="1799" width="14.7109375" style="634" bestFit="1" customWidth="1"/>
    <col min="1800" max="1803" width="14.7109375" style="634" customWidth="1"/>
    <col min="1804" max="1804" width="15.7109375" style="634" bestFit="1" customWidth="1"/>
    <col min="1805" max="1805" width="13.42578125" style="634" bestFit="1" customWidth="1"/>
    <col min="1806" max="1806" width="10.42578125" style="634" bestFit="1" customWidth="1"/>
    <col min="1807" max="2048" width="9.140625" style="634"/>
    <col min="2049" max="2049" width="1" style="634" customWidth="1"/>
    <col min="2050" max="2050" width="17.28515625" style="634" customWidth="1"/>
    <col min="2051" max="2051" width="54.7109375" style="634" customWidth="1"/>
    <col min="2052" max="2052" width="28.42578125" style="634" customWidth="1"/>
    <col min="2053" max="2054" width="17.140625" style="634" bestFit="1" customWidth="1"/>
    <col min="2055" max="2055" width="14.7109375" style="634" bestFit="1" customWidth="1"/>
    <col min="2056" max="2059" width="14.7109375" style="634" customWidth="1"/>
    <col min="2060" max="2060" width="15.7109375" style="634" bestFit="1" customWidth="1"/>
    <col min="2061" max="2061" width="13.42578125" style="634" bestFit="1" customWidth="1"/>
    <col min="2062" max="2062" width="10.42578125" style="634" bestFit="1" customWidth="1"/>
    <col min="2063" max="2304" width="9.140625" style="634"/>
    <col min="2305" max="2305" width="1" style="634" customWidth="1"/>
    <col min="2306" max="2306" width="17.28515625" style="634" customWidth="1"/>
    <col min="2307" max="2307" width="54.7109375" style="634" customWidth="1"/>
    <col min="2308" max="2308" width="28.42578125" style="634" customWidth="1"/>
    <col min="2309" max="2310" width="17.140625" style="634" bestFit="1" customWidth="1"/>
    <col min="2311" max="2311" width="14.7109375" style="634" bestFit="1" customWidth="1"/>
    <col min="2312" max="2315" width="14.7109375" style="634" customWidth="1"/>
    <col min="2316" max="2316" width="15.7109375" style="634" bestFit="1" customWidth="1"/>
    <col min="2317" max="2317" width="13.42578125" style="634" bestFit="1" customWidth="1"/>
    <col min="2318" max="2318" width="10.42578125" style="634" bestFit="1" customWidth="1"/>
    <col min="2319" max="2560" width="9.140625" style="634"/>
    <col min="2561" max="2561" width="1" style="634" customWidth="1"/>
    <col min="2562" max="2562" width="17.28515625" style="634" customWidth="1"/>
    <col min="2563" max="2563" width="54.7109375" style="634" customWidth="1"/>
    <col min="2564" max="2564" width="28.42578125" style="634" customWidth="1"/>
    <col min="2565" max="2566" width="17.140625" style="634" bestFit="1" customWidth="1"/>
    <col min="2567" max="2567" width="14.7109375" style="634" bestFit="1" customWidth="1"/>
    <col min="2568" max="2571" width="14.7109375" style="634" customWidth="1"/>
    <col min="2572" max="2572" width="15.7109375" style="634" bestFit="1" customWidth="1"/>
    <col min="2573" max="2573" width="13.42578125" style="634" bestFit="1" customWidth="1"/>
    <col min="2574" max="2574" width="10.42578125" style="634" bestFit="1" customWidth="1"/>
    <col min="2575" max="2816" width="9.140625" style="634"/>
    <col min="2817" max="2817" width="1" style="634" customWidth="1"/>
    <col min="2818" max="2818" width="17.28515625" style="634" customWidth="1"/>
    <col min="2819" max="2819" width="54.7109375" style="634" customWidth="1"/>
    <col min="2820" max="2820" width="28.42578125" style="634" customWidth="1"/>
    <col min="2821" max="2822" width="17.140625" style="634" bestFit="1" customWidth="1"/>
    <col min="2823" max="2823" width="14.7109375" style="634" bestFit="1" customWidth="1"/>
    <col min="2824" max="2827" width="14.7109375" style="634" customWidth="1"/>
    <col min="2828" max="2828" width="15.7109375" style="634" bestFit="1" customWidth="1"/>
    <col min="2829" max="2829" width="13.42578125" style="634" bestFit="1" customWidth="1"/>
    <col min="2830" max="2830" width="10.42578125" style="634" bestFit="1" customWidth="1"/>
    <col min="2831" max="3072" width="9.140625" style="634"/>
    <col min="3073" max="3073" width="1" style="634" customWidth="1"/>
    <col min="3074" max="3074" width="17.28515625" style="634" customWidth="1"/>
    <col min="3075" max="3075" width="54.7109375" style="634" customWidth="1"/>
    <col min="3076" max="3076" width="28.42578125" style="634" customWidth="1"/>
    <col min="3077" max="3078" width="17.140625" style="634" bestFit="1" customWidth="1"/>
    <col min="3079" max="3079" width="14.7109375" style="634" bestFit="1" customWidth="1"/>
    <col min="3080" max="3083" width="14.7109375" style="634" customWidth="1"/>
    <col min="3084" max="3084" width="15.7109375" style="634" bestFit="1" customWidth="1"/>
    <col min="3085" max="3085" width="13.42578125" style="634" bestFit="1" customWidth="1"/>
    <col min="3086" max="3086" width="10.42578125" style="634" bestFit="1" customWidth="1"/>
    <col min="3087" max="3328" width="9.140625" style="634"/>
    <col min="3329" max="3329" width="1" style="634" customWidth="1"/>
    <col min="3330" max="3330" width="17.28515625" style="634" customWidth="1"/>
    <col min="3331" max="3331" width="54.7109375" style="634" customWidth="1"/>
    <col min="3332" max="3332" width="28.42578125" style="634" customWidth="1"/>
    <col min="3333" max="3334" width="17.140625" style="634" bestFit="1" customWidth="1"/>
    <col min="3335" max="3335" width="14.7109375" style="634" bestFit="1" customWidth="1"/>
    <col min="3336" max="3339" width="14.7109375" style="634" customWidth="1"/>
    <col min="3340" max="3340" width="15.7109375" style="634" bestFit="1" customWidth="1"/>
    <col min="3341" max="3341" width="13.42578125" style="634" bestFit="1" customWidth="1"/>
    <col min="3342" max="3342" width="10.42578125" style="634" bestFit="1" customWidth="1"/>
    <col min="3343" max="3584" width="9.140625" style="634"/>
    <col min="3585" max="3585" width="1" style="634" customWidth="1"/>
    <col min="3586" max="3586" width="17.28515625" style="634" customWidth="1"/>
    <col min="3587" max="3587" width="54.7109375" style="634" customWidth="1"/>
    <col min="3588" max="3588" width="28.42578125" style="634" customWidth="1"/>
    <col min="3589" max="3590" width="17.140625" style="634" bestFit="1" customWidth="1"/>
    <col min="3591" max="3591" width="14.7109375" style="634" bestFit="1" customWidth="1"/>
    <col min="3592" max="3595" width="14.7109375" style="634" customWidth="1"/>
    <col min="3596" max="3596" width="15.7109375" style="634" bestFit="1" customWidth="1"/>
    <col min="3597" max="3597" width="13.42578125" style="634" bestFit="1" customWidth="1"/>
    <col min="3598" max="3598" width="10.42578125" style="634" bestFit="1" customWidth="1"/>
    <col min="3599" max="3840" width="9.140625" style="634"/>
    <col min="3841" max="3841" width="1" style="634" customWidth="1"/>
    <col min="3842" max="3842" width="17.28515625" style="634" customWidth="1"/>
    <col min="3843" max="3843" width="54.7109375" style="634" customWidth="1"/>
    <col min="3844" max="3844" width="28.42578125" style="634" customWidth="1"/>
    <col min="3845" max="3846" width="17.140625" style="634" bestFit="1" customWidth="1"/>
    <col min="3847" max="3847" width="14.7109375" style="634" bestFit="1" customWidth="1"/>
    <col min="3848" max="3851" width="14.7109375" style="634" customWidth="1"/>
    <col min="3852" max="3852" width="15.7109375" style="634" bestFit="1" customWidth="1"/>
    <col min="3853" max="3853" width="13.42578125" style="634" bestFit="1" customWidth="1"/>
    <col min="3854" max="3854" width="10.42578125" style="634" bestFit="1" customWidth="1"/>
    <col min="3855" max="4096" width="9.140625" style="634"/>
    <col min="4097" max="4097" width="1" style="634" customWidth="1"/>
    <col min="4098" max="4098" width="17.28515625" style="634" customWidth="1"/>
    <col min="4099" max="4099" width="54.7109375" style="634" customWidth="1"/>
    <col min="4100" max="4100" width="28.42578125" style="634" customWidth="1"/>
    <col min="4101" max="4102" width="17.140625" style="634" bestFit="1" customWidth="1"/>
    <col min="4103" max="4103" width="14.7109375" style="634" bestFit="1" customWidth="1"/>
    <col min="4104" max="4107" width="14.7109375" style="634" customWidth="1"/>
    <col min="4108" max="4108" width="15.7109375" style="634" bestFit="1" customWidth="1"/>
    <col min="4109" max="4109" width="13.42578125" style="634" bestFit="1" customWidth="1"/>
    <col min="4110" max="4110" width="10.42578125" style="634" bestFit="1" customWidth="1"/>
    <col min="4111" max="4352" width="9.140625" style="634"/>
    <col min="4353" max="4353" width="1" style="634" customWidth="1"/>
    <col min="4354" max="4354" width="17.28515625" style="634" customWidth="1"/>
    <col min="4355" max="4355" width="54.7109375" style="634" customWidth="1"/>
    <col min="4356" max="4356" width="28.42578125" style="634" customWidth="1"/>
    <col min="4357" max="4358" width="17.140625" style="634" bestFit="1" customWidth="1"/>
    <col min="4359" max="4359" width="14.7109375" style="634" bestFit="1" customWidth="1"/>
    <col min="4360" max="4363" width="14.7109375" style="634" customWidth="1"/>
    <col min="4364" max="4364" width="15.7109375" style="634" bestFit="1" customWidth="1"/>
    <col min="4365" max="4365" width="13.42578125" style="634" bestFit="1" customWidth="1"/>
    <col min="4366" max="4366" width="10.42578125" style="634" bestFit="1" customWidth="1"/>
    <col min="4367" max="4608" width="9.140625" style="634"/>
    <col min="4609" max="4609" width="1" style="634" customWidth="1"/>
    <col min="4610" max="4610" width="17.28515625" style="634" customWidth="1"/>
    <col min="4611" max="4611" width="54.7109375" style="634" customWidth="1"/>
    <col min="4612" max="4612" width="28.42578125" style="634" customWidth="1"/>
    <col min="4613" max="4614" width="17.140625" style="634" bestFit="1" customWidth="1"/>
    <col min="4615" max="4615" width="14.7109375" style="634" bestFit="1" customWidth="1"/>
    <col min="4616" max="4619" width="14.7109375" style="634" customWidth="1"/>
    <col min="4620" max="4620" width="15.7109375" style="634" bestFit="1" customWidth="1"/>
    <col min="4621" max="4621" width="13.42578125" style="634" bestFit="1" customWidth="1"/>
    <col min="4622" max="4622" width="10.42578125" style="634" bestFit="1" customWidth="1"/>
    <col min="4623" max="4864" width="9.140625" style="634"/>
    <col min="4865" max="4865" width="1" style="634" customWidth="1"/>
    <col min="4866" max="4866" width="17.28515625" style="634" customWidth="1"/>
    <col min="4867" max="4867" width="54.7109375" style="634" customWidth="1"/>
    <col min="4868" max="4868" width="28.42578125" style="634" customWidth="1"/>
    <col min="4869" max="4870" width="17.140625" style="634" bestFit="1" customWidth="1"/>
    <col min="4871" max="4871" width="14.7109375" style="634" bestFit="1" customWidth="1"/>
    <col min="4872" max="4875" width="14.7109375" style="634" customWidth="1"/>
    <col min="4876" max="4876" width="15.7109375" style="634" bestFit="1" customWidth="1"/>
    <col min="4877" max="4877" width="13.42578125" style="634" bestFit="1" customWidth="1"/>
    <col min="4878" max="4878" width="10.42578125" style="634" bestFit="1" customWidth="1"/>
    <col min="4879" max="5120" width="9.140625" style="634"/>
    <col min="5121" max="5121" width="1" style="634" customWidth="1"/>
    <col min="5122" max="5122" width="17.28515625" style="634" customWidth="1"/>
    <col min="5123" max="5123" width="54.7109375" style="634" customWidth="1"/>
    <col min="5124" max="5124" width="28.42578125" style="634" customWidth="1"/>
    <col min="5125" max="5126" width="17.140625" style="634" bestFit="1" customWidth="1"/>
    <col min="5127" max="5127" width="14.7109375" style="634" bestFit="1" customWidth="1"/>
    <col min="5128" max="5131" width="14.7109375" style="634" customWidth="1"/>
    <col min="5132" max="5132" width="15.7109375" style="634" bestFit="1" customWidth="1"/>
    <col min="5133" max="5133" width="13.42578125" style="634" bestFit="1" customWidth="1"/>
    <col min="5134" max="5134" width="10.42578125" style="634" bestFit="1" customWidth="1"/>
    <col min="5135" max="5376" width="9.140625" style="634"/>
    <col min="5377" max="5377" width="1" style="634" customWidth="1"/>
    <col min="5378" max="5378" width="17.28515625" style="634" customWidth="1"/>
    <col min="5379" max="5379" width="54.7109375" style="634" customWidth="1"/>
    <col min="5380" max="5380" width="28.42578125" style="634" customWidth="1"/>
    <col min="5381" max="5382" width="17.140625" style="634" bestFit="1" customWidth="1"/>
    <col min="5383" max="5383" width="14.7109375" style="634" bestFit="1" customWidth="1"/>
    <col min="5384" max="5387" width="14.7109375" style="634" customWidth="1"/>
    <col min="5388" max="5388" width="15.7109375" style="634" bestFit="1" customWidth="1"/>
    <col min="5389" max="5389" width="13.42578125" style="634" bestFit="1" customWidth="1"/>
    <col min="5390" max="5390" width="10.42578125" style="634" bestFit="1" customWidth="1"/>
    <col min="5391" max="5632" width="9.140625" style="634"/>
    <col min="5633" max="5633" width="1" style="634" customWidth="1"/>
    <col min="5634" max="5634" width="17.28515625" style="634" customWidth="1"/>
    <col min="5635" max="5635" width="54.7109375" style="634" customWidth="1"/>
    <col min="5636" max="5636" width="28.42578125" style="634" customWidth="1"/>
    <col min="5637" max="5638" width="17.140625" style="634" bestFit="1" customWidth="1"/>
    <col min="5639" max="5639" width="14.7109375" style="634" bestFit="1" customWidth="1"/>
    <col min="5640" max="5643" width="14.7109375" style="634" customWidth="1"/>
    <col min="5644" max="5644" width="15.7109375" style="634" bestFit="1" customWidth="1"/>
    <col min="5645" max="5645" width="13.42578125" style="634" bestFit="1" customWidth="1"/>
    <col min="5646" max="5646" width="10.42578125" style="634" bestFit="1" customWidth="1"/>
    <col min="5647" max="5888" width="9.140625" style="634"/>
    <col min="5889" max="5889" width="1" style="634" customWidth="1"/>
    <col min="5890" max="5890" width="17.28515625" style="634" customWidth="1"/>
    <col min="5891" max="5891" width="54.7109375" style="634" customWidth="1"/>
    <col min="5892" max="5892" width="28.42578125" style="634" customWidth="1"/>
    <col min="5893" max="5894" width="17.140625" style="634" bestFit="1" customWidth="1"/>
    <col min="5895" max="5895" width="14.7109375" style="634" bestFit="1" customWidth="1"/>
    <col min="5896" max="5899" width="14.7109375" style="634" customWidth="1"/>
    <col min="5900" max="5900" width="15.7109375" style="634" bestFit="1" customWidth="1"/>
    <col min="5901" max="5901" width="13.42578125" style="634" bestFit="1" customWidth="1"/>
    <col min="5902" max="5902" width="10.42578125" style="634" bestFit="1" customWidth="1"/>
    <col min="5903" max="6144" width="9.140625" style="634"/>
    <col min="6145" max="6145" width="1" style="634" customWidth="1"/>
    <col min="6146" max="6146" width="17.28515625" style="634" customWidth="1"/>
    <col min="6147" max="6147" width="54.7109375" style="634" customWidth="1"/>
    <col min="6148" max="6148" width="28.42578125" style="634" customWidth="1"/>
    <col min="6149" max="6150" width="17.140625" style="634" bestFit="1" customWidth="1"/>
    <col min="6151" max="6151" width="14.7109375" style="634" bestFit="1" customWidth="1"/>
    <col min="6152" max="6155" width="14.7109375" style="634" customWidth="1"/>
    <col min="6156" max="6156" width="15.7109375" style="634" bestFit="1" customWidth="1"/>
    <col min="6157" max="6157" width="13.42578125" style="634" bestFit="1" customWidth="1"/>
    <col min="6158" max="6158" width="10.42578125" style="634" bestFit="1" customWidth="1"/>
    <col min="6159" max="6400" width="9.140625" style="634"/>
    <col min="6401" max="6401" width="1" style="634" customWidth="1"/>
    <col min="6402" max="6402" width="17.28515625" style="634" customWidth="1"/>
    <col min="6403" max="6403" width="54.7109375" style="634" customWidth="1"/>
    <col min="6404" max="6404" width="28.42578125" style="634" customWidth="1"/>
    <col min="6405" max="6406" width="17.140625" style="634" bestFit="1" customWidth="1"/>
    <col min="6407" max="6407" width="14.7109375" style="634" bestFit="1" customWidth="1"/>
    <col min="6408" max="6411" width="14.7109375" style="634" customWidth="1"/>
    <col min="6412" max="6412" width="15.7109375" style="634" bestFit="1" customWidth="1"/>
    <col min="6413" max="6413" width="13.42578125" style="634" bestFit="1" customWidth="1"/>
    <col min="6414" max="6414" width="10.42578125" style="634" bestFit="1" customWidth="1"/>
    <col min="6415" max="6656" width="9.140625" style="634"/>
    <col min="6657" max="6657" width="1" style="634" customWidth="1"/>
    <col min="6658" max="6658" width="17.28515625" style="634" customWidth="1"/>
    <col min="6659" max="6659" width="54.7109375" style="634" customWidth="1"/>
    <col min="6660" max="6660" width="28.42578125" style="634" customWidth="1"/>
    <col min="6661" max="6662" width="17.140625" style="634" bestFit="1" customWidth="1"/>
    <col min="6663" max="6663" width="14.7109375" style="634" bestFit="1" customWidth="1"/>
    <col min="6664" max="6667" width="14.7109375" style="634" customWidth="1"/>
    <col min="6668" max="6668" width="15.7109375" style="634" bestFit="1" customWidth="1"/>
    <col min="6669" max="6669" width="13.42578125" style="634" bestFit="1" customWidth="1"/>
    <col min="6670" max="6670" width="10.42578125" style="634" bestFit="1" customWidth="1"/>
    <col min="6671" max="6912" width="9.140625" style="634"/>
    <col min="6913" max="6913" width="1" style="634" customWidth="1"/>
    <col min="6914" max="6914" width="17.28515625" style="634" customWidth="1"/>
    <col min="6915" max="6915" width="54.7109375" style="634" customWidth="1"/>
    <col min="6916" max="6916" width="28.42578125" style="634" customWidth="1"/>
    <col min="6917" max="6918" width="17.140625" style="634" bestFit="1" customWidth="1"/>
    <col min="6919" max="6919" width="14.7109375" style="634" bestFit="1" customWidth="1"/>
    <col min="6920" max="6923" width="14.7109375" style="634" customWidth="1"/>
    <col min="6924" max="6924" width="15.7109375" style="634" bestFit="1" customWidth="1"/>
    <col min="6925" max="6925" width="13.42578125" style="634" bestFit="1" customWidth="1"/>
    <col min="6926" max="6926" width="10.42578125" style="634" bestFit="1" customWidth="1"/>
    <col min="6927" max="7168" width="9.140625" style="634"/>
    <col min="7169" max="7169" width="1" style="634" customWidth="1"/>
    <col min="7170" max="7170" width="17.28515625" style="634" customWidth="1"/>
    <col min="7171" max="7171" width="54.7109375" style="634" customWidth="1"/>
    <col min="7172" max="7172" width="28.42578125" style="634" customWidth="1"/>
    <col min="7173" max="7174" width="17.140625" style="634" bestFit="1" customWidth="1"/>
    <col min="7175" max="7175" width="14.7109375" style="634" bestFit="1" customWidth="1"/>
    <col min="7176" max="7179" width="14.7109375" style="634" customWidth="1"/>
    <col min="7180" max="7180" width="15.7109375" style="634" bestFit="1" customWidth="1"/>
    <col min="7181" max="7181" width="13.42578125" style="634" bestFit="1" customWidth="1"/>
    <col min="7182" max="7182" width="10.42578125" style="634" bestFit="1" customWidth="1"/>
    <col min="7183" max="7424" width="9.140625" style="634"/>
    <col min="7425" max="7425" width="1" style="634" customWidth="1"/>
    <col min="7426" max="7426" width="17.28515625" style="634" customWidth="1"/>
    <col min="7427" max="7427" width="54.7109375" style="634" customWidth="1"/>
    <col min="7428" max="7428" width="28.42578125" style="634" customWidth="1"/>
    <col min="7429" max="7430" width="17.140625" style="634" bestFit="1" customWidth="1"/>
    <col min="7431" max="7431" width="14.7109375" style="634" bestFit="1" customWidth="1"/>
    <col min="7432" max="7435" width="14.7109375" style="634" customWidth="1"/>
    <col min="7436" max="7436" width="15.7109375" style="634" bestFit="1" customWidth="1"/>
    <col min="7437" max="7437" width="13.42578125" style="634" bestFit="1" customWidth="1"/>
    <col min="7438" max="7438" width="10.42578125" style="634" bestFit="1" customWidth="1"/>
    <col min="7439" max="7680" width="9.140625" style="634"/>
    <col min="7681" max="7681" width="1" style="634" customWidth="1"/>
    <col min="7682" max="7682" width="17.28515625" style="634" customWidth="1"/>
    <col min="7683" max="7683" width="54.7109375" style="634" customWidth="1"/>
    <col min="7684" max="7684" width="28.42578125" style="634" customWidth="1"/>
    <col min="7685" max="7686" width="17.140625" style="634" bestFit="1" customWidth="1"/>
    <col min="7687" max="7687" width="14.7109375" style="634" bestFit="1" customWidth="1"/>
    <col min="7688" max="7691" width="14.7109375" style="634" customWidth="1"/>
    <col min="7692" max="7692" width="15.7109375" style="634" bestFit="1" customWidth="1"/>
    <col min="7693" max="7693" width="13.42578125" style="634" bestFit="1" customWidth="1"/>
    <col min="7694" max="7694" width="10.42578125" style="634" bestFit="1" customWidth="1"/>
    <col min="7695" max="7936" width="9.140625" style="634"/>
    <col min="7937" max="7937" width="1" style="634" customWidth="1"/>
    <col min="7938" max="7938" width="17.28515625" style="634" customWidth="1"/>
    <col min="7939" max="7939" width="54.7109375" style="634" customWidth="1"/>
    <col min="7940" max="7940" width="28.42578125" style="634" customWidth="1"/>
    <col min="7941" max="7942" width="17.140625" style="634" bestFit="1" customWidth="1"/>
    <col min="7943" max="7943" width="14.7109375" style="634" bestFit="1" customWidth="1"/>
    <col min="7944" max="7947" width="14.7109375" style="634" customWidth="1"/>
    <col min="7948" max="7948" width="15.7109375" style="634" bestFit="1" customWidth="1"/>
    <col min="7949" max="7949" width="13.42578125" style="634" bestFit="1" customWidth="1"/>
    <col min="7950" max="7950" width="10.42578125" style="634" bestFit="1" customWidth="1"/>
    <col min="7951" max="8192" width="9.140625" style="634"/>
    <col min="8193" max="8193" width="1" style="634" customWidth="1"/>
    <col min="8194" max="8194" width="17.28515625" style="634" customWidth="1"/>
    <col min="8195" max="8195" width="54.7109375" style="634" customWidth="1"/>
    <col min="8196" max="8196" width="28.42578125" style="634" customWidth="1"/>
    <col min="8197" max="8198" width="17.140625" style="634" bestFit="1" customWidth="1"/>
    <col min="8199" max="8199" width="14.7109375" style="634" bestFit="1" customWidth="1"/>
    <col min="8200" max="8203" width="14.7109375" style="634" customWidth="1"/>
    <col min="8204" max="8204" width="15.7109375" style="634" bestFit="1" customWidth="1"/>
    <col min="8205" max="8205" width="13.42578125" style="634" bestFit="1" customWidth="1"/>
    <col min="8206" max="8206" width="10.42578125" style="634" bestFit="1" customWidth="1"/>
    <col min="8207" max="8448" width="9.140625" style="634"/>
    <col min="8449" max="8449" width="1" style="634" customWidth="1"/>
    <col min="8450" max="8450" width="17.28515625" style="634" customWidth="1"/>
    <col min="8451" max="8451" width="54.7109375" style="634" customWidth="1"/>
    <col min="8452" max="8452" width="28.42578125" style="634" customWidth="1"/>
    <col min="8453" max="8454" width="17.140625" style="634" bestFit="1" customWidth="1"/>
    <col min="8455" max="8455" width="14.7109375" style="634" bestFit="1" customWidth="1"/>
    <col min="8456" max="8459" width="14.7109375" style="634" customWidth="1"/>
    <col min="8460" max="8460" width="15.7109375" style="634" bestFit="1" customWidth="1"/>
    <col min="8461" max="8461" width="13.42578125" style="634" bestFit="1" customWidth="1"/>
    <col min="8462" max="8462" width="10.42578125" style="634" bestFit="1" customWidth="1"/>
    <col min="8463" max="8704" width="9.140625" style="634"/>
    <col min="8705" max="8705" width="1" style="634" customWidth="1"/>
    <col min="8706" max="8706" width="17.28515625" style="634" customWidth="1"/>
    <col min="8707" max="8707" width="54.7109375" style="634" customWidth="1"/>
    <col min="8708" max="8708" width="28.42578125" style="634" customWidth="1"/>
    <col min="8709" max="8710" width="17.140625" style="634" bestFit="1" customWidth="1"/>
    <col min="8711" max="8711" width="14.7109375" style="634" bestFit="1" customWidth="1"/>
    <col min="8712" max="8715" width="14.7109375" style="634" customWidth="1"/>
    <col min="8716" max="8716" width="15.7109375" style="634" bestFit="1" customWidth="1"/>
    <col min="8717" max="8717" width="13.42578125" style="634" bestFit="1" customWidth="1"/>
    <col min="8718" max="8718" width="10.42578125" style="634" bestFit="1" customWidth="1"/>
    <col min="8719" max="8960" width="9.140625" style="634"/>
    <col min="8961" max="8961" width="1" style="634" customWidth="1"/>
    <col min="8962" max="8962" width="17.28515625" style="634" customWidth="1"/>
    <col min="8963" max="8963" width="54.7109375" style="634" customWidth="1"/>
    <col min="8964" max="8964" width="28.42578125" style="634" customWidth="1"/>
    <col min="8965" max="8966" width="17.140625" style="634" bestFit="1" customWidth="1"/>
    <col min="8967" max="8967" width="14.7109375" style="634" bestFit="1" customWidth="1"/>
    <col min="8968" max="8971" width="14.7109375" style="634" customWidth="1"/>
    <col min="8972" max="8972" width="15.7109375" style="634" bestFit="1" customWidth="1"/>
    <col min="8973" max="8973" width="13.42578125" style="634" bestFit="1" customWidth="1"/>
    <col min="8974" max="8974" width="10.42578125" style="634" bestFit="1" customWidth="1"/>
    <col min="8975" max="9216" width="9.140625" style="634"/>
    <col min="9217" max="9217" width="1" style="634" customWidth="1"/>
    <col min="9218" max="9218" width="17.28515625" style="634" customWidth="1"/>
    <col min="9219" max="9219" width="54.7109375" style="634" customWidth="1"/>
    <col min="9220" max="9220" width="28.42578125" style="634" customWidth="1"/>
    <col min="9221" max="9222" width="17.140625" style="634" bestFit="1" customWidth="1"/>
    <col min="9223" max="9223" width="14.7109375" style="634" bestFit="1" customWidth="1"/>
    <col min="9224" max="9227" width="14.7109375" style="634" customWidth="1"/>
    <col min="9228" max="9228" width="15.7109375" style="634" bestFit="1" customWidth="1"/>
    <col min="9229" max="9229" width="13.42578125" style="634" bestFit="1" customWidth="1"/>
    <col min="9230" max="9230" width="10.42578125" style="634" bestFit="1" customWidth="1"/>
    <col min="9231" max="9472" width="9.140625" style="634"/>
    <col min="9473" max="9473" width="1" style="634" customWidth="1"/>
    <col min="9474" max="9474" width="17.28515625" style="634" customWidth="1"/>
    <col min="9475" max="9475" width="54.7109375" style="634" customWidth="1"/>
    <col min="9476" max="9476" width="28.42578125" style="634" customWidth="1"/>
    <col min="9477" max="9478" width="17.140625" style="634" bestFit="1" customWidth="1"/>
    <col min="9479" max="9479" width="14.7109375" style="634" bestFit="1" customWidth="1"/>
    <col min="9480" max="9483" width="14.7109375" style="634" customWidth="1"/>
    <col min="9484" max="9484" width="15.7109375" style="634" bestFit="1" customWidth="1"/>
    <col min="9485" max="9485" width="13.42578125" style="634" bestFit="1" customWidth="1"/>
    <col min="9486" max="9486" width="10.42578125" style="634" bestFit="1" customWidth="1"/>
    <col min="9487" max="9728" width="9.140625" style="634"/>
    <col min="9729" max="9729" width="1" style="634" customWidth="1"/>
    <col min="9730" max="9730" width="17.28515625" style="634" customWidth="1"/>
    <col min="9731" max="9731" width="54.7109375" style="634" customWidth="1"/>
    <col min="9732" max="9732" width="28.42578125" style="634" customWidth="1"/>
    <col min="9733" max="9734" width="17.140625" style="634" bestFit="1" customWidth="1"/>
    <col min="9735" max="9735" width="14.7109375" style="634" bestFit="1" customWidth="1"/>
    <col min="9736" max="9739" width="14.7109375" style="634" customWidth="1"/>
    <col min="9740" max="9740" width="15.7109375" style="634" bestFit="1" customWidth="1"/>
    <col min="9741" max="9741" width="13.42578125" style="634" bestFit="1" customWidth="1"/>
    <col min="9742" max="9742" width="10.42578125" style="634" bestFit="1" customWidth="1"/>
    <col min="9743" max="9984" width="9.140625" style="634"/>
    <col min="9985" max="9985" width="1" style="634" customWidth="1"/>
    <col min="9986" max="9986" width="17.28515625" style="634" customWidth="1"/>
    <col min="9987" max="9987" width="54.7109375" style="634" customWidth="1"/>
    <col min="9988" max="9988" width="28.42578125" style="634" customWidth="1"/>
    <col min="9989" max="9990" width="17.140625" style="634" bestFit="1" customWidth="1"/>
    <col min="9991" max="9991" width="14.7109375" style="634" bestFit="1" customWidth="1"/>
    <col min="9992" max="9995" width="14.7109375" style="634" customWidth="1"/>
    <col min="9996" max="9996" width="15.7109375" style="634" bestFit="1" customWidth="1"/>
    <col min="9997" max="9997" width="13.42578125" style="634" bestFit="1" customWidth="1"/>
    <col min="9998" max="9998" width="10.42578125" style="634" bestFit="1" customWidth="1"/>
    <col min="9999" max="10240" width="9.140625" style="634"/>
    <col min="10241" max="10241" width="1" style="634" customWidth="1"/>
    <col min="10242" max="10242" width="17.28515625" style="634" customWidth="1"/>
    <col min="10243" max="10243" width="54.7109375" style="634" customWidth="1"/>
    <col min="10244" max="10244" width="28.42578125" style="634" customWidth="1"/>
    <col min="10245" max="10246" width="17.140625" style="634" bestFit="1" customWidth="1"/>
    <col min="10247" max="10247" width="14.7109375" style="634" bestFit="1" customWidth="1"/>
    <col min="10248" max="10251" width="14.7109375" style="634" customWidth="1"/>
    <col min="10252" max="10252" width="15.7109375" style="634" bestFit="1" customWidth="1"/>
    <col min="10253" max="10253" width="13.42578125" style="634" bestFit="1" customWidth="1"/>
    <col min="10254" max="10254" width="10.42578125" style="634" bestFit="1" customWidth="1"/>
    <col min="10255" max="10496" width="9.140625" style="634"/>
    <col min="10497" max="10497" width="1" style="634" customWidth="1"/>
    <col min="10498" max="10498" width="17.28515625" style="634" customWidth="1"/>
    <col min="10499" max="10499" width="54.7109375" style="634" customWidth="1"/>
    <col min="10500" max="10500" width="28.42578125" style="634" customWidth="1"/>
    <col min="10501" max="10502" width="17.140625" style="634" bestFit="1" customWidth="1"/>
    <col min="10503" max="10503" width="14.7109375" style="634" bestFit="1" customWidth="1"/>
    <col min="10504" max="10507" width="14.7109375" style="634" customWidth="1"/>
    <col min="10508" max="10508" width="15.7109375" style="634" bestFit="1" customWidth="1"/>
    <col min="10509" max="10509" width="13.42578125" style="634" bestFit="1" customWidth="1"/>
    <col min="10510" max="10510" width="10.42578125" style="634" bestFit="1" customWidth="1"/>
    <col min="10511" max="10752" width="9.140625" style="634"/>
    <col min="10753" max="10753" width="1" style="634" customWidth="1"/>
    <col min="10754" max="10754" width="17.28515625" style="634" customWidth="1"/>
    <col min="10755" max="10755" width="54.7109375" style="634" customWidth="1"/>
    <col min="10756" max="10756" width="28.42578125" style="634" customWidth="1"/>
    <col min="10757" max="10758" width="17.140625" style="634" bestFit="1" customWidth="1"/>
    <col min="10759" max="10759" width="14.7109375" style="634" bestFit="1" customWidth="1"/>
    <col min="10760" max="10763" width="14.7109375" style="634" customWidth="1"/>
    <col min="10764" max="10764" width="15.7109375" style="634" bestFit="1" customWidth="1"/>
    <col min="10765" max="10765" width="13.42578125" style="634" bestFit="1" customWidth="1"/>
    <col min="10766" max="10766" width="10.42578125" style="634" bestFit="1" customWidth="1"/>
    <col min="10767" max="11008" width="9.140625" style="634"/>
    <col min="11009" max="11009" width="1" style="634" customWidth="1"/>
    <col min="11010" max="11010" width="17.28515625" style="634" customWidth="1"/>
    <col min="11011" max="11011" width="54.7109375" style="634" customWidth="1"/>
    <col min="11012" max="11012" width="28.42578125" style="634" customWidth="1"/>
    <col min="11013" max="11014" width="17.140625" style="634" bestFit="1" customWidth="1"/>
    <col min="11015" max="11015" width="14.7109375" style="634" bestFit="1" customWidth="1"/>
    <col min="11016" max="11019" width="14.7109375" style="634" customWidth="1"/>
    <col min="11020" max="11020" width="15.7109375" style="634" bestFit="1" customWidth="1"/>
    <col min="11021" max="11021" width="13.42578125" style="634" bestFit="1" customWidth="1"/>
    <col min="11022" max="11022" width="10.42578125" style="634" bestFit="1" customWidth="1"/>
    <col min="11023" max="11264" width="9.140625" style="634"/>
    <col min="11265" max="11265" width="1" style="634" customWidth="1"/>
    <col min="11266" max="11266" width="17.28515625" style="634" customWidth="1"/>
    <col min="11267" max="11267" width="54.7109375" style="634" customWidth="1"/>
    <col min="11268" max="11268" width="28.42578125" style="634" customWidth="1"/>
    <col min="11269" max="11270" width="17.140625" style="634" bestFit="1" customWidth="1"/>
    <col min="11271" max="11271" width="14.7109375" style="634" bestFit="1" customWidth="1"/>
    <col min="11272" max="11275" width="14.7109375" style="634" customWidth="1"/>
    <col min="11276" max="11276" width="15.7109375" style="634" bestFit="1" customWidth="1"/>
    <col min="11277" max="11277" width="13.42578125" style="634" bestFit="1" customWidth="1"/>
    <col min="11278" max="11278" width="10.42578125" style="634" bestFit="1" customWidth="1"/>
    <col min="11279" max="11520" width="9.140625" style="634"/>
    <col min="11521" max="11521" width="1" style="634" customWidth="1"/>
    <col min="11522" max="11522" width="17.28515625" style="634" customWidth="1"/>
    <col min="11523" max="11523" width="54.7109375" style="634" customWidth="1"/>
    <col min="11524" max="11524" width="28.42578125" style="634" customWidth="1"/>
    <col min="11525" max="11526" width="17.140625" style="634" bestFit="1" customWidth="1"/>
    <col min="11527" max="11527" width="14.7109375" style="634" bestFit="1" customWidth="1"/>
    <col min="11528" max="11531" width="14.7109375" style="634" customWidth="1"/>
    <col min="11532" max="11532" width="15.7109375" style="634" bestFit="1" customWidth="1"/>
    <col min="11533" max="11533" width="13.42578125" style="634" bestFit="1" customWidth="1"/>
    <col min="11534" max="11534" width="10.42578125" style="634" bestFit="1" customWidth="1"/>
    <col min="11535" max="11776" width="9.140625" style="634"/>
    <col min="11777" max="11777" width="1" style="634" customWidth="1"/>
    <col min="11778" max="11778" width="17.28515625" style="634" customWidth="1"/>
    <col min="11779" max="11779" width="54.7109375" style="634" customWidth="1"/>
    <col min="11780" max="11780" width="28.42578125" style="634" customWidth="1"/>
    <col min="11781" max="11782" width="17.140625" style="634" bestFit="1" customWidth="1"/>
    <col min="11783" max="11783" width="14.7109375" style="634" bestFit="1" customWidth="1"/>
    <col min="11784" max="11787" width="14.7109375" style="634" customWidth="1"/>
    <col min="11788" max="11788" width="15.7109375" style="634" bestFit="1" customWidth="1"/>
    <col min="11789" max="11789" width="13.42578125" style="634" bestFit="1" customWidth="1"/>
    <col min="11790" max="11790" width="10.42578125" style="634" bestFit="1" customWidth="1"/>
    <col min="11791" max="12032" width="9.140625" style="634"/>
    <col min="12033" max="12033" width="1" style="634" customWidth="1"/>
    <col min="12034" max="12034" width="17.28515625" style="634" customWidth="1"/>
    <col min="12035" max="12035" width="54.7109375" style="634" customWidth="1"/>
    <col min="12036" max="12036" width="28.42578125" style="634" customWidth="1"/>
    <col min="12037" max="12038" width="17.140625" style="634" bestFit="1" customWidth="1"/>
    <col min="12039" max="12039" width="14.7109375" style="634" bestFit="1" customWidth="1"/>
    <col min="12040" max="12043" width="14.7109375" style="634" customWidth="1"/>
    <col min="12044" max="12044" width="15.7109375" style="634" bestFit="1" customWidth="1"/>
    <col min="12045" max="12045" width="13.42578125" style="634" bestFit="1" customWidth="1"/>
    <col min="12046" max="12046" width="10.42578125" style="634" bestFit="1" customWidth="1"/>
    <col min="12047" max="12288" width="9.140625" style="634"/>
    <col min="12289" max="12289" width="1" style="634" customWidth="1"/>
    <col min="12290" max="12290" width="17.28515625" style="634" customWidth="1"/>
    <col min="12291" max="12291" width="54.7109375" style="634" customWidth="1"/>
    <col min="12292" max="12292" width="28.42578125" style="634" customWidth="1"/>
    <col min="12293" max="12294" width="17.140625" style="634" bestFit="1" customWidth="1"/>
    <col min="12295" max="12295" width="14.7109375" style="634" bestFit="1" customWidth="1"/>
    <col min="12296" max="12299" width="14.7109375" style="634" customWidth="1"/>
    <col min="12300" max="12300" width="15.7109375" style="634" bestFit="1" customWidth="1"/>
    <col min="12301" max="12301" width="13.42578125" style="634" bestFit="1" customWidth="1"/>
    <col min="12302" max="12302" width="10.42578125" style="634" bestFit="1" customWidth="1"/>
    <col min="12303" max="12544" width="9.140625" style="634"/>
    <col min="12545" max="12545" width="1" style="634" customWidth="1"/>
    <col min="12546" max="12546" width="17.28515625" style="634" customWidth="1"/>
    <col min="12547" max="12547" width="54.7109375" style="634" customWidth="1"/>
    <col min="12548" max="12548" width="28.42578125" style="634" customWidth="1"/>
    <col min="12549" max="12550" width="17.140625" style="634" bestFit="1" customWidth="1"/>
    <col min="12551" max="12551" width="14.7109375" style="634" bestFit="1" customWidth="1"/>
    <col min="12552" max="12555" width="14.7109375" style="634" customWidth="1"/>
    <col min="12556" max="12556" width="15.7109375" style="634" bestFit="1" customWidth="1"/>
    <col min="12557" max="12557" width="13.42578125" style="634" bestFit="1" customWidth="1"/>
    <col min="12558" max="12558" width="10.42578125" style="634" bestFit="1" customWidth="1"/>
    <col min="12559" max="12800" width="9.140625" style="634"/>
    <col min="12801" max="12801" width="1" style="634" customWidth="1"/>
    <col min="12802" max="12802" width="17.28515625" style="634" customWidth="1"/>
    <col min="12803" max="12803" width="54.7109375" style="634" customWidth="1"/>
    <col min="12804" max="12804" width="28.42578125" style="634" customWidth="1"/>
    <col min="12805" max="12806" width="17.140625" style="634" bestFit="1" customWidth="1"/>
    <col min="12807" max="12807" width="14.7109375" style="634" bestFit="1" customWidth="1"/>
    <col min="12808" max="12811" width="14.7109375" style="634" customWidth="1"/>
    <col min="12812" max="12812" width="15.7109375" style="634" bestFit="1" customWidth="1"/>
    <col min="12813" max="12813" width="13.42578125" style="634" bestFit="1" customWidth="1"/>
    <col min="12814" max="12814" width="10.42578125" style="634" bestFit="1" customWidth="1"/>
    <col min="12815" max="13056" width="9.140625" style="634"/>
    <col min="13057" max="13057" width="1" style="634" customWidth="1"/>
    <col min="13058" max="13058" width="17.28515625" style="634" customWidth="1"/>
    <col min="13059" max="13059" width="54.7109375" style="634" customWidth="1"/>
    <col min="13060" max="13060" width="28.42578125" style="634" customWidth="1"/>
    <col min="13061" max="13062" width="17.140625" style="634" bestFit="1" customWidth="1"/>
    <col min="13063" max="13063" width="14.7109375" style="634" bestFit="1" customWidth="1"/>
    <col min="13064" max="13067" width="14.7109375" style="634" customWidth="1"/>
    <col min="13068" max="13068" width="15.7109375" style="634" bestFit="1" customWidth="1"/>
    <col min="13069" max="13069" width="13.42578125" style="634" bestFit="1" customWidth="1"/>
    <col min="13070" max="13070" width="10.42578125" style="634" bestFit="1" customWidth="1"/>
    <col min="13071" max="13312" width="9.140625" style="634"/>
    <col min="13313" max="13313" width="1" style="634" customWidth="1"/>
    <col min="13314" max="13314" width="17.28515625" style="634" customWidth="1"/>
    <col min="13315" max="13315" width="54.7109375" style="634" customWidth="1"/>
    <col min="13316" max="13316" width="28.42578125" style="634" customWidth="1"/>
    <col min="13317" max="13318" width="17.140625" style="634" bestFit="1" customWidth="1"/>
    <col min="13319" max="13319" width="14.7109375" style="634" bestFit="1" customWidth="1"/>
    <col min="13320" max="13323" width="14.7109375" style="634" customWidth="1"/>
    <col min="13324" max="13324" width="15.7109375" style="634" bestFit="1" customWidth="1"/>
    <col min="13325" max="13325" width="13.42578125" style="634" bestFit="1" customWidth="1"/>
    <col min="13326" max="13326" width="10.42578125" style="634" bestFit="1" customWidth="1"/>
    <col min="13327" max="13568" width="9.140625" style="634"/>
    <col min="13569" max="13569" width="1" style="634" customWidth="1"/>
    <col min="13570" max="13570" width="17.28515625" style="634" customWidth="1"/>
    <col min="13571" max="13571" width="54.7109375" style="634" customWidth="1"/>
    <col min="13572" max="13572" width="28.42578125" style="634" customWidth="1"/>
    <col min="13573" max="13574" width="17.140625" style="634" bestFit="1" customWidth="1"/>
    <col min="13575" max="13575" width="14.7109375" style="634" bestFit="1" customWidth="1"/>
    <col min="13576" max="13579" width="14.7109375" style="634" customWidth="1"/>
    <col min="13580" max="13580" width="15.7109375" style="634" bestFit="1" customWidth="1"/>
    <col min="13581" max="13581" width="13.42578125" style="634" bestFit="1" customWidth="1"/>
    <col min="13582" max="13582" width="10.42578125" style="634" bestFit="1" customWidth="1"/>
    <col min="13583" max="13824" width="9.140625" style="634"/>
    <col min="13825" max="13825" width="1" style="634" customWidth="1"/>
    <col min="13826" max="13826" width="17.28515625" style="634" customWidth="1"/>
    <col min="13827" max="13827" width="54.7109375" style="634" customWidth="1"/>
    <col min="13828" max="13828" width="28.42578125" style="634" customWidth="1"/>
    <col min="13829" max="13830" width="17.140625" style="634" bestFit="1" customWidth="1"/>
    <col min="13831" max="13831" width="14.7109375" style="634" bestFit="1" customWidth="1"/>
    <col min="13832" max="13835" width="14.7109375" style="634" customWidth="1"/>
    <col min="13836" max="13836" width="15.7109375" style="634" bestFit="1" customWidth="1"/>
    <col min="13837" max="13837" width="13.42578125" style="634" bestFit="1" customWidth="1"/>
    <col min="13838" max="13838" width="10.42578125" style="634" bestFit="1" customWidth="1"/>
    <col min="13839" max="14080" width="9.140625" style="634"/>
    <col min="14081" max="14081" width="1" style="634" customWidth="1"/>
    <col min="14082" max="14082" width="17.28515625" style="634" customWidth="1"/>
    <col min="14083" max="14083" width="54.7109375" style="634" customWidth="1"/>
    <col min="14084" max="14084" width="28.42578125" style="634" customWidth="1"/>
    <col min="14085" max="14086" width="17.140625" style="634" bestFit="1" customWidth="1"/>
    <col min="14087" max="14087" width="14.7109375" style="634" bestFit="1" customWidth="1"/>
    <col min="14088" max="14091" width="14.7109375" style="634" customWidth="1"/>
    <col min="14092" max="14092" width="15.7109375" style="634" bestFit="1" customWidth="1"/>
    <col min="14093" max="14093" width="13.42578125" style="634" bestFit="1" customWidth="1"/>
    <col min="14094" max="14094" width="10.42578125" style="634" bestFit="1" customWidth="1"/>
    <col min="14095" max="14336" width="9.140625" style="634"/>
    <col min="14337" max="14337" width="1" style="634" customWidth="1"/>
    <col min="14338" max="14338" width="17.28515625" style="634" customWidth="1"/>
    <col min="14339" max="14339" width="54.7109375" style="634" customWidth="1"/>
    <col min="14340" max="14340" width="28.42578125" style="634" customWidth="1"/>
    <col min="14341" max="14342" width="17.140625" style="634" bestFit="1" customWidth="1"/>
    <col min="14343" max="14343" width="14.7109375" style="634" bestFit="1" customWidth="1"/>
    <col min="14344" max="14347" width="14.7109375" style="634" customWidth="1"/>
    <col min="14348" max="14348" width="15.7109375" style="634" bestFit="1" customWidth="1"/>
    <col min="14349" max="14349" width="13.42578125" style="634" bestFit="1" customWidth="1"/>
    <col min="14350" max="14350" width="10.42578125" style="634" bestFit="1" customWidth="1"/>
    <col min="14351" max="14592" width="9.140625" style="634"/>
    <col min="14593" max="14593" width="1" style="634" customWidth="1"/>
    <col min="14594" max="14594" width="17.28515625" style="634" customWidth="1"/>
    <col min="14595" max="14595" width="54.7109375" style="634" customWidth="1"/>
    <col min="14596" max="14596" width="28.42578125" style="634" customWidth="1"/>
    <col min="14597" max="14598" width="17.140625" style="634" bestFit="1" customWidth="1"/>
    <col min="14599" max="14599" width="14.7109375" style="634" bestFit="1" customWidth="1"/>
    <col min="14600" max="14603" width="14.7109375" style="634" customWidth="1"/>
    <col min="14604" max="14604" width="15.7109375" style="634" bestFit="1" customWidth="1"/>
    <col min="14605" max="14605" width="13.42578125" style="634" bestFit="1" customWidth="1"/>
    <col min="14606" max="14606" width="10.42578125" style="634" bestFit="1" customWidth="1"/>
    <col min="14607" max="14848" width="9.140625" style="634"/>
    <col min="14849" max="14849" width="1" style="634" customWidth="1"/>
    <col min="14850" max="14850" width="17.28515625" style="634" customWidth="1"/>
    <col min="14851" max="14851" width="54.7109375" style="634" customWidth="1"/>
    <col min="14852" max="14852" width="28.42578125" style="634" customWidth="1"/>
    <col min="14853" max="14854" width="17.140625" style="634" bestFit="1" customWidth="1"/>
    <col min="14855" max="14855" width="14.7109375" style="634" bestFit="1" customWidth="1"/>
    <col min="14856" max="14859" width="14.7109375" style="634" customWidth="1"/>
    <col min="14860" max="14860" width="15.7109375" style="634" bestFit="1" customWidth="1"/>
    <col min="14861" max="14861" width="13.42578125" style="634" bestFit="1" customWidth="1"/>
    <col min="14862" max="14862" width="10.42578125" style="634" bestFit="1" customWidth="1"/>
    <col min="14863" max="15104" width="9.140625" style="634"/>
    <col min="15105" max="15105" width="1" style="634" customWidth="1"/>
    <col min="15106" max="15106" width="17.28515625" style="634" customWidth="1"/>
    <col min="15107" max="15107" width="54.7109375" style="634" customWidth="1"/>
    <col min="15108" max="15108" width="28.42578125" style="634" customWidth="1"/>
    <col min="15109" max="15110" width="17.140625" style="634" bestFit="1" customWidth="1"/>
    <col min="15111" max="15111" width="14.7109375" style="634" bestFit="1" customWidth="1"/>
    <col min="15112" max="15115" width="14.7109375" style="634" customWidth="1"/>
    <col min="15116" max="15116" width="15.7109375" style="634" bestFit="1" customWidth="1"/>
    <col min="15117" max="15117" width="13.42578125" style="634" bestFit="1" customWidth="1"/>
    <col min="15118" max="15118" width="10.42578125" style="634" bestFit="1" customWidth="1"/>
    <col min="15119" max="15360" width="9.140625" style="634"/>
    <col min="15361" max="15361" width="1" style="634" customWidth="1"/>
    <col min="15362" max="15362" width="17.28515625" style="634" customWidth="1"/>
    <col min="15363" max="15363" width="54.7109375" style="634" customWidth="1"/>
    <col min="15364" max="15364" width="28.42578125" style="634" customWidth="1"/>
    <col min="15365" max="15366" width="17.140625" style="634" bestFit="1" customWidth="1"/>
    <col min="15367" max="15367" width="14.7109375" style="634" bestFit="1" customWidth="1"/>
    <col min="15368" max="15371" width="14.7109375" style="634" customWidth="1"/>
    <col min="15372" max="15372" width="15.7109375" style="634" bestFit="1" customWidth="1"/>
    <col min="15373" max="15373" width="13.42578125" style="634" bestFit="1" customWidth="1"/>
    <col min="15374" max="15374" width="10.42578125" style="634" bestFit="1" customWidth="1"/>
    <col min="15375" max="15616" width="9.140625" style="634"/>
    <col min="15617" max="15617" width="1" style="634" customWidth="1"/>
    <col min="15618" max="15618" width="17.28515625" style="634" customWidth="1"/>
    <col min="15619" max="15619" width="54.7109375" style="634" customWidth="1"/>
    <col min="15620" max="15620" width="28.42578125" style="634" customWidth="1"/>
    <col min="15621" max="15622" width="17.140625" style="634" bestFit="1" customWidth="1"/>
    <col min="15623" max="15623" width="14.7109375" style="634" bestFit="1" customWidth="1"/>
    <col min="15624" max="15627" width="14.7109375" style="634" customWidth="1"/>
    <col min="15628" max="15628" width="15.7109375" style="634" bestFit="1" customWidth="1"/>
    <col min="15629" max="15629" width="13.42578125" style="634" bestFit="1" customWidth="1"/>
    <col min="15630" max="15630" width="10.42578125" style="634" bestFit="1" customWidth="1"/>
    <col min="15631" max="15872" width="9.140625" style="634"/>
    <col min="15873" max="15873" width="1" style="634" customWidth="1"/>
    <col min="15874" max="15874" width="17.28515625" style="634" customWidth="1"/>
    <col min="15875" max="15875" width="54.7109375" style="634" customWidth="1"/>
    <col min="15876" max="15876" width="28.42578125" style="634" customWidth="1"/>
    <col min="15877" max="15878" width="17.140625" style="634" bestFit="1" customWidth="1"/>
    <col min="15879" max="15879" width="14.7109375" style="634" bestFit="1" customWidth="1"/>
    <col min="15880" max="15883" width="14.7109375" style="634" customWidth="1"/>
    <col min="15884" max="15884" width="15.7109375" style="634" bestFit="1" customWidth="1"/>
    <col min="15885" max="15885" width="13.42578125" style="634" bestFit="1" customWidth="1"/>
    <col min="15886" max="15886" width="10.42578125" style="634" bestFit="1" customWidth="1"/>
    <col min="15887" max="16128" width="9.140625" style="634"/>
    <col min="16129" max="16129" width="1" style="634" customWidth="1"/>
    <col min="16130" max="16130" width="17.28515625" style="634" customWidth="1"/>
    <col min="16131" max="16131" width="54.7109375" style="634" customWidth="1"/>
    <col min="16132" max="16132" width="28.42578125" style="634" customWidth="1"/>
    <col min="16133" max="16134" width="17.140625" style="634" bestFit="1" customWidth="1"/>
    <col min="16135" max="16135" width="14.7109375" style="634" bestFit="1" customWidth="1"/>
    <col min="16136" max="16139" width="14.7109375" style="634" customWidth="1"/>
    <col min="16140" max="16140" width="15.7109375" style="634" bestFit="1" customWidth="1"/>
    <col min="16141" max="16141" width="13.42578125" style="634" bestFit="1" customWidth="1"/>
    <col min="16142" max="16142" width="10.42578125" style="634" bestFit="1" customWidth="1"/>
    <col min="16143" max="16384" width="9.140625" style="634"/>
  </cols>
  <sheetData>
    <row r="1" spans="2:13" ht="20.45" customHeight="1">
      <c r="C1" s="636" t="s">
        <v>464</v>
      </c>
    </row>
    <row r="2" spans="2:13" ht="15" customHeight="1" thickBot="1">
      <c r="B2" s="637"/>
      <c r="C2" s="638" t="s">
        <v>1236</v>
      </c>
    </row>
    <row r="3" spans="2:13" ht="15.75" customHeight="1" thickBot="1">
      <c r="B3" s="992" t="s">
        <v>1</v>
      </c>
      <c r="C3" s="984" t="s">
        <v>67</v>
      </c>
      <c r="D3" s="986" t="s">
        <v>1374</v>
      </c>
      <c r="E3" s="987"/>
      <c r="F3" s="988" t="s">
        <v>1375</v>
      </c>
      <c r="G3" s="989"/>
      <c r="H3" s="990" t="s">
        <v>1376</v>
      </c>
      <c r="I3" s="990"/>
      <c r="J3" s="990"/>
      <c r="K3" s="991"/>
      <c r="L3" s="710" t="s">
        <v>50</v>
      </c>
      <c r="M3" s="711"/>
    </row>
    <row r="4" spans="2:13" ht="14.25" customHeight="1" thickBot="1">
      <c r="B4" s="993"/>
      <c r="C4" s="985"/>
      <c r="D4" s="686" t="s">
        <v>6</v>
      </c>
      <c r="E4" s="687" t="s">
        <v>0</v>
      </c>
      <c r="F4" s="688" t="s">
        <v>6</v>
      </c>
      <c r="G4" s="687" t="s">
        <v>0</v>
      </c>
      <c r="H4" s="689" t="s">
        <v>1377</v>
      </c>
      <c r="I4" s="686" t="s">
        <v>1378</v>
      </c>
      <c r="J4" s="690" t="s">
        <v>1379</v>
      </c>
      <c r="K4" s="697" t="s">
        <v>1380</v>
      </c>
      <c r="L4" s="691" t="s">
        <v>6</v>
      </c>
      <c r="M4" s="692" t="s">
        <v>0</v>
      </c>
    </row>
    <row r="5" spans="2:13" s="639" customFormat="1" ht="16.5" customHeight="1">
      <c r="B5" s="647" t="s">
        <v>907</v>
      </c>
      <c r="C5" s="662" t="s">
        <v>3</v>
      </c>
      <c r="D5" s="676">
        <v>0</v>
      </c>
      <c r="E5" s="680">
        <v>0</v>
      </c>
      <c r="F5" s="676">
        <v>0</v>
      </c>
      <c r="G5" s="680">
        <v>0</v>
      </c>
      <c r="H5" s="667">
        <v>0</v>
      </c>
      <c r="I5" s="668">
        <v>0</v>
      </c>
      <c r="J5" s="667">
        <v>0</v>
      </c>
      <c r="K5" s="698">
        <v>0</v>
      </c>
      <c r="L5" s="703">
        <v>0</v>
      </c>
      <c r="M5" s="685">
        <f>+E5+G5+J5-K5</f>
        <v>0</v>
      </c>
    </row>
    <row r="6" spans="2:13" s="639" customFormat="1" ht="16.5" customHeight="1">
      <c r="B6" s="647" t="s">
        <v>908</v>
      </c>
      <c r="C6" s="662" t="s">
        <v>4</v>
      </c>
      <c r="D6" s="676">
        <v>0</v>
      </c>
      <c r="E6" s="681">
        <v>0</v>
      </c>
      <c r="F6" s="676">
        <v>0</v>
      </c>
      <c r="G6" s="681">
        <v>0</v>
      </c>
      <c r="H6" s="667">
        <v>0</v>
      </c>
      <c r="I6" s="668">
        <v>0</v>
      </c>
      <c r="J6" s="667">
        <v>0</v>
      </c>
      <c r="K6" s="698">
        <v>0</v>
      </c>
      <c r="L6" s="703">
        <v>0</v>
      </c>
      <c r="M6" s="685">
        <f t="shared" ref="M6:M7" si="0">+E6+G6+J6-K6</f>
        <v>0</v>
      </c>
    </row>
    <row r="7" spans="2:13" s="639" customFormat="1" ht="16.5" customHeight="1">
      <c r="B7" s="647" t="s">
        <v>909</v>
      </c>
      <c r="C7" s="662" t="s">
        <v>5</v>
      </c>
      <c r="D7" s="676">
        <v>0</v>
      </c>
      <c r="E7" s="681">
        <v>0</v>
      </c>
      <c r="F7" s="676">
        <v>0</v>
      </c>
      <c r="G7" s="681">
        <v>0</v>
      </c>
      <c r="H7" s="667">
        <v>0</v>
      </c>
      <c r="I7" s="668">
        <v>0</v>
      </c>
      <c r="J7" s="667">
        <v>0</v>
      </c>
      <c r="K7" s="698">
        <v>0</v>
      </c>
      <c r="L7" s="703">
        <v>0</v>
      </c>
      <c r="M7" s="685">
        <f t="shared" si="0"/>
        <v>0</v>
      </c>
    </row>
    <row r="8" spans="2:13" ht="16.5" customHeight="1">
      <c r="B8" s="648" t="s">
        <v>910</v>
      </c>
      <c r="C8" s="663" t="s">
        <v>130</v>
      </c>
      <c r="D8" s="677">
        <f>SUMIF(RG!B:B,Consolidado!B8,RG!D:D)</f>
        <v>98670351</v>
      </c>
      <c r="E8" s="682">
        <f>SUMIF(RG!B:B,Consolidado!B8,RG!E:E)</f>
        <v>14137.45000000298</v>
      </c>
      <c r="F8" s="677">
        <f>SUMIF(AF!C:C,Consolidado!B8,AF!E:E)</f>
        <v>502550859</v>
      </c>
      <c r="G8" s="682">
        <f>SUMIF(AF!C:C,Consolidado!B8,AF!F:F)</f>
        <v>72005.290000000037</v>
      </c>
      <c r="H8" s="669">
        <v>0</v>
      </c>
      <c r="I8" s="670">
        <v>0</v>
      </c>
      <c r="J8" s="669">
        <v>0</v>
      </c>
      <c r="K8" s="699">
        <v>0</v>
      </c>
      <c r="L8" s="659">
        <f t="shared" ref="L8:L64" si="1">+D8+F8+H8-I8</f>
        <v>601221210</v>
      </c>
      <c r="M8" s="649">
        <f t="shared" ref="M8:M64" si="2">+E8+G8+J8-K8</f>
        <v>86142.740000003017</v>
      </c>
    </row>
    <row r="9" spans="2:13" ht="16.5" customHeight="1">
      <c r="B9" s="648" t="s">
        <v>911</v>
      </c>
      <c r="C9" s="663" t="s">
        <v>135</v>
      </c>
      <c r="D9" s="677">
        <f>SUMIF(RG!B:B,Consolidado!B9,RG!D:D)</f>
        <v>974150455</v>
      </c>
      <c r="E9" s="682">
        <f>SUMIF(RG!B:B,Consolidado!B9,RG!E:E)</f>
        <v>139575.89999999851</v>
      </c>
      <c r="F9" s="677">
        <f>SUMIF(AF!C:C,Consolidado!B9,AF!G:G)</f>
        <v>0</v>
      </c>
      <c r="G9" s="682">
        <f>SUMIF(AF!C:C,Consolidado!B9,AF!F:F)</f>
        <v>0</v>
      </c>
      <c r="H9" s="669">
        <v>0</v>
      </c>
      <c r="I9" s="670">
        <v>0</v>
      </c>
      <c r="J9" s="669">
        <v>0</v>
      </c>
      <c r="K9" s="699">
        <v>0</v>
      </c>
      <c r="L9" s="659">
        <f t="shared" si="1"/>
        <v>974150455</v>
      </c>
      <c r="M9" s="649">
        <f t="shared" si="2"/>
        <v>139575.89999999851</v>
      </c>
    </row>
    <row r="10" spans="2:13" s="639" customFormat="1" ht="16.5" customHeight="1">
      <c r="B10" s="647" t="s">
        <v>912</v>
      </c>
      <c r="C10" s="662" t="s">
        <v>136</v>
      </c>
      <c r="D10" s="676">
        <v>0</v>
      </c>
      <c r="E10" s="681">
        <v>0</v>
      </c>
      <c r="F10" s="676">
        <v>0</v>
      </c>
      <c r="G10" s="681">
        <f>+SUMIF(AF!C:C,Consolidado!B10,AF!F:F)</f>
        <v>0</v>
      </c>
      <c r="H10" s="667">
        <v>0</v>
      </c>
      <c r="I10" s="668">
        <v>0</v>
      </c>
      <c r="J10" s="667">
        <v>0</v>
      </c>
      <c r="K10" s="698">
        <v>0</v>
      </c>
      <c r="L10" s="703">
        <v>0</v>
      </c>
      <c r="M10" s="685">
        <f t="shared" si="2"/>
        <v>0</v>
      </c>
    </row>
    <row r="11" spans="2:13" s="639" customFormat="1" ht="16.5" customHeight="1">
      <c r="B11" s="647" t="s">
        <v>913</v>
      </c>
      <c r="C11" s="662" t="s">
        <v>465</v>
      </c>
      <c r="D11" s="676">
        <v>0</v>
      </c>
      <c r="E11" s="681">
        <v>0</v>
      </c>
      <c r="F11" s="676">
        <v>0</v>
      </c>
      <c r="G11" s="681">
        <f>+SUMIF(AF!C:C,Consolidado!B11,AF!F:F)</f>
        <v>0</v>
      </c>
      <c r="H11" s="667">
        <v>0</v>
      </c>
      <c r="I11" s="668">
        <v>0</v>
      </c>
      <c r="J11" s="667">
        <v>0</v>
      </c>
      <c r="K11" s="698">
        <v>0</v>
      </c>
      <c r="L11" s="703">
        <v>0</v>
      </c>
      <c r="M11" s="685">
        <f t="shared" si="2"/>
        <v>0</v>
      </c>
    </row>
    <row r="12" spans="2:13" s="639" customFormat="1" ht="16.5" customHeight="1">
      <c r="B12" s="647" t="s">
        <v>914</v>
      </c>
      <c r="C12" s="662" t="s">
        <v>466</v>
      </c>
      <c r="D12" s="676">
        <v>0</v>
      </c>
      <c r="E12" s="681">
        <v>0</v>
      </c>
      <c r="F12" s="676">
        <v>0</v>
      </c>
      <c r="G12" s="681">
        <f>+SUMIF(AF!C:C,Consolidado!B12,AF!F:F)</f>
        <v>0</v>
      </c>
      <c r="H12" s="667">
        <v>0</v>
      </c>
      <c r="I12" s="668">
        <v>0</v>
      </c>
      <c r="J12" s="667">
        <v>0</v>
      </c>
      <c r="K12" s="698">
        <v>0</v>
      </c>
      <c r="L12" s="703">
        <v>0</v>
      </c>
      <c r="M12" s="685">
        <f t="shared" si="2"/>
        <v>0</v>
      </c>
    </row>
    <row r="13" spans="2:13" ht="16.5" customHeight="1">
      <c r="B13" s="648" t="s">
        <v>915</v>
      </c>
      <c r="C13" s="663" t="s">
        <v>513</v>
      </c>
      <c r="D13" s="677">
        <f>SUMIF(RG!B:B,Consolidado!B13,RG!D:D)</f>
        <v>6993318720</v>
      </c>
      <c r="E13" s="682">
        <f>SUMIF(RG!B:B,Consolidado!B13,RG!E:E)</f>
        <v>1001999.9999999981</v>
      </c>
      <c r="F13" s="677">
        <f>SUMIF(AF!C:C,Consolidado!B13,AF!G:G)</f>
        <v>0</v>
      </c>
      <c r="G13" s="682">
        <f>SUMIF(AF!C:C,Consolidado!B13,AF!F:F)</f>
        <v>0</v>
      </c>
      <c r="H13" s="669">
        <v>0</v>
      </c>
      <c r="I13" s="670">
        <v>0</v>
      </c>
      <c r="J13" s="669">
        <v>0</v>
      </c>
      <c r="K13" s="699">
        <v>0</v>
      </c>
      <c r="L13" s="659">
        <f t="shared" si="1"/>
        <v>6993318720</v>
      </c>
      <c r="M13" s="649">
        <f>+E13+G13+J13-K13</f>
        <v>1001999.9999999981</v>
      </c>
    </row>
    <row r="14" spans="2:13" ht="16.5" customHeight="1">
      <c r="B14" s="648" t="s">
        <v>1089</v>
      </c>
      <c r="C14" s="663" t="s">
        <v>468</v>
      </c>
      <c r="D14" s="677">
        <f>SUMIF(RG!B:B,Consolidado!B14,RG!D:D)</f>
        <v>1395872000</v>
      </c>
      <c r="E14" s="682">
        <f>SUMIF(RG!B:B,Consolidado!B14,RG!E:E)</f>
        <v>200000</v>
      </c>
      <c r="F14" s="677">
        <f>SUMIF(AF!C:C,Consolidado!B14,AF!G:G)</f>
        <v>0</v>
      </c>
      <c r="G14" s="682">
        <f>SUMIF(AF!C:C,Consolidado!B14,AF!F:F)</f>
        <v>0</v>
      </c>
      <c r="H14" s="669">
        <v>0</v>
      </c>
      <c r="I14" s="670">
        <v>0</v>
      </c>
      <c r="J14" s="669">
        <v>0</v>
      </c>
      <c r="K14" s="699">
        <v>0</v>
      </c>
      <c r="L14" s="659">
        <f t="shared" si="1"/>
        <v>1395872000</v>
      </c>
      <c r="M14" s="649">
        <f t="shared" si="2"/>
        <v>200000</v>
      </c>
    </row>
    <row r="15" spans="2:13" ht="16.5" customHeight="1">
      <c r="B15" s="648" t="s">
        <v>916</v>
      </c>
      <c r="C15" s="663" t="s">
        <v>469</v>
      </c>
      <c r="D15" s="677">
        <f>SUMIF(RG!B:B,Consolidado!B15,RG!D:D)</f>
        <v>10400000000</v>
      </c>
      <c r="E15" s="682">
        <f>SUMIF(RG!B:B,Consolidado!B15,RG!E:E)</f>
        <v>1490107.9799999967</v>
      </c>
      <c r="F15" s="677">
        <f>SUMIF(AF!C:C,Consolidado!B15,AF!E:E)</f>
        <v>2820000000</v>
      </c>
      <c r="G15" s="682">
        <f>SUMIF(AF!C:C,Consolidado!B15,AF!F:F)</f>
        <v>404048.51</v>
      </c>
      <c r="H15" s="669">
        <v>0</v>
      </c>
      <c r="I15" s="670">
        <v>0</v>
      </c>
      <c r="J15" s="669">
        <v>0</v>
      </c>
      <c r="K15" s="699">
        <v>0</v>
      </c>
      <c r="L15" s="659">
        <f t="shared" si="1"/>
        <v>13220000000</v>
      </c>
      <c r="M15" s="649">
        <f t="shared" si="2"/>
        <v>1894156.4899999967</v>
      </c>
    </row>
    <row r="16" spans="2:13" ht="16.5" customHeight="1">
      <c r="B16" s="648" t="s">
        <v>917</v>
      </c>
      <c r="C16" s="663" t="s">
        <v>145</v>
      </c>
      <c r="D16" s="677">
        <f>SUMIF(RG!B:B,Consolidado!B16,RG!D:D)</f>
        <v>4536278164</v>
      </c>
      <c r="E16" s="682">
        <f>SUMIF(RG!B:B,Consolidado!B16,RG!E:E)</f>
        <v>649956.1799999997</v>
      </c>
      <c r="F16" s="677">
        <f>SUMIF(AF!C:C,Consolidado!B16,AF!G:G)</f>
        <v>0</v>
      </c>
      <c r="G16" s="682">
        <f>SUMIF(AF!C:C,Consolidado!B16,AF!F:F)</f>
        <v>0</v>
      </c>
      <c r="H16" s="669">
        <v>0</v>
      </c>
      <c r="I16" s="670">
        <v>0</v>
      </c>
      <c r="J16" s="669">
        <v>0</v>
      </c>
      <c r="K16" s="699">
        <v>0</v>
      </c>
      <c r="L16" s="659">
        <f t="shared" si="1"/>
        <v>4536278164</v>
      </c>
      <c r="M16" s="649">
        <f t="shared" si="2"/>
        <v>649956.1799999997</v>
      </c>
    </row>
    <row r="17" spans="2:14" s="639" customFormat="1" ht="16.5" customHeight="1">
      <c r="B17" s="647" t="s">
        <v>918</v>
      </c>
      <c r="C17" s="662" t="s">
        <v>470</v>
      </c>
      <c r="D17" s="676">
        <v>0</v>
      </c>
      <c r="E17" s="681">
        <v>0</v>
      </c>
      <c r="F17" s="676">
        <v>0</v>
      </c>
      <c r="G17" s="681">
        <f>+SUMIF(AF!C:C,Consolidado!B17,AF!F:F)</f>
        <v>0</v>
      </c>
      <c r="H17" s="667">
        <v>0</v>
      </c>
      <c r="I17" s="668">
        <v>0</v>
      </c>
      <c r="J17" s="667">
        <v>0</v>
      </c>
      <c r="K17" s="698">
        <v>0</v>
      </c>
      <c r="L17" s="703">
        <v>0</v>
      </c>
      <c r="M17" s="685">
        <f>+E17+G17+J17-K17</f>
        <v>0</v>
      </c>
    </row>
    <row r="18" spans="2:14" ht="16.5" customHeight="1">
      <c r="B18" s="648" t="s">
        <v>919</v>
      </c>
      <c r="C18" s="663" t="s">
        <v>471</v>
      </c>
      <c r="D18" s="677">
        <f>SUMIF(RG!B:B,Consolidado!B18,RG!D:D)</f>
        <v>19000000</v>
      </c>
      <c r="E18" s="682">
        <f>SUMIF(RG!B:B,Consolidado!B18,RG!E:E)</f>
        <v>2722.3099999995902</v>
      </c>
      <c r="F18" s="677">
        <f>SUMIF(AF!C:C,Consolidado!B18,AF!E:E)</f>
        <v>163000000</v>
      </c>
      <c r="G18" s="682">
        <f>SUMIF(AF!C:C,Consolidado!B18,AF!F:F)</f>
        <v>23354.58</v>
      </c>
      <c r="H18" s="669">
        <v>0</v>
      </c>
      <c r="I18" s="670">
        <v>0</v>
      </c>
      <c r="J18" s="669">
        <v>0</v>
      </c>
      <c r="K18" s="699">
        <v>0</v>
      </c>
      <c r="L18" s="659">
        <f t="shared" si="1"/>
        <v>182000000</v>
      </c>
      <c r="M18" s="649">
        <f t="shared" si="2"/>
        <v>26076.889999999592</v>
      </c>
    </row>
    <row r="19" spans="2:14" ht="16.5" customHeight="1">
      <c r="B19" s="648" t="s">
        <v>1090</v>
      </c>
      <c r="C19" s="663" t="s">
        <v>1091</v>
      </c>
      <c r="D19" s="677">
        <f>SUMIF(RG!B:B,Consolidado!B19,RG!D:D)</f>
        <v>115000000</v>
      </c>
      <c r="E19" s="682">
        <f>SUMIF(RG!B:B,Consolidado!B19,RG!E:E)</f>
        <v>16477.160000000003</v>
      </c>
      <c r="F19" s="677">
        <f>SUMIF(AF!C:C,Consolidado!B19,AF!G:G)</f>
        <v>0</v>
      </c>
      <c r="G19" s="682">
        <f>SUMIF(AF!C:C,Consolidado!B19,AF!F:F)</f>
        <v>0</v>
      </c>
      <c r="H19" s="669">
        <v>0</v>
      </c>
      <c r="I19" s="670">
        <v>0</v>
      </c>
      <c r="J19" s="669">
        <v>0</v>
      </c>
      <c r="K19" s="699">
        <v>0</v>
      </c>
      <c r="L19" s="659">
        <f t="shared" si="1"/>
        <v>115000000</v>
      </c>
      <c r="M19" s="649">
        <f t="shared" si="2"/>
        <v>16477.160000000003</v>
      </c>
    </row>
    <row r="20" spans="2:14" ht="16.5" customHeight="1">
      <c r="B20" s="648" t="s">
        <v>920</v>
      </c>
      <c r="C20" s="663" t="s">
        <v>647</v>
      </c>
      <c r="D20" s="677">
        <f>SUMIF(RG!B:B,Consolidado!B20,RG!D:D)</f>
        <v>1519920911</v>
      </c>
      <c r="E20" s="682">
        <f>SUMIF(RG!B:B,Consolidado!B20,RG!E:E)</f>
        <v>217773.6799999997</v>
      </c>
      <c r="F20" s="677">
        <f>SUMIF(AF!C:C,Consolidado!B20,AF!E:E)</f>
        <v>364736986</v>
      </c>
      <c r="G20" s="682">
        <f>SUMIF(AF!C:C,Consolidado!B20,AF!F:F)</f>
        <v>52259.38</v>
      </c>
      <c r="H20" s="669">
        <v>0</v>
      </c>
      <c r="I20" s="670">
        <v>0</v>
      </c>
      <c r="J20" s="669">
        <v>0</v>
      </c>
      <c r="K20" s="699">
        <v>0</v>
      </c>
      <c r="L20" s="659">
        <f t="shared" si="1"/>
        <v>1884657897</v>
      </c>
      <c r="M20" s="649">
        <f t="shared" si="2"/>
        <v>270033.05999999971</v>
      </c>
    </row>
    <row r="21" spans="2:14" ht="16.5" customHeight="1">
      <c r="B21" s="648" t="s">
        <v>921</v>
      </c>
      <c r="C21" s="663" t="s">
        <v>648</v>
      </c>
      <c r="D21" s="677">
        <f>SUMIF(RG!B:B,Consolidado!B21,RG!D:D)</f>
        <v>4874975827</v>
      </c>
      <c r="E21" s="682">
        <f>SUMIF(RG!B:B,Consolidado!B21,RG!E:E)</f>
        <v>698484.64800000004</v>
      </c>
      <c r="F21" s="677">
        <f>SUMIF(AF!C:C,Consolidado!B21,AF!G:G)</f>
        <v>0</v>
      </c>
      <c r="G21" s="682">
        <f>SUMIF(AF!C:C,Consolidado!B21,AF!F:F)</f>
        <v>0</v>
      </c>
      <c r="H21" s="669">
        <v>0</v>
      </c>
      <c r="I21" s="670">
        <v>0</v>
      </c>
      <c r="J21" s="669">
        <v>0</v>
      </c>
      <c r="K21" s="699">
        <v>0</v>
      </c>
      <c r="L21" s="659">
        <f t="shared" si="1"/>
        <v>4874975827</v>
      </c>
      <c r="M21" s="649">
        <f t="shared" si="2"/>
        <v>698484.64800000004</v>
      </c>
      <c r="N21" s="635">
        <f>+M21</f>
        <v>698484.64800000004</v>
      </c>
    </row>
    <row r="22" spans="2:14" ht="16.5" customHeight="1">
      <c r="B22" s="648" t="s">
        <v>922</v>
      </c>
      <c r="C22" s="663" t="s">
        <v>642</v>
      </c>
      <c r="D22" s="677">
        <f>SUMIF(RG!B:B,Consolidado!B22,RG!D:D)</f>
        <v>3196000000</v>
      </c>
      <c r="E22" s="682">
        <f>SUMIF(RG!B:B,Consolidado!B22,RG!E:E)</f>
        <v>457921.64000000013</v>
      </c>
      <c r="F22" s="677">
        <f>SUMIF(AF!C:C,Consolidado!B22,AF!G:G)</f>
        <v>0</v>
      </c>
      <c r="G22" s="682">
        <f>SUMIF(AF!C:C,Consolidado!B22,AF!F:F)</f>
        <v>0</v>
      </c>
      <c r="H22" s="669">
        <v>0</v>
      </c>
      <c r="I22" s="670">
        <v>0</v>
      </c>
      <c r="J22" s="669">
        <v>0</v>
      </c>
      <c r="K22" s="699">
        <v>0</v>
      </c>
      <c r="L22" s="659">
        <f t="shared" si="1"/>
        <v>3196000000</v>
      </c>
      <c r="M22" s="649">
        <f t="shared" si="2"/>
        <v>457921.64000000013</v>
      </c>
      <c r="N22" s="772">
        <f>+E77</f>
        <v>693956.93940000003</v>
      </c>
    </row>
    <row r="23" spans="2:14" ht="16.5" customHeight="1">
      <c r="B23" s="648" t="s">
        <v>923</v>
      </c>
      <c r="C23" s="663" t="s">
        <v>643</v>
      </c>
      <c r="D23" s="677">
        <f>SUMIF(RG!B:B,Consolidado!B23,RG!D:D)</f>
        <v>9142961600</v>
      </c>
      <c r="E23" s="682">
        <f>SUMIF(RG!B:B,Consolidado!B23,RG!E:E)</f>
        <v>1310000</v>
      </c>
      <c r="F23" s="677">
        <f>SUMIF(AF!C:C,Consolidado!B23,AF!G:G)</f>
        <v>0</v>
      </c>
      <c r="G23" s="682">
        <f>SUMIF(AF!C:C,Consolidado!B23,AF!F:F)</f>
        <v>0</v>
      </c>
      <c r="H23" s="669">
        <v>0</v>
      </c>
      <c r="I23" s="670">
        <v>0</v>
      </c>
      <c r="J23" s="669">
        <v>0</v>
      </c>
      <c r="K23" s="699">
        <v>0</v>
      </c>
      <c r="L23" s="659">
        <f t="shared" si="1"/>
        <v>9142961600</v>
      </c>
      <c r="M23" s="649">
        <f t="shared" si="2"/>
        <v>1310000</v>
      </c>
      <c r="N23" s="773">
        <f>+N21-N22</f>
        <v>4527.7086000000127</v>
      </c>
    </row>
    <row r="24" spans="2:14" ht="16.5" customHeight="1">
      <c r="B24" s="648" t="s">
        <v>924</v>
      </c>
      <c r="C24" s="663" t="s">
        <v>649</v>
      </c>
      <c r="D24" s="677">
        <f>SUMIF(RG!B:B,Consolidado!B24,RG!D:D)</f>
        <v>2410959</v>
      </c>
      <c r="E24" s="682">
        <f>SUMIF(RG!B:B,Consolidado!B24,RG!E:E)</f>
        <v>345.44</v>
      </c>
      <c r="F24" s="677">
        <f>SUMIF(AF!C:C,Consolidado!B24,AF!G:G)</f>
        <v>0</v>
      </c>
      <c r="G24" s="682">
        <f>SUMIF(AF!C:C,Consolidado!B24,AF!F:F)</f>
        <v>0</v>
      </c>
      <c r="H24" s="669">
        <v>0</v>
      </c>
      <c r="I24" s="670">
        <v>0</v>
      </c>
      <c r="J24" s="669">
        <v>0</v>
      </c>
      <c r="K24" s="699">
        <v>0</v>
      </c>
      <c r="L24" s="659">
        <f t="shared" si="1"/>
        <v>2410959</v>
      </c>
      <c r="M24" s="649">
        <f t="shared" si="2"/>
        <v>345.44</v>
      </c>
    </row>
    <row r="25" spans="2:14" ht="16.5" customHeight="1">
      <c r="B25" s="648" t="s">
        <v>925</v>
      </c>
      <c r="C25" s="663" t="s">
        <v>644</v>
      </c>
      <c r="D25" s="677">
        <f>SUMIF(RG!B:B,Consolidado!B25,RG!D:D)</f>
        <v>4616777</v>
      </c>
      <c r="E25" s="682">
        <f>SUMIF(RG!B:B,Consolidado!B25,RG!E:E)</f>
        <v>661.49</v>
      </c>
      <c r="F25" s="677">
        <f>SUMIF(AF!C:C,Consolidado!B25,AF!G:G)</f>
        <v>0</v>
      </c>
      <c r="G25" s="682">
        <f>SUMIF(AF!C:C,Consolidado!B25,AF!F:F)</f>
        <v>0</v>
      </c>
      <c r="H25" s="669">
        <v>0</v>
      </c>
      <c r="I25" s="670">
        <v>0</v>
      </c>
      <c r="J25" s="669">
        <v>0</v>
      </c>
      <c r="K25" s="699">
        <v>0</v>
      </c>
      <c r="L25" s="659">
        <f t="shared" si="1"/>
        <v>4616777</v>
      </c>
      <c r="M25" s="649">
        <f t="shared" si="2"/>
        <v>661.49</v>
      </c>
    </row>
    <row r="26" spans="2:14" ht="16.5" customHeight="1">
      <c r="B26" s="648" t="s">
        <v>926</v>
      </c>
      <c r="C26" s="663" t="s">
        <v>650</v>
      </c>
      <c r="D26" s="677">
        <f>SUMIF(RG!B:B,Consolidado!B26,RG!D:D)</f>
        <v>6575130</v>
      </c>
      <c r="E26" s="682">
        <f>SUMIF(RG!B:B,Consolidado!B26,RG!E:E)</f>
        <v>942.07999999999993</v>
      </c>
      <c r="F26" s="677">
        <f>SUMIF(AF!C:C,Consolidado!B26,AF!G:G)</f>
        <v>0</v>
      </c>
      <c r="G26" s="682">
        <f>SUMIF(AF!C:C,Consolidado!B26,AF!F:F)</f>
        <v>0</v>
      </c>
      <c r="H26" s="669">
        <v>0</v>
      </c>
      <c r="I26" s="670">
        <v>0</v>
      </c>
      <c r="J26" s="669">
        <v>0</v>
      </c>
      <c r="K26" s="699">
        <v>0</v>
      </c>
      <c r="L26" s="659">
        <f t="shared" si="1"/>
        <v>6575130</v>
      </c>
      <c r="M26" s="649">
        <f t="shared" si="2"/>
        <v>942.07999999999993</v>
      </c>
    </row>
    <row r="27" spans="2:14" ht="16.5" customHeight="1">
      <c r="B27" s="648" t="s">
        <v>1092</v>
      </c>
      <c r="C27" s="663" t="s">
        <v>1093</v>
      </c>
      <c r="D27" s="677">
        <f>SUMIF(RG!B:B,Consolidado!B27,RG!D:D)</f>
        <v>21915</v>
      </c>
      <c r="E27" s="682">
        <f>SUMIF(RG!B:B,Consolidado!B27,RG!E:E)</f>
        <v>3.1400000000003279</v>
      </c>
      <c r="F27" s="677">
        <f>SUMIF(AF!C:C,Consolidado!B27,AF!G:G)</f>
        <v>0</v>
      </c>
      <c r="G27" s="682">
        <f>SUMIF(AF!C:C,Consolidado!B27,AF!F:F)</f>
        <v>0</v>
      </c>
      <c r="H27" s="669">
        <v>0</v>
      </c>
      <c r="I27" s="670">
        <v>0</v>
      </c>
      <c r="J27" s="669">
        <v>0</v>
      </c>
      <c r="K27" s="699">
        <v>0</v>
      </c>
      <c r="L27" s="659">
        <f t="shared" si="1"/>
        <v>21915</v>
      </c>
      <c r="M27" s="649">
        <f t="shared" si="2"/>
        <v>3.1400000000003279</v>
      </c>
    </row>
    <row r="28" spans="2:14" s="639" customFormat="1" ht="16.5" customHeight="1">
      <c r="B28" s="647" t="s">
        <v>927</v>
      </c>
      <c r="C28" s="662" t="s">
        <v>155</v>
      </c>
      <c r="D28" s="676">
        <v>0</v>
      </c>
      <c r="E28" s="681">
        <v>0</v>
      </c>
      <c r="F28" s="676">
        <v>0</v>
      </c>
      <c r="G28" s="681">
        <f>+SUMIF(AF!C:C,Consolidado!B28,AF!F:F)</f>
        <v>0</v>
      </c>
      <c r="H28" s="667">
        <v>0</v>
      </c>
      <c r="I28" s="668">
        <v>0</v>
      </c>
      <c r="J28" s="667">
        <v>0</v>
      </c>
      <c r="K28" s="698">
        <v>0</v>
      </c>
      <c r="L28" s="703">
        <v>0</v>
      </c>
      <c r="M28" s="685">
        <f>+E28+G28+J28-K28</f>
        <v>0</v>
      </c>
    </row>
    <row r="29" spans="2:14" ht="16.5" customHeight="1">
      <c r="B29" s="648" t="s">
        <v>928</v>
      </c>
      <c r="C29" s="663" t="s">
        <v>651</v>
      </c>
      <c r="D29" s="677">
        <f>SUMIF(RG!B:B,Consolidado!B29,RG!D:D)</f>
        <v>28719719</v>
      </c>
      <c r="E29" s="682">
        <f>SUMIF(RG!B:B,Consolidado!B29,RG!E:E)</f>
        <v>4114.9500000000007</v>
      </c>
      <c r="F29" s="677">
        <f>SUMIF(AF!C:C,Consolidado!B29,AF!G:G)</f>
        <v>0</v>
      </c>
      <c r="G29" s="682">
        <f>SUMIF(AF!C:C,Consolidado!B29,AF!F:F)</f>
        <v>0</v>
      </c>
      <c r="H29" s="669">
        <v>0</v>
      </c>
      <c r="I29" s="670">
        <v>0</v>
      </c>
      <c r="J29" s="669">
        <v>0</v>
      </c>
      <c r="K29" s="699">
        <v>0</v>
      </c>
      <c r="L29" s="659">
        <f t="shared" si="1"/>
        <v>28719719</v>
      </c>
      <c r="M29" s="649">
        <f t="shared" si="2"/>
        <v>4114.9500000000007</v>
      </c>
    </row>
    <row r="30" spans="2:14" ht="16.5" customHeight="1">
      <c r="B30" s="648" t="s">
        <v>929</v>
      </c>
      <c r="C30" s="663" t="s">
        <v>652</v>
      </c>
      <c r="D30" s="677">
        <f>SUMIF(RG!B:B,Consolidado!B30,RG!D:D)</f>
        <v>4037769</v>
      </c>
      <c r="E30" s="682">
        <f>SUMIF(RG!B:B,Consolidado!B30,RG!E:E)</f>
        <v>578.52999999999884</v>
      </c>
      <c r="F30" s="677">
        <f>SUMIF(AF!C:C,Consolidado!B30,AF!G:G)</f>
        <v>0</v>
      </c>
      <c r="G30" s="682">
        <f>SUMIF(AF!C:C,Consolidado!B30,AF!F:F)</f>
        <v>0</v>
      </c>
      <c r="H30" s="669">
        <v>0</v>
      </c>
      <c r="I30" s="670">
        <v>0</v>
      </c>
      <c r="J30" s="669">
        <v>0</v>
      </c>
      <c r="K30" s="699">
        <v>0</v>
      </c>
      <c r="L30" s="659">
        <f t="shared" si="1"/>
        <v>4037769</v>
      </c>
      <c r="M30" s="649">
        <f t="shared" si="2"/>
        <v>578.52999999999884</v>
      </c>
    </row>
    <row r="31" spans="2:14" ht="16.5" customHeight="1">
      <c r="B31" s="648" t="s">
        <v>930</v>
      </c>
      <c r="C31" s="663" t="s">
        <v>583</v>
      </c>
      <c r="D31" s="677">
        <f>SUMIF(RG!B:B,Consolidado!B31,RG!D:D)</f>
        <v>1770137</v>
      </c>
      <c r="E31" s="682">
        <f>SUMIF(RG!B:B,Consolidado!B31,RG!E:E)</f>
        <v>253.61999999999531</v>
      </c>
      <c r="F31" s="677">
        <f>SUMIF(AF!C:C,Consolidado!B31,AF!G:G)</f>
        <v>0</v>
      </c>
      <c r="G31" s="682">
        <f>SUMIF(AF!C:C,Consolidado!B31,AF!F:F)</f>
        <v>0</v>
      </c>
      <c r="H31" s="669">
        <v>0</v>
      </c>
      <c r="I31" s="670">
        <v>0</v>
      </c>
      <c r="J31" s="669">
        <v>0</v>
      </c>
      <c r="K31" s="699">
        <v>0</v>
      </c>
      <c r="L31" s="659">
        <f t="shared" si="1"/>
        <v>1770137</v>
      </c>
      <c r="M31" s="649">
        <f t="shared" si="2"/>
        <v>253.61999999999531</v>
      </c>
    </row>
    <row r="32" spans="2:14" s="639" customFormat="1" ht="16.5" customHeight="1">
      <c r="B32" s="647" t="s">
        <v>931</v>
      </c>
      <c r="C32" s="662" t="s">
        <v>184</v>
      </c>
      <c r="D32" s="676">
        <v>0</v>
      </c>
      <c r="E32" s="681">
        <v>0</v>
      </c>
      <c r="F32" s="676">
        <v>0</v>
      </c>
      <c r="G32" s="681">
        <f>+SUMIF(AF!C:C,Consolidado!B32,AF!F:F)</f>
        <v>0</v>
      </c>
      <c r="H32" s="667">
        <v>0</v>
      </c>
      <c r="I32" s="668">
        <v>0</v>
      </c>
      <c r="J32" s="667">
        <v>0</v>
      </c>
      <c r="K32" s="698">
        <v>0</v>
      </c>
      <c r="L32" s="703">
        <v>0</v>
      </c>
      <c r="M32" s="685">
        <f>+E32+G32+J32-K32</f>
        <v>0</v>
      </c>
    </row>
    <row r="33" spans="2:14" ht="16.5" customHeight="1">
      <c r="B33" s="648" t="s">
        <v>932</v>
      </c>
      <c r="C33" s="663" t="s">
        <v>194</v>
      </c>
      <c r="D33" s="677">
        <f>SUMIF(RG!B:B,Consolidado!B33,RG!D:D)</f>
        <v>91126873</v>
      </c>
      <c r="E33" s="682">
        <f>SUMIF(RG!B:B,Consolidado!B33,RG!E:E)</f>
        <v>13056.619999999999</v>
      </c>
      <c r="F33" s="677">
        <f>SUMIF(AF!C:C,Consolidado!B33,AF!E:E)</f>
        <v>1359604</v>
      </c>
      <c r="G33" s="682">
        <f>SUMIF(AF!C:C,Consolidado!B33,AF!F:F)</f>
        <v>194.8</v>
      </c>
      <c r="H33" s="669">
        <v>0</v>
      </c>
      <c r="I33" s="670">
        <v>0</v>
      </c>
      <c r="J33" s="669">
        <v>0</v>
      </c>
      <c r="K33" s="699">
        <v>0</v>
      </c>
      <c r="L33" s="659">
        <f t="shared" si="1"/>
        <v>92486477</v>
      </c>
      <c r="M33" s="649">
        <f t="shared" si="2"/>
        <v>13251.419999999998</v>
      </c>
    </row>
    <row r="34" spans="2:14" ht="16.5" customHeight="1">
      <c r="B34" s="648" t="s">
        <v>933</v>
      </c>
      <c r="C34" s="663" t="s">
        <v>196</v>
      </c>
      <c r="D34" s="677">
        <f>SUMIF(RG!B:B,Consolidado!B34,RG!D:D)</f>
        <v>35870474</v>
      </c>
      <c r="E34" s="682">
        <f>SUMIF(RG!B:B,Consolidado!B34,RG!E:E)</f>
        <v>5139.51</v>
      </c>
      <c r="F34" s="677">
        <f>SUMIF(AF!C:C,Consolidado!B34,AF!G:G)</f>
        <v>0</v>
      </c>
      <c r="G34" s="682">
        <f>SUMIF(AF!C:C,Consolidado!B34,AF!F:F)</f>
        <v>0</v>
      </c>
      <c r="H34" s="669">
        <v>0</v>
      </c>
      <c r="I34" s="670">
        <v>0</v>
      </c>
      <c r="J34" s="669">
        <v>0</v>
      </c>
      <c r="K34" s="699">
        <v>0</v>
      </c>
      <c r="L34" s="659">
        <f t="shared" si="1"/>
        <v>35870474</v>
      </c>
      <c r="M34" s="649">
        <f t="shared" si="2"/>
        <v>5139.51</v>
      </c>
    </row>
    <row r="35" spans="2:14" ht="16.5" customHeight="1">
      <c r="B35" s="648" t="s">
        <v>934</v>
      </c>
      <c r="C35" s="663" t="s">
        <v>566</v>
      </c>
      <c r="D35" s="677">
        <f>SUMIF(RG!B:B,Consolidado!B35,RG!D:D)</f>
        <v>17653690</v>
      </c>
      <c r="E35" s="682">
        <f>SUMIF(RG!B:B,Consolidado!B35,RG!E:E)</f>
        <v>2529.41</v>
      </c>
      <c r="F35" s="677">
        <f>SUMIF(AF!C:C,Consolidado!B35,AF!G:G)</f>
        <v>0</v>
      </c>
      <c r="G35" s="682">
        <f>SUMIF(AF!C:C,Consolidado!B35,AF!F:F)</f>
        <v>0</v>
      </c>
      <c r="H35" s="669">
        <v>0</v>
      </c>
      <c r="I35" s="670">
        <v>0</v>
      </c>
      <c r="J35" s="669">
        <v>0</v>
      </c>
      <c r="K35" s="699">
        <v>0</v>
      </c>
      <c r="L35" s="659">
        <f t="shared" si="1"/>
        <v>17653690</v>
      </c>
      <c r="M35" s="649">
        <f t="shared" si="2"/>
        <v>2529.41</v>
      </c>
    </row>
    <row r="36" spans="2:14" ht="16.5" customHeight="1">
      <c r="B36" s="648" t="s">
        <v>1094</v>
      </c>
      <c r="C36" s="663" t="s">
        <v>599</v>
      </c>
      <c r="D36" s="677">
        <f>SUMIF(RG!B:B,Consolidado!B36,RG!D:D)</f>
        <v>48401280</v>
      </c>
      <c r="E36" s="682">
        <f>SUMIF(RG!B:B,Consolidado!B36,RG!E:E)</f>
        <v>6934.9199999999992</v>
      </c>
      <c r="F36" s="677">
        <f>SUMIF(AF!C:C,Consolidado!B36,AF!G:G)</f>
        <v>0</v>
      </c>
      <c r="G36" s="682">
        <f>SUMIF(AF!C:C,Consolidado!B36,AF!F:F)</f>
        <v>0</v>
      </c>
      <c r="H36" s="669">
        <v>0</v>
      </c>
      <c r="I36" s="670">
        <v>0</v>
      </c>
      <c r="J36" s="669">
        <v>0</v>
      </c>
      <c r="K36" s="699">
        <v>0</v>
      </c>
      <c r="L36" s="659">
        <f t="shared" si="1"/>
        <v>48401280</v>
      </c>
      <c r="M36" s="649">
        <f t="shared" si="2"/>
        <v>6934.9199999999992</v>
      </c>
    </row>
    <row r="37" spans="2:14" s="639" customFormat="1" ht="16.5" customHeight="1">
      <c r="B37" s="647" t="s">
        <v>935</v>
      </c>
      <c r="C37" s="662" t="s">
        <v>653</v>
      </c>
      <c r="D37" s="676">
        <v>0</v>
      </c>
      <c r="E37" s="681">
        <v>0</v>
      </c>
      <c r="F37" s="676">
        <v>0</v>
      </c>
      <c r="G37" s="681">
        <f>+SUMIF(AF!C:C,Consolidado!B37,AF!F:F)</f>
        <v>0</v>
      </c>
      <c r="H37" s="667">
        <v>0</v>
      </c>
      <c r="I37" s="668">
        <v>0</v>
      </c>
      <c r="J37" s="667">
        <v>0</v>
      </c>
      <c r="K37" s="698">
        <v>0</v>
      </c>
      <c r="L37" s="703">
        <v>0</v>
      </c>
      <c r="M37" s="685">
        <f>+E37+G37+J37-K37</f>
        <v>0</v>
      </c>
    </row>
    <row r="38" spans="2:14" ht="16.5" customHeight="1">
      <c r="B38" s="648" t="s">
        <v>936</v>
      </c>
      <c r="C38" s="663" t="s">
        <v>567</v>
      </c>
      <c r="D38" s="677">
        <f>SUMIF(RG!B:B,Consolidado!B38,RG!D:D)</f>
        <v>20938080</v>
      </c>
      <c r="E38" s="682">
        <f>SUMIF(RG!B:B,Consolidado!B38,RG!E:E)</f>
        <v>3000</v>
      </c>
      <c r="F38" s="677">
        <f>SUMIF(AF!C:C,Consolidado!B38,AF!G:G)</f>
        <v>0</v>
      </c>
      <c r="G38" s="682">
        <f>SUMIF(AF!C:C,Consolidado!B38,AF!F:F)</f>
        <v>0</v>
      </c>
      <c r="H38" s="669">
        <v>0</v>
      </c>
      <c r="I38" s="670">
        <v>0</v>
      </c>
      <c r="J38" s="669">
        <v>0</v>
      </c>
      <c r="K38" s="699">
        <v>0</v>
      </c>
      <c r="L38" s="659">
        <f t="shared" si="1"/>
        <v>20938080</v>
      </c>
      <c r="M38" s="649">
        <f t="shared" si="2"/>
        <v>3000</v>
      </c>
    </row>
    <row r="39" spans="2:14" ht="16.5" customHeight="1">
      <c r="B39" s="648" t="s">
        <v>937</v>
      </c>
      <c r="C39" s="663" t="s">
        <v>654</v>
      </c>
      <c r="D39" s="677">
        <f>SUMIF(RG!B:B,Consolidado!B39,RG!D:D)</f>
        <v>2243400</v>
      </c>
      <c r="E39" s="682">
        <f>SUMIF(RG!B:B,Consolidado!B39,RG!E:E)</f>
        <v>322.69</v>
      </c>
      <c r="F39" s="677">
        <f>SUMIF(AF!C:C,Consolidado!B39,AF!G:G)</f>
        <v>0</v>
      </c>
      <c r="G39" s="682">
        <f>SUMIF(AF!C:C,Consolidado!B39,AF!F:F)</f>
        <v>0</v>
      </c>
      <c r="H39" s="669">
        <v>0</v>
      </c>
      <c r="I39" s="670">
        <v>0</v>
      </c>
      <c r="J39" s="669">
        <v>0</v>
      </c>
      <c r="K39" s="699">
        <v>0</v>
      </c>
      <c r="L39" s="659">
        <f t="shared" si="1"/>
        <v>2243400</v>
      </c>
      <c r="M39" s="649">
        <f t="shared" si="2"/>
        <v>322.69</v>
      </c>
    </row>
    <row r="40" spans="2:14" s="639" customFormat="1" ht="16.5" customHeight="1">
      <c r="B40" s="647" t="s">
        <v>938</v>
      </c>
      <c r="C40" s="662" t="s">
        <v>7</v>
      </c>
      <c r="D40" s="676">
        <v>0</v>
      </c>
      <c r="E40" s="681">
        <v>0</v>
      </c>
      <c r="F40" s="676">
        <v>0</v>
      </c>
      <c r="G40" s="681">
        <f>+SUMIF(AF!C:C,Consolidado!B40,AF!F:F)</f>
        <v>0</v>
      </c>
      <c r="H40" s="667">
        <v>0</v>
      </c>
      <c r="I40" s="668">
        <v>0</v>
      </c>
      <c r="J40" s="667">
        <v>0</v>
      </c>
      <c r="K40" s="698">
        <v>0</v>
      </c>
      <c r="L40" s="703">
        <v>0</v>
      </c>
      <c r="M40" s="685">
        <f t="shared" si="2"/>
        <v>0</v>
      </c>
    </row>
    <row r="41" spans="2:14" s="639" customFormat="1" ht="16.5" customHeight="1">
      <c r="B41" s="647" t="s">
        <v>939</v>
      </c>
      <c r="C41" s="662" t="s">
        <v>205</v>
      </c>
      <c r="D41" s="676">
        <v>0</v>
      </c>
      <c r="E41" s="681">
        <v>0</v>
      </c>
      <c r="F41" s="676">
        <v>0</v>
      </c>
      <c r="G41" s="681">
        <f>+SUMIF(AF!C:C,Consolidado!B41,AF!F:F)</f>
        <v>0</v>
      </c>
      <c r="H41" s="667">
        <v>0</v>
      </c>
      <c r="I41" s="668">
        <v>0</v>
      </c>
      <c r="J41" s="667">
        <v>0</v>
      </c>
      <c r="K41" s="698">
        <v>0</v>
      </c>
      <c r="L41" s="703">
        <v>0</v>
      </c>
      <c r="M41" s="685">
        <f t="shared" si="2"/>
        <v>0</v>
      </c>
    </row>
    <row r="42" spans="2:14" s="639" customFormat="1" ht="16.5" customHeight="1">
      <c r="B42" s="647" t="s">
        <v>940</v>
      </c>
      <c r="C42" s="662" t="s">
        <v>137</v>
      </c>
      <c r="D42" s="676">
        <v>0</v>
      </c>
      <c r="E42" s="681">
        <v>0</v>
      </c>
      <c r="F42" s="676">
        <v>0</v>
      </c>
      <c r="G42" s="681">
        <f>+SUMIF(AF!C:C,Consolidado!B42,AF!F:F)</f>
        <v>0</v>
      </c>
      <c r="H42" s="667">
        <v>0</v>
      </c>
      <c r="I42" s="668">
        <v>0</v>
      </c>
      <c r="J42" s="667">
        <v>0</v>
      </c>
      <c r="K42" s="698">
        <v>0</v>
      </c>
      <c r="L42" s="703">
        <v>0</v>
      </c>
      <c r="M42" s="685">
        <f t="shared" si="2"/>
        <v>0</v>
      </c>
    </row>
    <row r="43" spans="2:14" s="639" customFormat="1" ht="16.5" customHeight="1">
      <c r="B43" s="647" t="s">
        <v>941</v>
      </c>
      <c r="C43" s="662" t="s">
        <v>206</v>
      </c>
      <c r="D43" s="676">
        <v>0</v>
      </c>
      <c r="E43" s="681">
        <v>0</v>
      </c>
      <c r="F43" s="676">
        <v>0</v>
      </c>
      <c r="G43" s="681">
        <f>+SUMIF(AF!C:C,Consolidado!B43,AF!F:F)</f>
        <v>0</v>
      </c>
      <c r="H43" s="667">
        <v>0</v>
      </c>
      <c r="I43" s="668">
        <v>0</v>
      </c>
      <c r="J43" s="667">
        <v>0</v>
      </c>
      <c r="K43" s="698">
        <v>0</v>
      </c>
      <c r="L43" s="703">
        <v>0</v>
      </c>
      <c r="M43" s="685">
        <f t="shared" si="2"/>
        <v>0</v>
      </c>
    </row>
    <row r="44" spans="2:14" ht="16.5" customHeight="1">
      <c r="B44" s="648" t="s">
        <v>942</v>
      </c>
      <c r="C44" s="663" t="s">
        <v>655</v>
      </c>
      <c r="D44" s="677">
        <f>SUMIF(RG!B:B,Consolidado!B44,RG!D:D)</f>
        <v>851000000</v>
      </c>
      <c r="E44" s="682">
        <f>SUMIF(RG!B:B,Consolidado!B44,RG!E:E)</f>
        <v>121930.95</v>
      </c>
      <c r="F44" s="677">
        <f>SUMIF(AF!C:C,Consolidado!B44,AF!G:G)</f>
        <v>0</v>
      </c>
      <c r="G44" s="682">
        <f>SUMIF(AF!C:C,Consolidado!B44,AF!F:F)</f>
        <v>0</v>
      </c>
      <c r="H44" s="669">
        <v>0</v>
      </c>
      <c r="I44" s="670">
        <v>0</v>
      </c>
      <c r="J44" s="669">
        <v>0</v>
      </c>
      <c r="K44" s="699">
        <v>0</v>
      </c>
      <c r="L44" s="659">
        <f t="shared" si="1"/>
        <v>851000000</v>
      </c>
      <c r="M44" s="649">
        <f t="shared" si="2"/>
        <v>121930.95</v>
      </c>
    </row>
    <row r="45" spans="2:14" ht="16.5" customHeight="1">
      <c r="B45" s="648" t="s">
        <v>1095</v>
      </c>
      <c r="C45" s="663" t="s">
        <v>1096</v>
      </c>
      <c r="D45" s="677">
        <f>SUMIF(RG!B:B,Consolidado!B45,RG!D:D)</f>
        <v>3499000000</v>
      </c>
      <c r="E45" s="682">
        <f>SUMIF(RG!B:B,Consolidado!B45,RG!E:E)</f>
        <v>543137.15999999992</v>
      </c>
      <c r="F45" s="677">
        <f>SUMIF(AF!C:C,Consolidado!B45,AF!G:G)</f>
        <v>0</v>
      </c>
      <c r="G45" s="682">
        <f>SUMIF(AF!C:C,Consolidado!B45,AF!F:F)</f>
        <v>0</v>
      </c>
      <c r="H45" s="707">
        <v>0</v>
      </c>
      <c r="I45" s="747">
        <v>3499000000</v>
      </c>
      <c r="J45" s="748"/>
      <c r="K45" s="749">
        <f>+E45+J45</f>
        <v>543137.15999999992</v>
      </c>
      <c r="L45" s="659">
        <f t="shared" si="1"/>
        <v>0</v>
      </c>
      <c r="M45" s="649">
        <f>+E45+G45+J45-K45</f>
        <v>0</v>
      </c>
      <c r="N45" s="635"/>
    </row>
    <row r="46" spans="2:14" s="640" customFormat="1" ht="16.5" customHeight="1">
      <c r="B46" s="732"/>
      <c r="C46" s="733" t="s">
        <v>1385</v>
      </c>
      <c r="D46" s="734">
        <f>+G225</f>
        <v>3190334.8054</v>
      </c>
      <c r="E46" s="735">
        <v>0</v>
      </c>
      <c r="F46" s="734">
        <v>0</v>
      </c>
      <c r="G46" s="735">
        <v>0</v>
      </c>
      <c r="H46" s="742">
        <v>0</v>
      </c>
      <c r="I46" s="743">
        <v>3190335</v>
      </c>
      <c r="J46" s="750">
        <v>0</v>
      </c>
      <c r="K46" s="751">
        <v>0</v>
      </c>
      <c r="L46" s="736">
        <f t="shared" ref="L46" si="3">+D46+F46+H46-I46</f>
        <v>-0.1946000000461936</v>
      </c>
      <c r="M46" s="737">
        <f>+E46+G46+J46-K46</f>
        <v>0</v>
      </c>
      <c r="N46" s="738"/>
    </row>
    <row r="47" spans="2:14" s="639" customFormat="1" ht="16.5" customHeight="1">
      <c r="B47" s="647" t="s">
        <v>943</v>
      </c>
      <c r="C47" s="662" t="s">
        <v>525</v>
      </c>
      <c r="D47" s="676">
        <v>0</v>
      </c>
      <c r="E47" s="681">
        <v>0</v>
      </c>
      <c r="F47" s="676">
        <v>0</v>
      </c>
      <c r="G47" s="681">
        <f>+SUMIF(AF!C:C,Consolidado!B47,AF!F:F)</f>
        <v>0</v>
      </c>
      <c r="H47" s="667">
        <v>0</v>
      </c>
      <c r="I47" s="668">
        <v>0</v>
      </c>
      <c r="J47" s="667">
        <v>0</v>
      </c>
      <c r="K47" s="698">
        <v>0</v>
      </c>
      <c r="L47" s="703">
        <v>0</v>
      </c>
      <c r="M47" s="685">
        <f t="shared" ref="M47:M48" si="4">+E47+G47+J47-K47</f>
        <v>0</v>
      </c>
    </row>
    <row r="48" spans="2:14" s="639" customFormat="1" ht="16.5" customHeight="1">
      <c r="B48" s="647" t="s">
        <v>944</v>
      </c>
      <c r="C48" s="662" t="s">
        <v>219</v>
      </c>
      <c r="D48" s="676">
        <v>0</v>
      </c>
      <c r="E48" s="681">
        <v>0</v>
      </c>
      <c r="F48" s="676">
        <v>0</v>
      </c>
      <c r="G48" s="681">
        <f>+SUMIF(AF!C:C,Consolidado!B48,AF!F:F)</f>
        <v>0</v>
      </c>
      <c r="H48" s="667">
        <v>0</v>
      </c>
      <c r="I48" s="668">
        <v>0</v>
      </c>
      <c r="J48" s="667">
        <v>0</v>
      </c>
      <c r="K48" s="698">
        <v>0</v>
      </c>
      <c r="L48" s="703">
        <v>0</v>
      </c>
      <c r="M48" s="685">
        <f t="shared" si="4"/>
        <v>0</v>
      </c>
    </row>
    <row r="49" spans="2:13" ht="16.5" customHeight="1">
      <c r="B49" s="648" t="s">
        <v>945</v>
      </c>
      <c r="C49" s="663" t="s">
        <v>219</v>
      </c>
      <c r="D49" s="677">
        <f>SUMIF(RG!B:B,Consolidado!B49,RG!D:D)</f>
        <v>1307727</v>
      </c>
      <c r="E49" s="682">
        <f>SUMIF(RG!B:B,Consolidado!B49,RG!E:E)</f>
        <v>195.77</v>
      </c>
      <c r="F49" s="677">
        <f>SUMIF(AF!C:C,Consolidado!B49,AF!G:G)</f>
        <v>0</v>
      </c>
      <c r="G49" s="682">
        <f>SUMIF(AF!C:C,Consolidado!B49,AF!F:F)</f>
        <v>0</v>
      </c>
      <c r="H49" s="669">
        <v>0</v>
      </c>
      <c r="I49" s="670">
        <v>0</v>
      </c>
      <c r="J49" s="669">
        <v>0</v>
      </c>
      <c r="K49" s="699">
        <v>0</v>
      </c>
      <c r="L49" s="659">
        <f t="shared" si="1"/>
        <v>1307727</v>
      </c>
      <c r="M49" s="649">
        <f t="shared" si="2"/>
        <v>195.77</v>
      </c>
    </row>
    <row r="50" spans="2:13" s="639" customFormat="1" ht="16.5" customHeight="1">
      <c r="B50" s="647" t="s">
        <v>946</v>
      </c>
      <c r="C50" s="662" t="s">
        <v>221</v>
      </c>
      <c r="D50" s="676">
        <v>0</v>
      </c>
      <c r="E50" s="681">
        <v>0</v>
      </c>
      <c r="F50" s="676">
        <v>0</v>
      </c>
      <c r="G50" s="681">
        <f>+SUMIF(AF!C:C,Consolidado!B50,AF!F:F)</f>
        <v>0</v>
      </c>
      <c r="H50" s="667">
        <v>0</v>
      </c>
      <c r="I50" s="668">
        <v>0</v>
      </c>
      <c r="J50" s="667">
        <v>0</v>
      </c>
      <c r="K50" s="698">
        <v>0</v>
      </c>
      <c r="L50" s="703">
        <v>0</v>
      </c>
      <c r="M50" s="685">
        <f>+E50+G50+J50-K50</f>
        <v>0</v>
      </c>
    </row>
    <row r="51" spans="2:13" ht="16.5" customHeight="1">
      <c r="B51" s="648" t="s">
        <v>947</v>
      </c>
      <c r="C51" s="663" t="s">
        <v>221</v>
      </c>
      <c r="D51" s="677">
        <f>SUMIF(RG!B:B,Consolidado!B51,RG!D:D)</f>
        <v>16238918</v>
      </c>
      <c r="E51" s="682">
        <f>SUMIF(RG!B:B,Consolidado!B51,RG!E:E)</f>
        <v>2509.09</v>
      </c>
      <c r="F51" s="677">
        <f>SUMIF(AF!C:C,Consolidado!B51,AF!G:G)</f>
        <v>0</v>
      </c>
      <c r="G51" s="682">
        <f>SUMIF(AF!C:C,Consolidado!B51,AF!F:F)</f>
        <v>0</v>
      </c>
      <c r="H51" s="669">
        <v>0</v>
      </c>
      <c r="I51" s="670">
        <v>0</v>
      </c>
      <c r="J51" s="669">
        <v>0</v>
      </c>
      <c r="K51" s="699">
        <v>0</v>
      </c>
      <c r="L51" s="659">
        <f t="shared" si="1"/>
        <v>16238918</v>
      </c>
      <c r="M51" s="649">
        <f t="shared" si="2"/>
        <v>2509.09</v>
      </c>
    </row>
    <row r="52" spans="2:13" ht="16.5" customHeight="1">
      <c r="B52" s="648" t="s">
        <v>948</v>
      </c>
      <c r="C52" s="663" t="s">
        <v>222</v>
      </c>
      <c r="D52" s="677">
        <f>SUMIF(RG!B:B,Consolidado!B52,RG!D:D)</f>
        <v>-2129706</v>
      </c>
      <c r="E52" s="682">
        <f>SUMIF(RG!B:B,Consolidado!B52,RG!E:E)</f>
        <v>-329.13</v>
      </c>
      <c r="F52" s="677">
        <f>SUMIF(AF!C:C,Consolidado!B52,AF!G:G)</f>
        <v>0</v>
      </c>
      <c r="G52" s="682">
        <f>SUMIF(AF!C:C,Consolidado!B52,AF!F:F)</f>
        <v>0</v>
      </c>
      <c r="H52" s="669">
        <v>0</v>
      </c>
      <c r="I52" s="670">
        <v>0</v>
      </c>
      <c r="J52" s="669">
        <v>0</v>
      </c>
      <c r="K52" s="699">
        <v>0</v>
      </c>
      <c r="L52" s="659">
        <f t="shared" si="1"/>
        <v>-2129706</v>
      </c>
      <c r="M52" s="649">
        <f t="shared" si="2"/>
        <v>-329.13</v>
      </c>
    </row>
    <row r="53" spans="2:13" s="639" customFormat="1" ht="16.5" customHeight="1">
      <c r="B53" s="647" t="s">
        <v>949</v>
      </c>
      <c r="C53" s="662" t="s">
        <v>474</v>
      </c>
      <c r="D53" s="676">
        <v>0</v>
      </c>
      <c r="E53" s="681">
        <v>0</v>
      </c>
      <c r="F53" s="676">
        <v>0</v>
      </c>
      <c r="G53" s="681">
        <f>+SUMIF(AF!C:C,Consolidado!B53,AF!F:F)</f>
        <v>0</v>
      </c>
      <c r="H53" s="667">
        <v>0</v>
      </c>
      <c r="I53" s="668">
        <v>0</v>
      </c>
      <c r="J53" s="667">
        <v>0</v>
      </c>
      <c r="K53" s="698">
        <v>0</v>
      </c>
      <c r="L53" s="703">
        <v>0</v>
      </c>
      <c r="M53" s="685">
        <f t="shared" si="2"/>
        <v>0</v>
      </c>
    </row>
    <row r="54" spans="2:13" s="639" customFormat="1" ht="16.5" customHeight="1">
      <c r="B54" s="647" t="s">
        <v>950</v>
      </c>
      <c r="C54" s="662" t="s">
        <v>228</v>
      </c>
      <c r="D54" s="676">
        <v>0</v>
      </c>
      <c r="E54" s="681">
        <v>0</v>
      </c>
      <c r="F54" s="676">
        <v>0</v>
      </c>
      <c r="G54" s="681">
        <f>+SUMIF(AF!C:C,Consolidado!B54,AF!F:F)</f>
        <v>0</v>
      </c>
      <c r="H54" s="667">
        <v>0</v>
      </c>
      <c r="I54" s="668">
        <v>0</v>
      </c>
      <c r="J54" s="667">
        <v>0</v>
      </c>
      <c r="K54" s="698">
        <v>0</v>
      </c>
      <c r="L54" s="703">
        <v>0</v>
      </c>
      <c r="M54" s="685">
        <f t="shared" si="2"/>
        <v>0</v>
      </c>
    </row>
    <row r="55" spans="2:13" ht="16.5" customHeight="1">
      <c r="B55" s="648" t="s">
        <v>951</v>
      </c>
      <c r="C55" s="663" t="s">
        <v>68</v>
      </c>
      <c r="D55" s="677">
        <f>SUMIF(RG!B:B,Consolidado!B55,RG!D:D)</f>
        <v>140625209</v>
      </c>
      <c r="E55" s="682">
        <f>SUMIF(RG!B:B,Consolidado!B55,RG!E:E)</f>
        <v>21537.040000000001</v>
      </c>
      <c r="F55" s="677">
        <f>SUMIF(AF!C:C,Consolidado!B55,AF!G:G)</f>
        <v>0</v>
      </c>
      <c r="G55" s="682">
        <f>SUMIF(AF!C:C,Consolidado!B55,AF!F:F)</f>
        <v>0</v>
      </c>
      <c r="H55" s="669">
        <v>0</v>
      </c>
      <c r="I55" s="670">
        <v>0</v>
      </c>
      <c r="J55" s="669">
        <v>0</v>
      </c>
      <c r="K55" s="699">
        <v>0</v>
      </c>
      <c r="L55" s="659">
        <f t="shared" si="1"/>
        <v>140625209</v>
      </c>
      <c r="M55" s="649">
        <f t="shared" si="2"/>
        <v>21537.040000000001</v>
      </c>
    </row>
    <row r="56" spans="2:13" ht="16.5" customHeight="1">
      <c r="B56" s="648" t="s">
        <v>952</v>
      </c>
      <c r="C56" s="663" t="s">
        <v>953</v>
      </c>
      <c r="D56" s="677">
        <f>SUMIF(RG!B:B,Consolidado!B56,RG!D:D)</f>
        <v>3450000</v>
      </c>
      <c r="E56" s="682">
        <f>SUMIF(RG!B:B,Consolidado!B56,RG!E:E)</f>
        <v>531.65</v>
      </c>
      <c r="F56" s="677">
        <f>SUMIF(AF!C:C,Consolidado!B56,AF!G:G)</f>
        <v>0</v>
      </c>
      <c r="G56" s="682">
        <f>SUMIF(AF!C:C,Consolidado!B56,AF!F:F)</f>
        <v>0</v>
      </c>
      <c r="H56" s="669">
        <v>0</v>
      </c>
      <c r="I56" s="670">
        <v>0</v>
      </c>
      <c r="J56" s="669">
        <v>0</v>
      </c>
      <c r="K56" s="699">
        <v>0</v>
      </c>
      <c r="L56" s="659">
        <f t="shared" si="1"/>
        <v>3450000</v>
      </c>
      <c r="M56" s="649">
        <f t="shared" si="2"/>
        <v>531.65</v>
      </c>
    </row>
    <row r="57" spans="2:13" ht="16.5" customHeight="1">
      <c r="B57" s="648" t="s">
        <v>954</v>
      </c>
      <c r="C57" s="663" t="s">
        <v>475</v>
      </c>
      <c r="D57" s="677">
        <f>SUMIF(RG!B:B,Consolidado!B57,RG!D:D)</f>
        <v>647276934</v>
      </c>
      <c r="E57" s="682">
        <f>SUMIF(RG!B:B,Consolidado!B57,RG!E:E)</f>
        <v>104750</v>
      </c>
      <c r="F57" s="677">
        <f>SUMIF(AF!C:C,Consolidado!B57,AF!G:G)</f>
        <v>0</v>
      </c>
      <c r="G57" s="682">
        <f>SUMIF(AF!C:C,Consolidado!B57,AF!F:F)</f>
        <v>0</v>
      </c>
      <c r="H57" s="669">
        <v>0</v>
      </c>
      <c r="I57" s="670">
        <v>0</v>
      </c>
      <c r="J57" s="669">
        <v>0</v>
      </c>
      <c r="K57" s="699">
        <v>0</v>
      </c>
      <c r="L57" s="659">
        <f t="shared" si="1"/>
        <v>647276934</v>
      </c>
      <c r="M57" s="649">
        <f t="shared" si="2"/>
        <v>104750</v>
      </c>
    </row>
    <row r="58" spans="2:13" ht="16.5" customHeight="1">
      <c r="B58" s="648" t="s">
        <v>955</v>
      </c>
      <c r="C58" s="663" t="s">
        <v>476</v>
      </c>
      <c r="D58" s="677">
        <f>SUMIF(RG!B:B,Consolidado!B58,RG!D:D)</f>
        <v>14200454</v>
      </c>
      <c r="E58" s="682">
        <f>SUMIF(RG!B:B,Consolidado!B58,RG!E:E)</f>
        <v>2250.09</v>
      </c>
      <c r="F58" s="677">
        <f>SUMIF(AF!C:C,Consolidado!B58,AF!G:G)</f>
        <v>0</v>
      </c>
      <c r="G58" s="682">
        <f>SUMIF(AF!C:C,Consolidado!B58,AF!F:F)</f>
        <v>0</v>
      </c>
      <c r="H58" s="669">
        <v>0</v>
      </c>
      <c r="I58" s="670">
        <v>0</v>
      </c>
      <c r="J58" s="669">
        <v>0</v>
      </c>
      <c r="K58" s="699">
        <v>0</v>
      </c>
      <c r="L58" s="659">
        <f t="shared" si="1"/>
        <v>14200454</v>
      </c>
      <c r="M58" s="649">
        <f t="shared" si="2"/>
        <v>2250.09</v>
      </c>
    </row>
    <row r="59" spans="2:13" ht="16.5" customHeight="1">
      <c r="B59" s="648" t="s">
        <v>956</v>
      </c>
      <c r="C59" s="663" t="s">
        <v>94</v>
      </c>
      <c r="D59" s="677">
        <f>SUMIF(RG!B:B,Consolidado!B59,RG!D:D)</f>
        <v>8000000</v>
      </c>
      <c r="E59" s="682">
        <f>SUMIF(RG!B:B,Consolidado!B59,RG!E:E)</f>
        <v>1288.27</v>
      </c>
      <c r="F59" s="677">
        <f>SUMIF(AF!C:C,Consolidado!B59,AF!G:G)</f>
        <v>0</v>
      </c>
      <c r="G59" s="682">
        <f>SUMIF(AF!C:C,Consolidado!B59,AF!F:F)</f>
        <v>0</v>
      </c>
      <c r="H59" s="669">
        <v>0</v>
      </c>
      <c r="I59" s="670">
        <v>0</v>
      </c>
      <c r="J59" s="669">
        <v>0</v>
      </c>
      <c r="K59" s="699">
        <v>0</v>
      </c>
      <c r="L59" s="659">
        <f t="shared" si="1"/>
        <v>8000000</v>
      </c>
      <c r="M59" s="649">
        <f t="shared" si="2"/>
        <v>1288.27</v>
      </c>
    </row>
    <row r="60" spans="2:13" ht="16.5" customHeight="1">
      <c r="B60" s="648" t="s">
        <v>957</v>
      </c>
      <c r="C60" s="663" t="s">
        <v>656</v>
      </c>
      <c r="D60" s="677">
        <f>SUMIF(RG!B:B,Consolidado!B60,RG!D:D)</f>
        <v>-96613371</v>
      </c>
      <c r="E60" s="682">
        <f>SUMIF(RG!B:B,Consolidado!B60,RG!E:E)</f>
        <v>-15810.84</v>
      </c>
      <c r="F60" s="677">
        <f>SUMIF(AF!C:C,Consolidado!B60,AF!G:G)</f>
        <v>0</v>
      </c>
      <c r="G60" s="682">
        <f>SUMIF(AF!C:C,Consolidado!B60,AF!F:F)</f>
        <v>0</v>
      </c>
      <c r="H60" s="669">
        <v>0</v>
      </c>
      <c r="I60" s="670">
        <v>0</v>
      </c>
      <c r="J60" s="669">
        <v>0</v>
      </c>
      <c r="K60" s="699">
        <v>0</v>
      </c>
      <c r="L60" s="659">
        <f t="shared" si="1"/>
        <v>-96613371</v>
      </c>
      <c r="M60" s="649">
        <f t="shared" si="2"/>
        <v>-15810.84</v>
      </c>
    </row>
    <row r="61" spans="2:13" s="639" customFormat="1" ht="16.5" customHeight="1">
      <c r="B61" s="647" t="s">
        <v>958</v>
      </c>
      <c r="C61" s="662" t="s">
        <v>238</v>
      </c>
      <c r="D61" s="676">
        <v>0</v>
      </c>
      <c r="E61" s="681">
        <v>0</v>
      </c>
      <c r="F61" s="676">
        <v>0</v>
      </c>
      <c r="G61" s="681">
        <f>+SUMIF(AF!C:C,Consolidado!B61,AF!F:F)</f>
        <v>0</v>
      </c>
      <c r="H61" s="667">
        <v>0</v>
      </c>
      <c r="I61" s="668">
        <v>0</v>
      </c>
      <c r="J61" s="667">
        <v>0</v>
      </c>
      <c r="K61" s="698">
        <v>0</v>
      </c>
      <c r="L61" s="703">
        <v>0</v>
      </c>
      <c r="M61" s="685">
        <f>+E61+G61+J61-K61</f>
        <v>0</v>
      </c>
    </row>
    <row r="62" spans="2:13" ht="16.5" customHeight="1">
      <c r="B62" s="648" t="s">
        <v>959</v>
      </c>
      <c r="C62" s="663" t="s">
        <v>239</v>
      </c>
      <c r="D62" s="677">
        <f>SUMIF(RG!B:B,Consolidado!B62,RG!D:D)</f>
        <v>57764419</v>
      </c>
      <c r="E62" s="682">
        <f>SUMIF(RG!B:B,Consolidado!B62,RG!E:E)</f>
        <v>9621.58</v>
      </c>
      <c r="F62" s="677">
        <f>SUMIF(AF!C:C,Consolidado!B62,AF!E:E)</f>
        <v>8361044</v>
      </c>
      <c r="G62" s="682">
        <f>SUMIF(AF!C:C,Consolidado!B62,AF!F:F)</f>
        <v>1260</v>
      </c>
      <c r="H62" s="669">
        <v>0</v>
      </c>
      <c r="I62" s="670">
        <v>0</v>
      </c>
      <c r="J62" s="669">
        <v>0</v>
      </c>
      <c r="K62" s="699">
        <v>0</v>
      </c>
      <c r="L62" s="659">
        <f t="shared" si="1"/>
        <v>66125463</v>
      </c>
      <c r="M62" s="649">
        <f t="shared" si="2"/>
        <v>10881.58</v>
      </c>
    </row>
    <row r="63" spans="2:13" ht="16.5" customHeight="1">
      <c r="B63" s="648" t="s">
        <v>960</v>
      </c>
      <c r="C63" s="663" t="s">
        <v>240</v>
      </c>
      <c r="D63" s="677">
        <f>SUMIF(RG!B:B,Consolidado!B63,RG!D:D)</f>
        <v>-34247909</v>
      </c>
      <c r="E63" s="682">
        <f>SUMIF(RG!B:B,Consolidado!B63,RG!E:E)</f>
        <v>-5730.58</v>
      </c>
      <c r="F63" s="677">
        <f>SUMIF(AF!C:C,Consolidado!B63,AF!G:G)</f>
        <v>0</v>
      </c>
      <c r="G63" s="682">
        <f>SUMIF(AF!C:C,Consolidado!B63,AF!F:F)</f>
        <v>0</v>
      </c>
      <c r="H63" s="669">
        <v>0</v>
      </c>
      <c r="I63" s="670">
        <v>0</v>
      </c>
      <c r="J63" s="669">
        <v>0</v>
      </c>
      <c r="K63" s="699">
        <v>0</v>
      </c>
      <c r="L63" s="659">
        <f t="shared" si="1"/>
        <v>-34247909</v>
      </c>
      <c r="M63" s="649">
        <f t="shared" si="2"/>
        <v>-5730.58</v>
      </c>
    </row>
    <row r="64" spans="2:13" ht="16.5" customHeight="1" thickBot="1">
      <c r="B64" s="648" t="s">
        <v>961</v>
      </c>
      <c r="C64" s="663" t="s">
        <v>573</v>
      </c>
      <c r="D64" s="677">
        <f>SUMIF(RG!B:B,Consolidado!B64,RG!D:D)</f>
        <v>378610130</v>
      </c>
      <c r="E64" s="682">
        <f>SUMIF(RG!B:B,Consolidado!B64,RG!E:E)</f>
        <v>57231.74</v>
      </c>
      <c r="F64" s="677">
        <f>SUMIF(AF!C:C,Consolidado!B64,AF!G:G)</f>
        <v>0</v>
      </c>
      <c r="G64" s="682">
        <f>SUMIF(AF!C:C,Consolidado!B64,AF!F:F)</f>
        <v>0</v>
      </c>
      <c r="H64" s="671">
        <v>0</v>
      </c>
      <c r="I64" s="672">
        <f>+H86</f>
        <v>6459083</v>
      </c>
      <c r="J64" s="650"/>
      <c r="K64" s="700">
        <f>+J86</f>
        <v>924</v>
      </c>
      <c r="L64" s="659">
        <f t="shared" si="1"/>
        <v>372151047</v>
      </c>
      <c r="M64" s="649">
        <f t="shared" si="2"/>
        <v>56307.74</v>
      </c>
    </row>
    <row r="65" spans="2:13" s="640" customFormat="1" ht="16.5" customHeight="1" thickBot="1">
      <c r="B65" s="656"/>
      <c r="C65" s="666" t="s">
        <v>27</v>
      </c>
      <c r="D65" s="678">
        <f>SUM(D5:D64)</f>
        <v>49018207370.805397</v>
      </c>
      <c r="E65" s="683">
        <f>SUM(E5:E64)</f>
        <v>7080152.1379999965</v>
      </c>
      <c r="F65" s="678">
        <f>SUM(F5:F64)</f>
        <v>3860008493</v>
      </c>
      <c r="G65" s="683">
        <f>SUM(G5:G64)</f>
        <v>553122.56000000006</v>
      </c>
      <c r="H65" s="673"/>
      <c r="I65" s="674"/>
      <c r="J65" s="657"/>
      <c r="K65" s="701"/>
      <c r="L65" s="660">
        <f>SUM(L5:L64)</f>
        <v>49369566445.805397</v>
      </c>
      <c r="M65" s="658">
        <f>SUM(M5:M64)</f>
        <v>7089213.537999996</v>
      </c>
    </row>
    <row r="66" spans="2:13" s="639" customFormat="1" ht="16.5" customHeight="1">
      <c r="B66" s="647" t="s">
        <v>962</v>
      </c>
      <c r="C66" s="662" t="s">
        <v>8</v>
      </c>
      <c r="D66" s="676">
        <v>0</v>
      </c>
      <c r="E66" s="681">
        <v>0</v>
      </c>
      <c r="F66" s="676">
        <v>0</v>
      </c>
      <c r="G66" s="681">
        <v>0</v>
      </c>
      <c r="H66" s="667">
        <v>0</v>
      </c>
      <c r="I66" s="668">
        <v>0</v>
      </c>
      <c r="J66" s="667">
        <v>0</v>
      </c>
      <c r="K66" s="698">
        <v>0</v>
      </c>
      <c r="L66" s="703">
        <v>0</v>
      </c>
      <c r="M66" s="685">
        <f t="shared" ref="M66:M69" si="5">+E66+G66+J66-K66</f>
        <v>0</v>
      </c>
    </row>
    <row r="67" spans="2:13" s="639" customFormat="1" ht="16.5" customHeight="1">
      <c r="B67" s="647" t="s">
        <v>963</v>
      </c>
      <c r="C67" s="662" t="s">
        <v>9</v>
      </c>
      <c r="D67" s="676">
        <v>0</v>
      </c>
      <c r="E67" s="681">
        <v>0</v>
      </c>
      <c r="F67" s="676">
        <v>0</v>
      </c>
      <c r="G67" s="681">
        <v>0</v>
      </c>
      <c r="H67" s="667">
        <v>0</v>
      </c>
      <c r="I67" s="668">
        <v>0</v>
      </c>
      <c r="J67" s="667">
        <v>0</v>
      </c>
      <c r="K67" s="698">
        <v>0</v>
      </c>
      <c r="L67" s="703">
        <v>0</v>
      </c>
      <c r="M67" s="685">
        <f t="shared" si="5"/>
        <v>0</v>
      </c>
    </row>
    <row r="68" spans="2:13" s="639" customFormat="1" ht="16.5" customHeight="1">
      <c r="B68" s="647" t="s">
        <v>964</v>
      </c>
      <c r="C68" s="662" t="s">
        <v>477</v>
      </c>
      <c r="D68" s="676">
        <v>0</v>
      </c>
      <c r="E68" s="681">
        <v>0</v>
      </c>
      <c r="F68" s="676">
        <v>0</v>
      </c>
      <c r="G68" s="681">
        <v>0</v>
      </c>
      <c r="H68" s="667">
        <v>0</v>
      </c>
      <c r="I68" s="668">
        <v>0</v>
      </c>
      <c r="J68" s="667">
        <v>0</v>
      </c>
      <c r="K68" s="698">
        <v>0</v>
      </c>
      <c r="L68" s="703">
        <v>0</v>
      </c>
      <c r="M68" s="685">
        <f t="shared" si="5"/>
        <v>0</v>
      </c>
    </row>
    <row r="69" spans="2:13" s="639" customFormat="1" ht="16.5" customHeight="1">
      <c r="B69" s="647" t="s">
        <v>965</v>
      </c>
      <c r="C69" s="662" t="s">
        <v>241</v>
      </c>
      <c r="D69" s="676">
        <v>0</v>
      </c>
      <c r="E69" s="681">
        <v>0</v>
      </c>
      <c r="F69" s="676">
        <v>0</v>
      </c>
      <c r="G69" s="681">
        <v>0</v>
      </c>
      <c r="H69" s="667">
        <v>0</v>
      </c>
      <c r="I69" s="668">
        <v>0</v>
      </c>
      <c r="J69" s="667">
        <v>0</v>
      </c>
      <c r="K69" s="698">
        <v>0</v>
      </c>
      <c r="L69" s="703">
        <v>0</v>
      </c>
      <c r="M69" s="685">
        <f t="shared" si="5"/>
        <v>0</v>
      </c>
    </row>
    <row r="70" spans="2:13" ht="16.5" customHeight="1">
      <c r="B70" s="648" t="s">
        <v>966</v>
      </c>
      <c r="C70" s="663" t="s">
        <v>967</v>
      </c>
      <c r="D70" s="677">
        <f>SUMIF(RG!B:B,Consolidado!B70,RG!D:D)</f>
        <v>50762724</v>
      </c>
      <c r="E70" s="682">
        <f>SUMIF(RG!B:B,Consolidado!B70,RG!E:E)</f>
        <v>7261.8300000000745</v>
      </c>
      <c r="F70" s="677">
        <f>SUMIF(AF!C:C,Consolidado!B70,AF!G:G)</f>
        <v>0</v>
      </c>
      <c r="G70" s="682">
        <f>SUMIF(AF!C:C,Consolidado!B70,AF!F:F)</f>
        <v>0</v>
      </c>
      <c r="H70" s="669">
        <v>0</v>
      </c>
      <c r="I70" s="670">
        <v>0</v>
      </c>
      <c r="J70" s="669">
        <v>0</v>
      </c>
      <c r="K70" s="699">
        <v>0</v>
      </c>
      <c r="L70" s="659">
        <f t="shared" ref="L70:L95" si="6">+D70+F70+I70-H70</f>
        <v>50762724</v>
      </c>
      <c r="M70" s="649">
        <f t="shared" ref="M70:M95" si="7">+E70+G70+K70-J70</f>
        <v>7261.8300000000745</v>
      </c>
    </row>
    <row r="71" spans="2:13" s="639" customFormat="1" ht="16.5" customHeight="1">
      <c r="B71" s="647" t="s">
        <v>1097</v>
      </c>
      <c r="C71" s="662" t="s">
        <v>170</v>
      </c>
      <c r="D71" s="676">
        <v>0</v>
      </c>
      <c r="E71" s="681">
        <v>0</v>
      </c>
      <c r="F71" s="676">
        <v>0</v>
      </c>
      <c r="G71" s="681">
        <f>+SUMIF(AF!C:C,Consolidado!B71,AF!F:F)</f>
        <v>0</v>
      </c>
      <c r="H71" s="667">
        <v>0</v>
      </c>
      <c r="I71" s="668">
        <v>0</v>
      </c>
      <c r="J71" s="667">
        <v>0</v>
      </c>
      <c r="K71" s="698">
        <v>0</v>
      </c>
      <c r="L71" s="703">
        <v>0</v>
      </c>
      <c r="M71" s="685">
        <f>+E71+G71+J71-K71</f>
        <v>0</v>
      </c>
    </row>
    <row r="72" spans="2:13" ht="16.5" customHeight="1">
      <c r="B72" s="648" t="s">
        <v>1098</v>
      </c>
      <c r="C72" s="663" t="s">
        <v>1099</v>
      </c>
      <c r="D72" s="677">
        <f>SUMIF(RG!B:B,Consolidado!B72,RG!D:D)</f>
        <v>760274</v>
      </c>
      <c r="E72" s="682">
        <f>SUMIF(RG!B:B,Consolidado!B72,RG!E:E)</f>
        <v>108.76</v>
      </c>
      <c r="F72" s="677">
        <f>SUMIF(AF!C:C,Consolidado!B72,AF!G:G)</f>
        <v>0</v>
      </c>
      <c r="G72" s="682">
        <f>SUMIF(AF!C:C,Consolidado!B72,AF!F:F)</f>
        <v>0</v>
      </c>
      <c r="H72" s="669">
        <v>0</v>
      </c>
      <c r="I72" s="670">
        <v>0</v>
      </c>
      <c r="J72" s="669">
        <v>0</v>
      </c>
      <c r="K72" s="699">
        <v>0</v>
      </c>
      <c r="L72" s="659">
        <f t="shared" si="6"/>
        <v>760274</v>
      </c>
      <c r="M72" s="649">
        <f t="shared" si="7"/>
        <v>108.76</v>
      </c>
    </row>
    <row r="73" spans="2:13" ht="16.5" customHeight="1">
      <c r="B73" s="648" t="s">
        <v>1100</v>
      </c>
      <c r="C73" s="663" t="s">
        <v>1101</v>
      </c>
      <c r="D73" s="677">
        <f>SUMIF(RG!B:B,Consolidado!B73,RG!D:D)</f>
        <v>8038902500</v>
      </c>
      <c r="E73" s="682">
        <f>SUMIF(RG!B:B,Consolidado!B73,RG!E:E)</f>
        <v>1150000</v>
      </c>
      <c r="F73" s="677">
        <f>SUMIF(AF!C:C,Consolidado!B73,AF!G:G)</f>
        <v>0</v>
      </c>
      <c r="G73" s="682">
        <f>SUMIF(AF!C:C,Consolidado!B73,AF!F:F)</f>
        <v>0</v>
      </c>
      <c r="H73" s="669">
        <v>0</v>
      </c>
      <c r="I73" s="670">
        <v>0</v>
      </c>
      <c r="J73" s="669">
        <v>0</v>
      </c>
      <c r="K73" s="699">
        <v>0</v>
      </c>
      <c r="L73" s="659">
        <f t="shared" si="6"/>
        <v>8038902500</v>
      </c>
      <c r="M73" s="649">
        <f t="shared" si="7"/>
        <v>1150000</v>
      </c>
    </row>
    <row r="74" spans="2:13" ht="16.5" customHeight="1">
      <c r="B74" s="648" t="s">
        <v>968</v>
      </c>
      <c r="C74" s="663" t="s">
        <v>657</v>
      </c>
      <c r="D74" s="677">
        <f>SUMIF(RG!B:B,Consolidado!B74,RG!D:D)</f>
        <v>5364479</v>
      </c>
      <c r="E74" s="682">
        <f>SUMIF(RG!B:B,Consolidado!B74,RG!E:E)</f>
        <v>767.40999999999985</v>
      </c>
      <c r="F74" s="677">
        <f>SUMIF(AF!C:C,Consolidado!B74,AF!G:G)</f>
        <v>0</v>
      </c>
      <c r="G74" s="682">
        <f>SUMIF(AF!C:C,Consolidado!B74,AF!F:F)</f>
        <v>0</v>
      </c>
      <c r="H74" s="669">
        <v>0</v>
      </c>
      <c r="I74" s="670">
        <v>0</v>
      </c>
      <c r="J74" s="669">
        <v>0</v>
      </c>
      <c r="K74" s="699">
        <v>0</v>
      </c>
      <c r="L74" s="659">
        <f t="shared" si="6"/>
        <v>5364479</v>
      </c>
      <c r="M74" s="649">
        <f t="shared" si="7"/>
        <v>767.40999999999985</v>
      </c>
    </row>
    <row r="75" spans="2:13" ht="16.5" customHeight="1">
      <c r="B75" s="648" t="s">
        <v>1102</v>
      </c>
      <c r="C75" s="663" t="s">
        <v>1103</v>
      </c>
      <c r="D75" s="677">
        <f>SUMIF(RG!B:B,Consolidado!B75,RG!D:D)</f>
        <v>1217859</v>
      </c>
      <c r="E75" s="682">
        <f>SUMIF(RG!B:B,Consolidado!B75,RG!E:E)</f>
        <v>174.22</v>
      </c>
      <c r="F75" s="677">
        <f>SUMIF(AF!C:C,Consolidado!B75,AF!G:G)</f>
        <v>0</v>
      </c>
      <c r="G75" s="682">
        <f>SUMIF(AF!C:C,Consolidado!B75,AF!F:F)</f>
        <v>0</v>
      </c>
      <c r="H75" s="669">
        <v>0</v>
      </c>
      <c r="I75" s="670">
        <v>0</v>
      </c>
      <c r="J75" s="669">
        <v>0</v>
      </c>
      <c r="K75" s="699">
        <v>0</v>
      </c>
      <c r="L75" s="659">
        <f t="shared" si="6"/>
        <v>1217859</v>
      </c>
      <c r="M75" s="649">
        <f t="shared" si="7"/>
        <v>174.22</v>
      </c>
    </row>
    <row r="76" spans="2:13" ht="16.5" customHeight="1">
      <c r="B76" s="648" t="s">
        <v>969</v>
      </c>
      <c r="C76" s="663" t="s">
        <v>658</v>
      </c>
      <c r="D76" s="677">
        <f>SUMIF(RG!B:B,Consolidado!B76,RG!D:D)</f>
        <v>1425418404</v>
      </c>
      <c r="E76" s="682">
        <f>SUMIF(RG!B:B,Consolidado!B76,RG!E:E)</f>
        <v>203912.30999999959</v>
      </c>
      <c r="F76" s="677">
        <f>SUMIF(AF!C:C,Consolidado!B76,AF!E:E)</f>
        <v>341646326</v>
      </c>
      <c r="G76" s="682">
        <f>SUMIF(AF!C:C,Consolidado!B76,AF!F:F)</f>
        <v>48950.96</v>
      </c>
      <c r="H76" s="669">
        <v>0</v>
      </c>
      <c r="I76" s="670">
        <v>0</v>
      </c>
      <c r="J76" s="669">
        <v>0</v>
      </c>
      <c r="K76" s="699">
        <v>0</v>
      </c>
      <c r="L76" s="659">
        <f t="shared" si="6"/>
        <v>1767064730</v>
      </c>
      <c r="M76" s="649">
        <f t="shared" si="7"/>
        <v>252863.26999999958</v>
      </c>
    </row>
    <row r="77" spans="2:13" ht="16.5" customHeight="1">
      <c r="B77" s="648" t="s">
        <v>970</v>
      </c>
      <c r="C77" s="663" t="s">
        <v>659</v>
      </c>
      <c r="D77" s="677">
        <f>SUMIF(RG!B:B,Consolidado!B77,RG!D:D)</f>
        <v>4851001896</v>
      </c>
      <c r="E77" s="682">
        <f>SUMIF(RG!B:B,Consolidado!B77,RG!E:E)</f>
        <v>693956.93940000003</v>
      </c>
      <c r="F77" s="677">
        <f>SUMIF(AF!C:C,Consolidado!B77,AF!G:G)</f>
        <v>0</v>
      </c>
      <c r="G77" s="682">
        <f>SUMIF(AF!C:C,Consolidado!B77,AF!F:F)</f>
        <v>0</v>
      </c>
      <c r="H77" s="669">
        <v>0</v>
      </c>
      <c r="I77" s="670">
        <v>0</v>
      </c>
      <c r="J77" s="669">
        <v>0</v>
      </c>
      <c r="K77" s="699">
        <v>0</v>
      </c>
      <c r="L77" s="659">
        <f t="shared" si="6"/>
        <v>4851001896</v>
      </c>
      <c r="M77" s="649">
        <f t="shared" si="7"/>
        <v>693956.93940000003</v>
      </c>
    </row>
    <row r="78" spans="2:13" ht="16.5" customHeight="1">
      <c r="B78" s="648" t="s">
        <v>971</v>
      </c>
      <c r="C78" s="663" t="s">
        <v>645</v>
      </c>
      <c r="D78" s="677">
        <f>SUMIF(RG!B:B,Consolidado!B78,RG!D:D)</f>
        <v>3196000000</v>
      </c>
      <c r="E78" s="682">
        <f>SUMIF(RG!B:B,Consolidado!B78,RG!E:E)</f>
        <v>457201.7100000002</v>
      </c>
      <c r="F78" s="677">
        <f>SUMIF(AF!C:C,Consolidado!B78,AF!G:G)</f>
        <v>0</v>
      </c>
      <c r="G78" s="682">
        <f>SUMIF(AF!C:C,Consolidado!B78,AF!F:F)</f>
        <v>0</v>
      </c>
      <c r="H78" s="669">
        <v>0</v>
      </c>
      <c r="I78" s="670">
        <v>0</v>
      </c>
      <c r="J78" s="669">
        <v>0</v>
      </c>
      <c r="K78" s="699">
        <v>0</v>
      </c>
      <c r="L78" s="659">
        <f t="shared" si="6"/>
        <v>3196000000</v>
      </c>
      <c r="M78" s="649">
        <f t="shared" si="7"/>
        <v>457201.7100000002</v>
      </c>
    </row>
    <row r="79" spans="2:13" ht="16.5" customHeight="1">
      <c r="B79" s="648" t="s">
        <v>972</v>
      </c>
      <c r="C79" s="663" t="s">
        <v>646</v>
      </c>
      <c r="D79" s="677">
        <f>SUMIF(RG!B:B,Consolidado!B79,RG!D:D)</f>
        <v>8983263833</v>
      </c>
      <c r="E79" s="682">
        <f>SUMIF(RG!B:B,Consolidado!B79,RG!E:E)</f>
        <v>1285095</v>
      </c>
      <c r="F79" s="677">
        <f>SUMIF(AF!C:C,Consolidado!B79,AF!G:G)</f>
        <v>0</v>
      </c>
      <c r="G79" s="682">
        <f>SUMIF(AF!C:C,Consolidado!B79,AF!F:F)</f>
        <v>0</v>
      </c>
      <c r="H79" s="669">
        <v>0</v>
      </c>
      <c r="I79" s="670">
        <v>0</v>
      </c>
      <c r="J79" s="669">
        <v>0</v>
      </c>
      <c r="K79" s="699">
        <v>0</v>
      </c>
      <c r="L79" s="659">
        <f t="shared" si="6"/>
        <v>8983263833</v>
      </c>
      <c r="M79" s="649">
        <f t="shared" si="7"/>
        <v>1285095</v>
      </c>
    </row>
    <row r="80" spans="2:13" ht="16.5" customHeight="1">
      <c r="B80" s="648" t="s">
        <v>973</v>
      </c>
      <c r="C80" s="663" t="s">
        <v>660</v>
      </c>
      <c r="D80" s="677">
        <f>SUMIF(RG!B:B,Consolidado!B80,RG!D:D)</f>
        <v>29974847</v>
      </c>
      <c r="E80" s="682">
        <f>SUMIF(RG!B:B,Consolidado!B80,RG!E:E)</f>
        <v>4288.0300000000007</v>
      </c>
      <c r="F80" s="677">
        <f>SUMIF(AF!C:C,Consolidado!B80,AF!G:G)</f>
        <v>0</v>
      </c>
      <c r="G80" s="682">
        <f>SUMIF(AF!C:C,Consolidado!B80,AF!F:F)</f>
        <v>0</v>
      </c>
      <c r="H80" s="669">
        <v>0</v>
      </c>
      <c r="I80" s="670">
        <v>0</v>
      </c>
      <c r="J80" s="669">
        <v>0</v>
      </c>
      <c r="K80" s="699">
        <v>0</v>
      </c>
      <c r="L80" s="659">
        <f t="shared" si="6"/>
        <v>29974847</v>
      </c>
      <c r="M80" s="649">
        <f t="shared" si="7"/>
        <v>4288.0300000000007</v>
      </c>
    </row>
    <row r="81" spans="2:13" ht="16.5" customHeight="1">
      <c r="B81" s="648" t="s">
        <v>1104</v>
      </c>
      <c r="C81" s="663" t="s">
        <v>1105</v>
      </c>
      <c r="D81" s="677">
        <f>SUMIF(RG!B:B,Consolidado!B81,RG!D:D)</f>
        <v>153788</v>
      </c>
      <c r="E81" s="682">
        <f>SUMIF(RG!B:B,Consolidado!B81,RG!E:E)</f>
        <v>22</v>
      </c>
      <c r="F81" s="677">
        <f>SUMIF(AF!C:C,Consolidado!B81,AF!G:G)</f>
        <v>0</v>
      </c>
      <c r="G81" s="682">
        <f>SUMIF(AF!C:C,Consolidado!B81,AF!F:F)</f>
        <v>0</v>
      </c>
      <c r="H81" s="669">
        <v>0</v>
      </c>
      <c r="I81" s="670">
        <v>0</v>
      </c>
      <c r="J81" s="669">
        <v>0</v>
      </c>
      <c r="K81" s="699">
        <v>0</v>
      </c>
      <c r="L81" s="659">
        <f t="shared" si="6"/>
        <v>153788</v>
      </c>
      <c r="M81" s="649">
        <f t="shared" si="7"/>
        <v>22</v>
      </c>
    </row>
    <row r="82" spans="2:13" s="639" customFormat="1" ht="16.5" customHeight="1">
      <c r="B82" s="647" t="s">
        <v>974</v>
      </c>
      <c r="C82" s="662" t="s">
        <v>478</v>
      </c>
      <c r="D82" s="676">
        <v>0</v>
      </c>
      <c r="E82" s="681">
        <v>0</v>
      </c>
      <c r="F82" s="676">
        <v>0</v>
      </c>
      <c r="G82" s="681">
        <f>+SUMIF(AF!C:C,Consolidado!B82,AF!F:F)</f>
        <v>0</v>
      </c>
      <c r="H82" s="667">
        <v>0</v>
      </c>
      <c r="I82" s="668">
        <v>0</v>
      </c>
      <c r="J82" s="667">
        <v>0</v>
      </c>
      <c r="K82" s="698">
        <v>0</v>
      </c>
      <c r="L82" s="703">
        <v>0</v>
      </c>
      <c r="M82" s="685">
        <f>+E82+G82+J82-K82</f>
        <v>0</v>
      </c>
    </row>
    <row r="83" spans="2:13" ht="16.5" customHeight="1">
      <c r="B83" s="648" t="s">
        <v>975</v>
      </c>
      <c r="C83" s="663" t="s">
        <v>245</v>
      </c>
      <c r="D83" s="677">
        <f>SUMIF(RG!B:B,Consolidado!B83,RG!D:D)</f>
        <v>17034175</v>
      </c>
      <c r="E83" s="682">
        <f>SUMIF(RG!B:B,Consolidado!B83,RG!E:E)</f>
        <v>2436.820000000007</v>
      </c>
      <c r="F83" s="677">
        <f>SUMIF(AF!C:C,Consolidado!B83,AF!E:E)</f>
        <v>100000</v>
      </c>
      <c r="G83" s="682">
        <f>SUMIF(AF!C:C,Consolidado!B83,AF!F:F)</f>
        <v>14.310000000000002</v>
      </c>
      <c r="H83" s="669">
        <v>0</v>
      </c>
      <c r="I83" s="670">
        <v>0</v>
      </c>
      <c r="J83" s="669">
        <v>0</v>
      </c>
      <c r="K83" s="699">
        <v>0</v>
      </c>
      <c r="L83" s="659">
        <f t="shared" si="6"/>
        <v>17134175</v>
      </c>
      <c r="M83" s="649">
        <f t="shared" si="7"/>
        <v>2451.1300000000069</v>
      </c>
    </row>
    <row r="84" spans="2:13" ht="16.5" customHeight="1">
      <c r="B84" s="648" t="s">
        <v>976</v>
      </c>
      <c r="C84" s="663" t="s">
        <v>246</v>
      </c>
      <c r="D84" s="677">
        <f>SUMIF(RG!B:B,Consolidado!B84,RG!D:D)</f>
        <v>3444285</v>
      </c>
      <c r="E84" s="682">
        <f>SUMIF(RG!B:B,Consolidado!B84,RG!E:E)</f>
        <v>492.72000000000116</v>
      </c>
      <c r="F84" s="677">
        <f>SUMIF(AF!C:C,Consolidado!B84,AF!E:E)</f>
        <v>8612111</v>
      </c>
      <c r="G84" s="682">
        <f>SUMIF(AF!C:C,Consolidado!B84,AF!F:F)</f>
        <v>1232</v>
      </c>
      <c r="H84" s="669">
        <v>0</v>
      </c>
      <c r="I84" s="670">
        <v>0</v>
      </c>
      <c r="J84" s="669">
        <v>0</v>
      </c>
      <c r="K84" s="699">
        <v>0</v>
      </c>
      <c r="L84" s="659">
        <f t="shared" si="6"/>
        <v>12056396</v>
      </c>
      <c r="M84" s="649">
        <f t="shared" si="7"/>
        <v>1724.7200000000012</v>
      </c>
    </row>
    <row r="85" spans="2:13" ht="16.5" customHeight="1">
      <c r="B85" s="648" t="s">
        <v>1106</v>
      </c>
      <c r="C85" s="663" t="s">
        <v>603</v>
      </c>
      <c r="D85" s="677">
        <f>SUMIF(RG!B:B,Consolidado!B85,RG!D:D)</f>
        <v>94369725</v>
      </c>
      <c r="E85" s="682">
        <f>SUMIF(RG!B:B,Consolidado!B85,RG!E:E)</f>
        <v>13500</v>
      </c>
      <c r="F85" s="677">
        <f>SUMIF(AF!C:C,Consolidado!B85,AF!G:G)</f>
        <v>0</v>
      </c>
      <c r="G85" s="682">
        <f>SUMIF(AF!C:C,Consolidado!B85,AF!F:F)</f>
        <v>0</v>
      </c>
      <c r="H85" s="669">
        <v>0</v>
      </c>
      <c r="I85" s="670">
        <v>0</v>
      </c>
      <c r="J85" s="669">
        <v>0</v>
      </c>
      <c r="K85" s="699">
        <v>0</v>
      </c>
      <c r="L85" s="659">
        <f t="shared" si="6"/>
        <v>94369725</v>
      </c>
      <c r="M85" s="649">
        <f t="shared" si="7"/>
        <v>13500</v>
      </c>
    </row>
    <row r="86" spans="2:13" ht="16.5" customHeight="1">
      <c r="B86" s="648" t="s">
        <v>1282</v>
      </c>
      <c r="C86" s="663" t="s">
        <v>1283</v>
      </c>
      <c r="D86" s="677">
        <f>SUMIF(RG!B:B,Consolidado!B86,RG!D:D)</f>
        <v>0</v>
      </c>
      <c r="E86" s="682">
        <f>SUMIF(RG!B:B,Consolidado!B86,RG!E:E)</f>
        <v>0</v>
      </c>
      <c r="F86" s="677">
        <f>SUMIF(AF!C:C,Consolidado!B86,AF!E:E)</f>
        <v>6459083</v>
      </c>
      <c r="G86" s="682">
        <f>SUMIF(AF!C:C,Consolidado!B86,AF!F:F)</f>
        <v>924</v>
      </c>
      <c r="H86" s="671">
        <f>+F86</f>
        <v>6459083</v>
      </c>
      <c r="I86" s="672">
        <v>0</v>
      </c>
      <c r="J86" s="650">
        <f>+G86</f>
        <v>924</v>
      </c>
      <c r="K86" s="700"/>
      <c r="L86" s="659">
        <f t="shared" si="6"/>
        <v>0</v>
      </c>
      <c r="M86" s="649">
        <f t="shared" si="7"/>
        <v>0</v>
      </c>
    </row>
    <row r="87" spans="2:13" s="639" customFormat="1" ht="16.5" customHeight="1">
      <c r="B87" s="647" t="s">
        <v>1107</v>
      </c>
      <c r="C87" s="662" t="s">
        <v>249</v>
      </c>
      <c r="D87" s="676">
        <v>0</v>
      </c>
      <c r="E87" s="681">
        <v>0</v>
      </c>
      <c r="F87" s="676">
        <v>0</v>
      </c>
      <c r="G87" s="681">
        <f>+SUMIF(AF!C:C,Consolidado!B87,AF!F:F)</f>
        <v>0</v>
      </c>
      <c r="H87" s="667">
        <v>0</v>
      </c>
      <c r="I87" s="668">
        <v>0</v>
      </c>
      <c r="J87" s="667">
        <v>0</v>
      </c>
      <c r="K87" s="698">
        <v>0</v>
      </c>
      <c r="L87" s="703">
        <v>0</v>
      </c>
      <c r="M87" s="685">
        <f>+E87+G87+J87-K87</f>
        <v>0</v>
      </c>
    </row>
    <row r="88" spans="2:13" ht="16.5" customHeight="1">
      <c r="B88" s="648" t="s">
        <v>1108</v>
      </c>
      <c r="C88" s="663" t="s">
        <v>1109</v>
      </c>
      <c r="D88" s="677">
        <f>SUMIF(RG!B:B,Consolidado!B88,RG!D:D)</f>
        <v>3494733140</v>
      </c>
      <c r="E88" s="682">
        <f>SUMIF(RG!B:B,Consolidado!B88,RG!E:E)</f>
        <v>499936.79000000004</v>
      </c>
      <c r="F88" s="677">
        <f>SUMIF(AF!C:C,Consolidado!B88,AF!G:G)</f>
        <v>0</v>
      </c>
      <c r="G88" s="682">
        <f>SUMIF(AF!C:C,Consolidado!B88,AF!F:F)</f>
        <v>0</v>
      </c>
      <c r="H88" s="669">
        <v>0</v>
      </c>
      <c r="I88" s="670">
        <v>0</v>
      </c>
      <c r="J88" s="669">
        <v>0</v>
      </c>
      <c r="K88" s="699">
        <v>0</v>
      </c>
      <c r="L88" s="659">
        <f t="shared" si="6"/>
        <v>3494733140</v>
      </c>
      <c r="M88" s="649">
        <f t="shared" si="7"/>
        <v>499936.79000000004</v>
      </c>
    </row>
    <row r="89" spans="2:13" ht="16.5" customHeight="1">
      <c r="B89" s="648" t="s">
        <v>1110</v>
      </c>
      <c r="C89" s="663" t="s">
        <v>1111</v>
      </c>
      <c r="D89" s="677">
        <f>SUMIF(RG!B:B,Consolidado!B89,RG!D:D)</f>
        <v>5092885069</v>
      </c>
      <c r="E89" s="682">
        <f>SUMIF(RG!B:B,Consolidado!B89,RG!E:E)</f>
        <v>728559.37999999989</v>
      </c>
      <c r="F89" s="677">
        <f>SUMIF(AF!C:C,Consolidado!B89,AF!G:G)</f>
        <v>0</v>
      </c>
      <c r="G89" s="682">
        <f>SUMIF(AF!C:C,Consolidado!B89,AF!F:F)</f>
        <v>0</v>
      </c>
      <c r="H89" s="669">
        <v>0</v>
      </c>
      <c r="I89" s="670">
        <v>0</v>
      </c>
      <c r="J89" s="669">
        <v>0</v>
      </c>
      <c r="K89" s="699">
        <v>0</v>
      </c>
      <c r="L89" s="659">
        <f t="shared" si="6"/>
        <v>5092885069</v>
      </c>
      <c r="M89" s="649">
        <f t="shared" si="7"/>
        <v>728559.37999999989</v>
      </c>
    </row>
    <row r="90" spans="2:13" s="639" customFormat="1" ht="16.5" customHeight="1">
      <c r="B90" s="647" t="s">
        <v>977</v>
      </c>
      <c r="C90" s="662" t="s">
        <v>10</v>
      </c>
      <c r="D90" s="676">
        <v>0</v>
      </c>
      <c r="E90" s="681">
        <v>0</v>
      </c>
      <c r="F90" s="676">
        <v>0</v>
      </c>
      <c r="G90" s="681">
        <f>+SUMIF(AF!C:C,Consolidado!B90,AF!F:F)</f>
        <v>0</v>
      </c>
      <c r="H90" s="667">
        <v>0</v>
      </c>
      <c r="I90" s="668">
        <v>0</v>
      </c>
      <c r="J90" s="667">
        <v>0</v>
      </c>
      <c r="K90" s="698">
        <v>0</v>
      </c>
      <c r="L90" s="703">
        <v>0</v>
      </c>
      <c r="M90" s="685">
        <f>+E90+G90+J90-K90</f>
        <v>0</v>
      </c>
    </row>
    <row r="91" spans="2:13" ht="16.5" customHeight="1">
      <c r="B91" s="648" t="s">
        <v>978</v>
      </c>
      <c r="C91" s="663" t="s">
        <v>81</v>
      </c>
      <c r="D91" s="677">
        <f>SUMIF(RG!B:B,Consolidado!B91,RG!D:D)</f>
        <v>105547667</v>
      </c>
      <c r="E91" s="682">
        <f>SUMIF(RG!B:B,Consolidado!B91,RG!E:E)</f>
        <v>14981.36</v>
      </c>
      <c r="F91" s="677">
        <f>SUMIF(AF!C:C,Consolidado!B91,AF!G:G)</f>
        <v>0</v>
      </c>
      <c r="G91" s="682">
        <f>SUMIF(AF!C:C,Consolidado!B91,AF!F:F)</f>
        <v>0</v>
      </c>
      <c r="H91" s="669">
        <v>0</v>
      </c>
      <c r="I91" s="670">
        <v>0</v>
      </c>
      <c r="J91" s="669">
        <v>0</v>
      </c>
      <c r="K91" s="699">
        <v>0</v>
      </c>
      <c r="L91" s="659">
        <f t="shared" si="6"/>
        <v>105547667</v>
      </c>
      <c r="M91" s="649">
        <f t="shared" si="7"/>
        <v>14981.36</v>
      </c>
    </row>
    <row r="92" spans="2:13" ht="16.5" customHeight="1">
      <c r="B92" s="648" t="s">
        <v>979</v>
      </c>
      <c r="C92" s="663" t="s">
        <v>257</v>
      </c>
      <c r="D92" s="677">
        <f>SUMIF(RG!B:B,Consolidado!B92,RG!D:D)</f>
        <v>35338137</v>
      </c>
      <c r="E92" s="682">
        <f>SUMIF(RG!B:B,Consolidado!B92,RG!E:E)</f>
        <v>5055.2699999999968</v>
      </c>
      <c r="F92" s="677">
        <f>SUMIF(AF!C:C,Consolidado!B92,AF!G:G)</f>
        <v>0</v>
      </c>
      <c r="G92" s="682">
        <f>SUMIF(AF!C:C,Consolidado!B92,AF!F:F)</f>
        <v>0</v>
      </c>
      <c r="H92" s="669">
        <v>0</v>
      </c>
      <c r="I92" s="670">
        <v>0</v>
      </c>
      <c r="J92" s="669">
        <v>0</v>
      </c>
      <c r="K92" s="699">
        <v>0</v>
      </c>
      <c r="L92" s="659">
        <f t="shared" si="6"/>
        <v>35338137</v>
      </c>
      <c r="M92" s="649">
        <f t="shared" si="7"/>
        <v>5055.2699999999968</v>
      </c>
    </row>
    <row r="93" spans="2:13" ht="16.5" customHeight="1">
      <c r="B93" s="648" t="s">
        <v>980</v>
      </c>
      <c r="C93" s="663" t="s">
        <v>263</v>
      </c>
      <c r="D93" s="677">
        <f>SUMIF(RG!B:B,Consolidado!B93,RG!D:D)</f>
        <v>99053066</v>
      </c>
      <c r="E93" s="682">
        <f>SUMIF(RG!B:B,Consolidado!B93,RG!E:E)</f>
        <v>14169.970000000001</v>
      </c>
      <c r="F93" s="677">
        <f>SUMIF(AF!C:C,Consolidado!B93,AF!G:G)</f>
        <v>0</v>
      </c>
      <c r="G93" s="682">
        <f>SUMIF(AF!C:C,Consolidado!B93,AF!F:F)</f>
        <v>0</v>
      </c>
      <c r="H93" s="669">
        <v>0</v>
      </c>
      <c r="I93" s="670">
        <v>0</v>
      </c>
      <c r="J93" s="669">
        <v>0</v>
      </c>
      <c r="K93" s="699">
        <v>0</v>
      </c>
      <c r="L93" s="659">
        <f t="shared" si="6"/>
        <v>99053066</v>
      </c>
      <c r="M93" s="649">
        <f t="shared" si="7"/>
        <v>14169.970000000001</v>
      </c>
    </row>
    <row r="94" spans="2:13" s="639" customFormat="1" ht="16.5" customHeight="1">
      <c r="B94" s="647" t="s">
        <v>981</v>
      </c>
      <c r="C94" s="662" t="s">
        <v>479</v>
      </c>
      <c r="D94" s="676">
        <v>0</v>
      </c>
      <c r="E94" s="681">
        <v>0</v>
      </c>
      <c r="F94" s="676">
        <v>0</v>
      </c>
      <c r="G94" s="681">
        <f>+SUMIF(AF!C:C,Consolidado!B94,AF!F:F)</f>
        <v>0</v>
      </c>
      <c r="H94" s="667">
        <v>0</v>
      </c>
      <c r="I94" s="668">
        <v>0</v>
      </c>
      <c r="J94" s="667">
        <v>0</v>
      </c>
      <c r="K94" s="698">
        <v>0</v>
      </c>
      <c r="L94" s="703">
        <v>0</v>
      </c>
      <c r="M94" s="685">
        <f>+E94+G94+J94-K94</f>
        <v>0</v>
      </c>
    </row>
    <row r="95" spans="2:13" ht="16.5" customHeight="1">
      <c r="B95" s="648" t="s">
        <v>982</v>
      </c>
      <c r="C95" s="663" t="s">
        <v>264</v>
      </c>
      <c r="D95" s="677">
        <f>SUMIF(RG!B:B,Consolidado!B95,RG!D:D)</f>
        <v>8100000</v>
      </c>
      <c r="E95" s="682">
        <f>SUMIF(RG!B:B,Consolidado!B95,RG!E:E)</f>
        <v>1158.7400000000002</v>
      </c>
      <c r="F95" s="677">
        <f>SUMIF(AF!C:C,Consolidado!B95,AF!G:G)</f>
        <v>0</v>
      </c>
      <c r="G95" s="682">
        <f>SUMIF(AF!C:C,Consolidado!B95,AF!F:F)</f>
        <v>0</v>
      </c>
      <c r="H95" s="669">
        <v>0</v>
      </c>
      <c r="I95" s="670">
        <v>0</v>
      </c>
      <c r="J95" s="669">
        <v>0</v>
      </c>
      <c r="K95" s="699">
        <v>0</v>
      </c>
      <c r="L95" s="659">
        <f t="shared" si="6"/>
        <v>8100000</v>
      </c>
      <c r="M95" s="649">
        <f t="shared" si="7"/>
        <v>1158.7400000000002</v>
      </c>
    </row>
    <row r="96" spans="2:13" ht="16.5" customHeight="1">
      <c r="B96" s="648" t="s">
        <v>983</v>
      </c>
      <c r="C96" s="663" t="s">
        <v>265</v>
      </c>
      <c r="D96" s="677">
        <f>SUMIF(RG!B:B,Consolidado!B96,RG!D:D)</f>
        <v>2473214</v>
      </c>
      <c r="E96" s="682">
        <f>SUMIF(RG!B:B,Consolidado!B96,RG!E:E)</f>
        <v>353.79999999999995</v>
      </c>
      <c r="F96" s="677">
        <f>SUMIF(AF!C:C,Consolidado!B96,AF!G:G)</f>
        <v>0</v>
      </c>
      <c r="G96" s="682">
        <f>SUMIF(AF!C:C,Consolidado!B96,AF!F:F)</f>
        <v>0</v>
      </c>
      <c r="H96" s="669">
        <v>0</v>
      </c>
      <c r="I96" s="670">
        <v>0</v>
      </c>
      <c r="J96" s="669">
        <v>0</v>
      </c>
      <c r="K96" s="699">
        <v>0</v>
      </c>
      <c r="L96" s="659">
        <f>+D96+F96+I96-H96</f>
        <v>2473214</v>
      </c>
      <c r="M96" s="649">
        <f>+E96+G96+K96-J96</f>
        <v>353.79999999999995</v>
      </c>
    </row>
    <row r="97" spans="2:13" ht="16.5" customHeight="1">
      <c r="B97" s="648" t="s">
        <v>984</v>
      </c>
      <c r="C97" s="663" t="s">
        <v>266</v>
      </c>
      <c r="D97" s="677">
        <f>SUMIF(RG!B:B,Consolidado!B97,RG!D:D)</f>
        <v>20846898</v>
      </c>
      <c r="E97" s="682">
        <f>SUMIF(RG!B:B,Consolidado!B97,RG!E:E)</f>
        <v>2982.2400000000007</v>
      </c>
      <c r="F97" s="677">
        <f>SUMIF(AF!C:C,Consolidado!B97,AF!G:G)</f>
        <v>0</v>
      </c>
      <c r="G97" s="682">
        <f>SUMIF(AF!C:C,Consolidado!B97,AF!F:F)</f>
        <v>0</v>
      </c>
      <c r="H97" s="669">
        <v>0</v>
      </c>
      <c r="I97" s="670">
        <v>0</v>
      </c>
      <c r="J97" s="669">
        <v>0</v>
      </c>
      <c r="K97" s="699">
        <v>0</v>
      </c>
      <c r="L97" s="659">
        <f t="shared" ref="L97:L119" si="8">+D97+F97+I97-H97</f>
        <v>20846898</v>
      </c>
      <c r="M97" s="649">
        <f t="shared" ref="M97:M119" si="9">+E97+G97+K97-J97</f>
        <v>2982.2400000000007</v>
      </c>
    </row>
    <row r="98" spans="2:13" ht="16.5" customHeight="1">
      <c r="B98" s="648" t="s">
        <v>985</v>
      </c>
      <c r="C98" s="663" t="s">
        <v>267</v>
      </c>
      <c r="D98" s="677">
        <f>SUMIF(RG!B:B,Consolidado!B98,RG!D:D)</f>
        <v>62285334</v>
      </c>
      <c r="E98" s="682">
        <f>SUMIF(RG!B:B,Consolidado!B98,RG!E:E)</f>
        <v>8910.19</v>
      </c>
      <c r="F98" s="677">
        <f>SUMIF(AF!C:C,Consolidado!B98,AF!G:G)</f>
        <v>0</v>
      </c>
      <c r="G98" s="682">
        <f>SUMIF(AF!C:C,Consolidado!B98,AF!F:F)</f>
        <v>0</v>
      </c>
      <c r="H98" s="669">
        <v>0</v>
      </c>
      <c r="I98" s="670">
        <v>0</v>
      </c>
      <c r="J98" s="669">
        <v>0</v>
      </c>
      <c r="K98" s="699">
        <v>0</v>
      </c>
      <c r="L98" s="659">
        <f t="shared" si="8"/>
        <v>62285334</v>
      </c>
      <c r="M98" s="649">
        <f t="shared" si="9"/>
        <v>8910.19</v>
      </c>
    </row>
    <row r="99" spans="2:13" ht="16.5" customHeight="1">
      <c r="B99" s="648" t="s">
        <v>986</v>
      </c>
      <c r="C99" s="663" t="s">
        <v>661</v>
      </c>
      <c r="D99" s="677">
        <f>SUMIF(RG!B:B,Consolidado!B99,RG!D:D)</f>
        <v>137240090</v>
      </c>
      <c r="E99" s="682">
        <f>SUMIF(RG!B:B,Consolidado!B99,RG!E:E)</f>
        <v>19632.79</v>
      </c>
      <c r="F99" s="677">
        <f>SUMIF(AF!C:C,Consolidado!B99,AF!G:G)</f>
        <v>0</v>
      </c>
      <c r="G99" s="682">
        <f>SUMIF(AF!C:C,Consolidado!B99,AF!F:F)</f>
        <v>0</v>
      </c>
      <c r="H99" s="669">
        <v>0</v>
      </c>
      <c r="I99" s="670">
        <v>0</v>
      </c>
      <c r="J99" s="669">
        <v>0</v>
      </c>
      <c r="K99" s="699">
        <v>0</v>
      </c>
      <c r="L99" s="659">
        <f t="shared" si="8"/>
        <v>137240090</v>
      </c>
      <c r="M99" s="649">
        <f t="shared" si="9"/>
        <v>19632.79</v>
      </c>
    </row>
    <row r="100" spans="2:13" ht="16.5" customHeight="1">
      <c r="B100" s="648" t="s">
        <v>987</v>
      </c>
      <c r="C100" s="663" t="s">
        <v>662</v>
      </c>
      <c r="D100" s="677">
        <f>SUMIF(RG!B:B,Consolidado!B100,RG!D:D)</f>
        <v>12970836</v>
      </c>
      <c r="E100" s="682">
        <f>SUMIF(RG!B:B,Consolidado!B100,RG!E:E)</f>
        <v>1855.53</v>
      </c>
      <c r="F100" s="677">
        <f>SUMIF(AF!C:C,Consolidado!B100,AF!G:G)</f>
        <v>0</v>
      </c>
      <c r="G100" s="682">
        <f>SUMIF(AF!C:C,Consolidado!B100,AF!F:F)</f>
        <v>0</v>
      </c>
      <c r="H100" s="669">
        <v>0</v>
      </c>
      <c r="I100" s="670">
        <v>0</v>
      </c>
      <c r="J100" s="669">
        <v>0</v>
      </c>
      <c r="K100" s="699">
        <v>0</v>
      </c>
      <c r="L100" s="659">
        <f t="shared" si="8"/>
        <v>12970836</v>
      </c>
      <c r="M100" s="649">
        <f t="shared" si="9"/>
        <v>1855.53</v>
      </c>
    </row>
    <row r="101" spans="2:13" ht="16.5" customHeight="1">
      <c r="B101" s="648" t="s">
        <v>988</v>
      </c>
      <c r="C101" s="663" t="s">
        <v>1112</v>
      </c>
      <c r="D101" s="677">
        <f>SUMIF(RG!B:B,Consolidado!B101,RG!D:D)</f>
        <v>44039205</v>
      </c>
      <c r="E101" s="682">
        <f>SUMIF(RG!B:B,Consolidado!B101,RG!E:E)</f>
        <v>6300</v>
      </c>
      <c r="F101" s="677">
        <f>SUMIF(AF!C:C,Consolidado!B101,AF!G:G)</f>
        <v>0</v>
      </c>
      <c r="G101" s="682">
        <f>SUMIF(AF!C:C,Consolidado!B101,AF!F:F)</f>
        <v>0</v>
      </c>
      <c r="H101" s="669">
        <v>0</v>
      </c>
      <c r="I101" s="670">
        <v>0</v>
      </c>
      <c r="J101" s="669">
        <v>0</v>
      </c>
      <c r="K101" s="699">
        <v>0</v>
      </c>
      <c r="L101" s="659">
        <f t="shared" si="8"/>
        <v>44039205</v>
      </c>
      <c r="M101" s="649">
        <f t="shared" si="9"/>
        <v>6300</v>
      </c>
    </row>
    <row r="102" spans="2:13" ht="16.5" customHeight="1">
      <c r="B102" s="648" t="s">
        <v>989</v>
      </c>
      <c r="C102" s="663" t="s">
        <v>664</v>
      </c>
      <c r="D102" s="677">
        <f>SUMIF(RG!B:B,Consolidado!B102,RG!D:D)</f>
        <v>105000000</v>
      </c>
      <c r="E102" s="682">
        <f>SUMIF(RG!B:B,Consolidado!B102,RG!E:E)</f>
        <v>15020.71</v>
      </c>
      <c r="F102" s="677">
        <f>SUMIF(AF!C:C,Consolidado!B102,AF!G:G)</f>
        <v>0</v>
      </c>
      <c r="G102" s="682">
        <f>SUMIF(AF!C:C,Consolidado!B102,AF!F:F)</f>
        <v>0</v>
      </c>
      <c r="H102" s="669">
        <v>0</v>
      </c>
      <c r="I102" s="670">
        <v>0</v>
      </c>
      <c r="J102" s="669">
        <v>0</v>
      </c>
      <c r="K102" s="699">
        <v>0</v>
      </c>
      <c r="L102" s="659">
        <f t="shared" si="8"/>
        <v>105000000</v>
      </c>
      <c r="M102" s="649">
        <f t="shared" si="9"/>
        <v>15020.71</v>
      </c>
    </row>
    <row r="103" spans="2:13" ht="16.5" customHeight="1">
      <c r="B103" s="648" t="s">
        <v>990</v>
      </c>
      <c r="C103" s="663" t="s">
        <v>665</v>
      </c>
      <c r="D103" s="677">
        <f>SUMIF(RG!B:B,Consolidado!B103,RG!D:D)</f>
        <v>74166668</v>
      </c>
      <c r="E103" s="682">
        <f>SUMIF(RG!B:B,Consolidado!B103,RG!E:E)</f>
        <v>10609.86</v>
      </c>
      <c r="F103" s="677">
        <f>SUMIF(AF!C:C,Consolidado!B103,AF!G:G)</f>
        <v>0</v>
      </c>
      <c r="G103" s="682">
        <f>SUMIF(AF!C:C,Consolidado!B103,AF!F:F)</f>
        <v>0</v>
      </c>
      <c r="H103" s="669">
        <v>0</v>
      </c>
      <c r="I103" s="670">
        <v>0</v>
      </c>
      <c r="J103" s="669">
        <v>0</v>
      </c>
      <c r="K103" s="699">
        <v>0</v>
      </c>
      <c r="L103" s="659">
        <f t="shared" si="8"/>
        <v>74166668</v>
      </c>
      <c r="M103" s="649">
        <f t="shared" si="9"/>
        <v>10609.86</v>
      </c>
    </row>
    <row r="104" spans="2:13" ht="16.5" customHeight="1">
      <c r="B104" s="648" t="s">
        <v>1082</v>
      </c>
      <c r="C104" s="663" t="s">
        <v>663</v>
      </c>
      <c r="D104" s="677">
        <f>SUMIF(RG!B:B,Consolidado!B104,RG!D:D)</f>
        <v>105377874</v>
      </c>
      <c r="E104" s="682">
        <f>SUMIF(RG!B:B,Consolidado!B104,RG!E:E)</f>
        <v>15074.759999999997</v>
      </c>
      <c r="F104" s="677">
        <f>SUMIF(AF!C:C,Consolidado!B104,AF!G:G)</f>
        <v>0</v>
      </c>
      <c r="G104" s="682">
        <f>SUMIF(AF!C:C,Consolidado!B104,AF!F:F)</f>
        <v>0</v>
      </c>
      <c r="H104" s="669">
        <v>0</v>
      </c>
      <c r="I104" s="670">
        <v>0</v>
      </c>
      <c r="J104" s="669">
        <v>0</v>
      </c>
      <c r="K104" s="699">
        <v>0</v>
      </c>
      <c r="L104" s="659">
        <f t="shared" si="8"/>
        <v>105377874</v>
      </c>
      <c r="M104" s="649">
        <f t="shared" si="9"/>
        <v>15074.759999999997</v>
      </c>
    </row>
    <row r="105" spans="2:13" s="639" customFormat="1" ht="16.5" customHeight="1">
      <c r="B105" s="647" t="s">
        <v>1361</v>
      </c>
      <c r="C105" s="662" t="s">
        <v>539</v>
      </c>
      <c r="D105" s="676">
        <v>0</v>
      </c>
      <c r="E105" s="681">
        <v>0</v>
      </c>
      <c r="F105" s="676">
        <v>0</v>
      </c>
      <c r="G105" s="681">
        <f>+SUMIF(AF!B:B,Consolidado!B105,AF!F:F)</f>
        <v>0</v>
      </c>
      <c r="H105" s="667">
        <v>0</v>
      </c>
      <c r="I105" s="668">
        <v>0</v>
      </c>
      <c r="J105" s="667">
        <v>0</v>
      </c>
      <c r="K105" s="698">
        <v>0</v>
      </c>
      <c r="L105" s="703">
        <v>0</v>
      </c>
      <c r="M105" s="685">
        <f t="shared" ref="M105:M114" si="10">+E105+G105+J105-K105</f>
        <v>0</v>
      </c>
    </row>
    <row r="106" spans="2:13" s="639" customFormat="1" ht="16.5" customHeight="1">
      <c r="B106" s="647" t="s">
        <v>1362</v>
      </c>
      <c r="C106" s="662" t="s">
        <v>1224</v>
      </c>
      <c r="D106" s="676">
        <v>0</v>
      </c>
      <c r="E106" s="681">
        <v>0</v>
      </c>
      <c r="F106" s="676">
        <v>0</v>
      </c>
      <c r="G106" s="681">
        <f>+SUMIF(AF!B:B,Consolidado!B106,AF!F:F)</f>
        <v>0</v>
      </c>
      <c r="H106" s="667">
        <v>0</v>
      </c>
      <c r="I106" s="668">
        <v>0</v>
      </c>
      <c r="J106" s="667">
        <v>0</v>
      </c>
      <c r="K106" s="698">
        <v>0</v>
      </c>
      <c r="L106" s="703">
        <v>0</v>
      </c>
      <c r="M106" s="685">
        <f t="shared" si="10"/>
        <v>0</v>
      </c>
    </row>
    <row r="107" spans="2:13" s="639" customFormat="1" ht="16.5" customHeight="1">
      <c r="B107" s="647" t="s">
        <v>1363</v>
      </c>
      <c r="C107" s="662" t="s">
        <v>589</v>
      </c>
      <c r="D107" s="676">
        <v>0</v>
      </c>
      <c r="E107" s="681">
        <v>0</v>
      </c>
      <c r="F107" s="676">
        <v>0</v>
      </c>
      <c r="G107" s="681">
        <f>+SUMIF(AF!B:B,Consolidado!B107,AF!F:F)</f>
        <v>0</v>
      </c>
      <c r="H107" s="667">
        <v>0</v>
      </c>
      <c r="I107" s="668">
        <v>0</v>
      </c>
      <c r="J107" s="667">
        <v>0</v>
      </c>
      <c r="K107" s="698">
        <v>0</v>
      </c>
      <c r="L107" s="703">
        <v>0</v>
      </c>
      <c r="M107" s="685">
        <f t="shared" si="10"/>
        <v>0</v>
      </c>
    </row>
    <row r="108" spans="2:13" s="639" customFormat="1" ht="16.5" customHeight="1">
      <c r="B108" s="647" t="s">
        <v>1364</v>
      </c>
      <c r="C108" s="662" t="s">
        <v>360</v>
      </c>
      <c r="D108" s="676">
        <v>0</v>
      </c>
      <c r="E108" s="681">
        <v>0</v>
      </c>
      <c r="F108" s="676">
        <v>0</v>
      </c>
      <c r="G108" s="681">
        <f>+SUMIF(AF!B:B,Consolidado!B108,AF!F:F)</f>
        <v>0</v>
      </c>
      <c r="H108" s="667">
        <v>0</v>
      </c>
      <c r="I108" s="668">
        <v>0</v>
      </c>
      <c r="J108" s="667">
        <v>0</v>
      </c>
      <c r="K108" s="698">
        <v>0</v>
      </c>
      <c r="L108" s="703">
        <v>0</v>
      </c>
      <c r="M108" s="685">
        <f t="shared" si="10"/>
        <v>0</v>
      </c>
    </row>
    <row r="109" spans="2:13" s="639" customFormat="1" ht="16.5" customHeight="1">
      <c r="B109" s="647" t="s">
        <v>1365</v>
      </c>
      <c r="C109" s="662" t="s">
        <v>361</v>
      </c>
      <c r="D109" s="676">
        <v>0</v>
      </c>
      <c r="E109" s="681">
        <v>0</v>
      </c>
      <c r="F109" s="676">
        <v>0</v>
      </c>
      <c r="G109" s="681">
        <f>+SUMIF(AF!B:B,Consolidado!B109,AF!F:F)</f>
        <v>0</v>
      </c>
      <c r="H109" s="667">
        <v>0</v>
      </c>
      <c r="I109" s="668">
        <v>0</v>
      </c>
      <c r="J109" s="667">
        <v>0</v>
      </c>
      <c r="K109" s="698">
        <v>0</v>
      </c>
      <c r="L109" s="703">
        <v>0</v>
      </c>
      <c r="M109" s="685">
        <f t="shared" si="10"/>
        <v>0</v>
      </c>
    </row>
    <row r="110" spans="2:13" s="639" customFormat="1" ht="16.5" customHeight="1">
      <c r="B110" s="647" t="s">
        <v>1366</v>
      </c>
      <c r="C110" s="662" t="s">
        <v>540</v>
      </c>
      <c r="D110" s="676">
        <v>0</v>
      </c>
      <c r="E110" s="681">
        <v>0</v>
      </c>
      <c r="F110" s="676">
        <v>0</v>
      </c>
      <c r="G110" s="681">
        <f>+SUMIF(AF!B:B,Consolidado!B110,AF!F:F)</f>
        <v>0</v>
      </c>
      <c r="H110" s="667">
        <v>0</v>
      </c>
      <c r="I110" s="668">
        <v>0</v>
      </c>
      <c r="J110" s="667">
        <v>0</v>
      </c>
      <c r="K110" s="698">
        <v>0</v>
      </c>
      <c r="L110" s="703">
        <v>0</v>
      </c>
      <c r="M110" s="685">
        <f t="shared" si="10"/>
        <v>0</v>
      </c>
    </row>
    <row r="111" spans="2:13" s="639" customFormat="1" ht="16.5" customHeight="1">
      <c r="B111" s="647" t="s">
        <v>1367</v>
      </c>
      <c r="C111" s="662" t="s">
        <v>1225</v>
      </c>
      <c r="D111" s="676">
        <v>0</v>
      </c>
      <c r="E111" s="681">
        <v>0</v>
      </c>
      <c r="F111" s="676">
        <v>0</v>
      </c>
      <c r="G111" s="681">
        <f>+SUMIF(AF!B:B,Consolidado!B111,AF!F:F)</f>
        <v>0</v>
      </c>
      <c r="H111" s="667">
        <v>0</v>
      </c>
      <c r="I111" s="668">
        <v>0</v>
      </c>
      <c r="J111" s="667">
        <v>0</v>
      </c>
      <c r="K111" s="698">
        <v>0</v>
      </c>
      <c r="L111" s="703">
        <v>0</v>
      </c>
      <c r="M111" s="685">
        <f t="shared" si="10"/>
        <v>0</v>
      </c>
    </row>
    <row r="112" spans="2:13" s="639" customFormat="1" ht="16.5" customHeight="1">
      <c r="B112" s="647" t="s">
        <v>1368</v>
      </c>
      <c r="C112" s="662" t="s">
        <v>590</v>
      </c>
      <c r="D112" s="676">
        <v>0</v>
      </c>
      <c r="E112" s="681">
        <v>0</v>
      </c>
      <c r="F112" s="676">
        <v>0</v>
      </c>
      <c r="G112" s="681">
        <f>+SUMIF(AF!B:B,Consolidado!B112,AF!F:F)</f>
        <v>0</v>
      </c>
      <c r="H112" s="667">
        <v>0</v>
      </c>
      <c r="I112" s="668">
        <v>0</v>
      </c>
      <c r="J112" s="667">
        <v>0</v>
      </c>
      <c r="K112" s="698">
        <v>0</v>
      </c>
      <c r="L112" s="703">
        <v>0</v>
      </c>
      <c r="M112" s="685">
        <f t="shared" si="10"/>
        <v>0</v>
      </c>
    </row>
    <row r="113" spans="2:14" s="639" customFormat="1" ht="16.5" customHeight="1">
      <c r="B113" s="647" t="s">
        <v>1369</v>
      </c>
      <c r="C113" s="662" t="s">
        <v>366</v>
      </c>
      <c r="D113" s="676">
        <v>0</v>
      </c>
      <c r="E113" s="681">
        <v>0</v>
      </c>
      <c r="F113" s="676">
        <v>0</v>
      </c>
      <c r="G113" s="681">
        <f>+SUMIF(AF!B:B,Consolidado!B113,AF!F:F)</f>
        <v>0</v>
      </c>
      <c r="H113" s="667">
        <v>0</v>
      </c>
      <c r="I113" s="668">
        <v>0</v>
      </c>
      <c r="J113" s="667">
        <v>0</v>
      </c>
      <c r="K113" s="698">
        <v>0</v>
      </c>
      <c r="L113" s="703">
        <v>0</v>
      </c>
      <c r="M113" s="685">
        <f t="shared" si="10"/>
        <v>0</v>
      </c>
    </row>
    <row r="114" spans="2:14" s="639" customFormat="1" ht="16.5" customHeight="1">
      <c r="B114" s="647" t="s">
        <v>1370</v>
      </c>
      <c r="C114" s="662" t="s">
        <v>367</v>
      </c>
      <c r="D114" s="676">
        <v>0</v>
      </c>
      <c r="E114" s="681">
        <v>0</v>
      </c>
      <c r="F114" s="676">
        <v>0</v>
      </c>
      <c r="G114" s="681">
        <f>+SUMIF(AF!B:B,Consolidado!B114,AF!F:F)</f>
        <v>0</v>
      </c>
      <c r="H114" s="667">
        <v>0</v>
      </c>
      <c r="I114" s="668">
        <v>0</v>
      </c>
      <c r="J114" s="667">
        <v>0</v>
      </c>
      <c r="K114" s="698">
        <v>0</v>
      </c>
      <c r="L114" s="703">
        <v>0</v>
      </c>
      <c r="M114" s="685">
        <f t="shared" si="10"/>
        <v>0</v>
      </c>
    </row>
    <row r="115" spans="2:14" ht="17.25" customHeight="1">
      <c r="B115" s="651"/>
      <c r="C115" s="664" t="s">
        <v>1226</v>
      </c>
      <c r="D115" s="677">
        <f>SUMIF(RG!B:B,Consolidado!B115,RG!D:D)</f>
        <v>0</v>
      </c>
      <c r="E115" s="682">
        <f>SUMIF(RG!B:B,Consolidado!B115,RG!E:E)</f>
        <v>0</v>
      </c>
      <c r="F115" s="677">
        <f>SUMIF(AF!C:C,Consolidado!B115,AF!G:G)</f>
        <v>0</v>
      </c>
      <c r="G115" s="682">
        <f>SUMIF(AF!C:C,Consolidado!B115,AF!F:F)</f>
        <v>0</v>
      </c>
      <c r="H115" s="669">
        <v>0</v>
      </c>
      <c r="I115" s="670">
        <v>0</v>
      </c>
      <c r="J115" s="669">
        <v>0</v>
      </c>
      <c r="K115" s="699">
        <v>0</v>
      </c>
      <c r="L115" s="659">
        <f t="shared" si="8"/>
        <v>0</v>
      </c>
      <c r="M115" s="649">
        <f t="shared" si="9"/>
        <v>0</v>
      </c>
    </row>
    <row r="116" spans="2:14" s="639" customFormat="1" ht="16.5" customHeight="1">
      <c r="B116" s="647" t="s">
        <v>991</v>
      </c>
      <c r="C116" s="662" t="s">
        <v>25</v>
      </c>
      <c r="D116" s="676">
        <v>0</v>
      </c>
      <c r="E116" s="681">
        <v>0</v>
      </c>
      <c r="F116" s="676">
        <v>0</v>
      </c>
      <c r="G116" s="681">
        <v>0</v>
      </c>
      <c r="H116" s="667">
        <v>0</v>
      </c>
      <c r="I116" s="668">
        <v>0</v>
      </c>
      <c r="J116" s="667">
        <v>0</v>
      </c>
      <c r="K116" s="698">
        <v>0</v>
      </c>
      <c r="L116" s="703">
        <v>0</v>
      </c>
      <c r="M116" s="685">
        <f t="shared" ref="M116:M117" si="11">+E116+G116+J116-K116</f>
        <v>0</v>
      </c>
    </row>
    <row r="117" spans="2:14" s="639" customFormat="1" ht="16.5" customHeight="1">
      <c r="B117" s="647" t="s">
        <v>992</v>
      </c>
      <c r="C117" s="662" t="s">
        <v>293</v>
      </c>
      <c r="D117" s="676">
        <v>0</v>
      </c>
      <c r="E117" s="681">
        <v>0</v>
      </c>
      <c r="F117" s="676">
        <v>0</v>
      </c>
      <c r="G117" s="681">
        <f>+SUMIF(AF!C:C,Consolidado!B117,AF!F:F)</f>
        <v>0</v>
      </c>
      <c r="H117" s="667">
        <v>0</v>
      </c>
      <c r="I117" s="668">
        <v>0</v>
      </c>
      <c r="J117" s="667">
        <v>0</v>
      </c>
      <c r="K117" s="698">
        <v>0</v>
      </c>
      <c r="L117" s="703">
        <v>0</v>
      </c>
      <c r="M117" s="685">
        <f t="shared" si="11"/>
        <v>0</v>
      </c>
    </row>
    <row r="118" spans="2:14" ht="16.5" customHeight="1">
      <c r="B118" s="648" t="s">
        <v>993</v>
      </c>
      <c r="C118" s="663" t="s">
        <v>294</v>
      </c>
      <c r="D118" s="677">
        <f>SUMIF(RG!B:B,Consolidado!B118,RG!D:D)</f>
        <v>10000000000</v>
      </c>
      <c r="E118" s="682">
        <f>SUMIF(RG!B:B,Consolidado!B118,RG!E:E)</f>
        <v>1596450</v>
      </c>
      <c r="F118" s="677">
        <f>SUMIF(AF!C:C,Consolidado!B118,AF!E:E)</f>
        <v>3500000000</v>
      </c>
      <c r="G118" s="682">
        <f>SUMIF(AF!C:C,Consolidado!B118,AF!F:F)</f>
        <v>543281.69999999995</v>
      </c>
      <c r="H118" s="671">
        <v>3500000000</v>
      </c>
      <c r="I118" s="672">
        <v>0</v>
      </c>
      <c r="J118" s="650">
        <v>543281.69999999995</v>
      </c>
      <c r="K118" s="700"/>
      <c r="L118" s="659">
        <f>+D118+F118+I118-H118</f>
        <v>10000000000</v>
      </c>
      <c r="M118" s="649">
        <f t="shared" si="9"/>
        <v>1596450.0000000002</v>
      </c>
      <c r="N118" s="635"/>
    </row>
    <row r="119" spans="2:14" ht="16.5" customHeight="1">
      <c r="B119" s="648" t="s">
        <v>1113</v>
      </c>
      <c r="C119" s="663" t="s">
        <v>1114</v>
      </c>
      <c r="D119" s="677">
        <f>SUMIF(RG!B:B,Consolidado!B119,RG!D:D)</f>
        <v>615000000</v>
      </c>
      <c r="E119" s="682">
        <f>SUMIF(RG!B:B,Consolidado!B119,RG!E:E)</f>
        <v>45103.94</v>
      </c>
      <c r="F119" s="677">
        <f>SUMIF(AF!C:C,Consolidado!B119,AF!G:G)</f>
        <v>0</v>
      </c>
      <c r="G119" s="682">
        <f>SUMIF(AF!C:C,Consolidado!B119,AF!F:F)</f>
        <v>0</v>
      </c>
      <c r="H119" s="669">
        <v>0</v>
      </c>
      <c r="I119" s="670">
        <v>0</v>
      </c>
      <c r="J119" s="669">
        <v>0</v>
      </c>
      <c r="K119" s="699">
        <v>0</v>
      </c>
      <c r="L119" s="659">
        <f t="shared" si="8"/>
        <v>615000000</v>
      </c>
      <c r="M119" s="649">
        <f t="shared" si="9"/>
        <v>45103.94</v>
      </c>
    </row>
    <row r="120" spans="2:14" ht="16.5" customHeight="1">
      <c r="B120" s="648" t="s">
        <v>1386</v>
      </c>
      <c r="C120" s="663" t="s">
        <v>1381</v>
      </c>
      <c r="D120" s="677">
        <f>SUMIF(RG!B:B,Consolidado!B120,RG!D:D)</f>
        <v>0</v>
      </c>
      <c r="E120" s="682">
        <f>SUMIF(RG!B:B,Consolidado!B120,RG!E:E)</f>
        <v>0</v>
      </c>
      <c r="F120" s="677">
        <f>SUMIF(AF!C:C,Consolidado!B120,AF!G:G)</f>
        <v>0</v>
      </c>
      <c r="G120" s="682">
        <f>SUMIF(AF!C:C,Consolidado!B120,AF!F:F)</f>
        <v>0</v>
      </c>
      <c r="H120" s="671">
        <v>0</v>
      </c>
      <c r="I120" s="672">
        <f>1000000</f>
        <v>1000000</v>
      </c>
      <c r="J120" s="650"/>
      <c r="K120" s="700">
        <f>+[1]AF!T44</f>
        <v>144.54</v>
      </c>
      <c r="L120" s="659">
        <f>+D120+F120+I120-H120</f>
        <v>1000000</v>
      </c>
      <c r="M120" s="649">
        <f>+E120+G120+K120-J120</f>
        <v>144.54</v>
      </c>
    </row>
    <row r="121" spans="2:14" s="639" customFormat="1" ht="16.5" customHeight="1">
      <c r="B121" s="647" t="s">
        <v>1115</v>
      </c>
      <c r="C121" s="662" t="s">
        <v>12</v>
      </c>
      <c r="D121" s="676">
        <v>0</v>
      </c>
      <c r="E121" s="681">
        <v>0</v>
      </c>
      <c r="F121" s="676">
        <v>0</v>
      </c>
      <c r="G121" s="681">
        <f>+SUMIF(AF!C:C,Consolidado!B121,AF!F:F)</f>
        <v>0</v>
      </c>
      <c r="H121" s="667">
        <v>0</v>
      </c>
      <c r="I121" s="668">
        <v>0</v>
      </c>
      <c r="J121" s="667">
        <v>0</v>
      </c>
      <c r="K121" s="698">
        <v>0</v>
      </c>
      <c r="L121" s="703">
        <v>0</v>
      </c>
      <c r="M121" s="685">
        <f>+E121+G121+J121-K121</f>
        <v>0</v>
      </c>
    </row>
    <row r="122" spans="2:14" ht="16.5" customHeight="1">
      <c r="B122" s="648" t="s">
        <v>1116</v>
      </c>
      <c r="C122" s="663" t="s">
        <v>296</v>
      </c>
      <c r="D122" s="677">
        <f>SUMIF(RG!B:B,Consolidado!B122,RG!D:D)</f>
        <v>32519922</v>
      </c>
      <c r="E122" s="682">
        <f>SUMIF(RG!B:B,Consolidado!B122,RG!E:E)</f>
        <v>2386.94</v>
      </c>
      <c r="F122" s="677">
        <f>SUMIF(AF!C:C,Consolidado!B122,AF!G:G)</f>
        <v>0</v>
      </c>
      <c r="G122" s="682">
        <f>SUMIF(AF!C:C,Consolidado!B122,AF!F:F)</f>
        <v>0</v>
      </c>
      <c r="H122" s="669">
        <v>0</v>
      </c>
      <c r="I122" s="670">
        <v>0</v>
      </c>
      <c r="J122" s="669">
        <v>0</v>
      </c>
      <c r="K122" s="699">
        <v>0</v>
      </c>
      <c r="L122" s="659">
        <f t="shared" ref="L122:L127" si="12">+D122+F122+I122-H122</f>
        <v>32519922</v>
      </c>
      <c r="M122" s="649">
        <f t="shared" ref="M122:M127" si="13">+E122+G122+K122-J122</f>
        <v>2386.94</v>
      </c>
    </row>
    <row r="123" spans="2:14" ht="16.5" customHeight="1">
      <c r="B123" s="648" t="s">
        <v>1371</v>
      </c>
      <c r="C123" s="663" t="s">
        <v>1382</v>
      </c>
      <c r="D123" s="677">
        <v>101000000</v>
      </c>
      <c r="E123" s="682">
        <f>SUMIF(RG!B:B,Consolidado!B123,RG!E:E)</f>
        <v>14471.24</v>
      </c>
      <c r="F123" s="677">
        <f>SUMIF(AF!C:C,Consolidado!B123,AF!G:G)</f>
        <v>0</v>
      </c>
      <c r="G123" s="682">
        <f>SUMIF(AF!C:C,Consolidado!B123,AF!F:F)</f>
        <v>0</v>
      </c>
      <c r="H123" s="669">
        <v>0</v>
      </c>
      <c r="I123" s="670">
        <v>0</v>
      </c>
      <c r="J123" s="669">
        <v>0</v>
      </c>
      <c r="K123" s="699">
        <v>0</v>
      </c>
      <c r="L123" s="659">
        <f t="shared" si="12"/>
        <v>101000000</v>
      </c>
      <c r="M123" s="649">
        <f t="shared" si="13"/>
        <v>14471.24</v>
      </c>
    </row>
    <row r="124" spans="2:14" s="639" customFormat="1" ht="16.5" customHeight="1">
      <c r="B124" s="647" t="s">
        <v>1117</v>
      </c>
      <c r="C124" s="662" t="s">
        <v>298</v>
      </c>
      <c r="D124" s="676">
        <v>0</v>
      </c>
      <c r="E124" s="681">
        <v>0</v>
      </c>
      <c r="F124" s="676">
        <v>0</v>
      </c>
      <c r="G124" s="681">
        <f>+SUMIF(AF!C:C,Consolidado!B124,AF!F:F)</f>
        <v>0</v>
      </c>
      <c r="H124" s="667">
        <v>0</v>
      </c>
      <c r="I124" s="668">
        <v>0</v>
      </c>
      <c r="J124" s="667">
        <v>0</v>
      </c>
      <c r="K124" s="698">
        <v>0</v>
      </c>
      <c r="L124" s="703">
        <v>0</v>
      </c>
      <c r="M124" s="685">
        <f>+E124+G124+J124-K124</f>
        <v>0</v>
      </c>
    </row>
    <row r="125" spans="2:14" ht="16.5" customHeight="1">
      <c r="B125" s="648" t="s">
        <v>1118</v>
      </c>
      <c r="C125" s="663" t="s">
        <v>1119</v>
      </c>
      <c r="D125" s="677">
        <f>SUMIF(RG!B:B,Consolidado!B125,RG!D:D)</f>
        <v>2818523</v>
      </c>
      <c r="E125" s="682">
        <f>SUMIF(RG!B:B,Consolidado!B125,RG!E:E)</f>
        <v>207.9</v>
      </c>
      <c r="F125" s="677">
        <f>SUMIF(AF!C:C,Consolidado!B125,AF!G:G)</f>
        <v>0</v>
      </c>
      <c r="G125" s="682">
        <f>SUMIF(AF!C:C,Consolidado!B125,AF!F:F)</f>
        <v>0</v>
      </c>
      <c r="H125" s="669">
        <v>0</v>
      </c>
      <c r="I125" s="670">
        <v>0</v>
      </c>
      <c r="J125" s="669">
        <v>0</v>
      </c>
      <c r="K125" s="699">
        <v>0</v>
      </c>
      <c r="L125" s="659">
        <f t="shared" si="12"/>
        <v>2818523</v>
      </c>
      <c r="M125" s="649">
        <f t="shared" si="13"/>
        <v>207.9</v>
      </c>
    </row>
    <row r="126" spans="2:14" s="639" customFormat="1" ht="16.5" customHeight="1">
      <c r="B126" s="647" t="s">
        <v>994</v>
      </c>
      <c r="C126" s="662" t="s">
        <v>125</v>
      </c>
      <c r="D126" s="676">
        <v>0</v>
      </c>
      <c r="E126" s="681">
        <v>0</v>
      </c>
      <c r="F126" s="676">
        <v>0</v>
      </c>
      <c r="G126" s="681">
        <f>+SUMIF(AF!C:C,Consolidado!B126,AF!F:F)</f>
        <v>0</v>
      </c>
      <c r="H126" s="667">
        <v>0</v>
      </c>
      <c r="I126" s="668">
        <v>0</v>
      </c>
      <c r="J126" s="667">
        <v>0</v>
      </c>
      <c r="K126" s="698">
        <v>0</v>
      </c>
      <c r="L126" s="703">
        <v>0</v>
      </c>
      <c r="M126" s="685">
        <f>+E126+G126+J126-K126</f>
        <v>0</v>
      </c>
    </row>
    <row r="127" spans="2:14" ht="16.5" customHeight="1">
      <c r="B127" s="648" t="s">
        <v>995</v>
      </c>
      <c r="C127" s="663" t="s">
        <v>301</v>
      </c>
      <c r="D127" s="677">
        <f>SUMIF(RG!B:B,Consolidado!B127,RG!D:D)</f>
        <v>-16109965</v>
      </c>
      <c r="E127" s="682">
        <f>SUMIF(RG!B:B,Consolidado!B127,RG!E:E)</f>
        <v>-3133.2180000000008</v>
      </c>
      <c r="F127" s="677">
        <f>SUMIF(AF!C:C,Consolidado!B127,AF!E:E)</f>
        <v>0</v>
      </c>
      <c r="G127" s="682">
        <f>SUMIF(AF!C:C,Consolidado!B127,AF!F:F)</f>
        <v>0</v>
      </c>
      <c r="H127" s="669">
        <v>0</v>
      </c>
      <c r="I127" s="670">
        <v>0</v>
      </c>
      <c r="J127" s="669">
        <v>0</v>
      </c>
      <c r="K127" s="699">
        <v>0</v>
      </c>
      <c r="L127" s="659">
        <f t="shared" si="12"/>
        <v>-16109965</v>
      </c>
      <c r="M127" s="649">
        <f t="shared" si="13"/>
        <v>-3133.2180000000008</v>
      </c>
    </row>
    <row r="128" spans="2:14" ht="16.5" customHeight="1" thickBot="1">
      <c r="B128" s="652" t="s">
        <v>996</v>
      </c>
      <c r="C128" s="665" t="s">
        <v>302</v>
      </c>
      <c r="D128" s="677">
        <v>0</v>
      </c>
      <c r="E128" s="682">
        <v>0</v>
      </c>
      <c r="F128" s="677">
        <v>0</v>
      </c>
      <c r="G128" s="682">
        <v>0</v>
      </c>
      <c r="H128" s="707">
        <v>0</v>
      </c>
      <c r="I128" s="708"/>
      <c r="J128" s="709">
        <v>0</v>
      </c>
      <c r="K128" s="699">
        <v>0</v>
      </c>
      <c r="L128" s="659">
        <v>0</v>
      </c>
      <c r="M128" s="649">
        <v>0</v>
      </c>
      <c r="N128" s="754">
        <f>+L128-D128</f>
        <v>0</v>
      </c>
    </row>
    <row r="129" spans="2:16" s="640" customFormat="1" ht="16.5" customHeight="1" thickBot="1">
      <c r="B129" s="656"/>
      <c r="C129" s="666" t="s">
        <v>33</v>
      </c>
      <c r="D129" s="678">
        <f>SUM(D66:D128)</f>
        <v>46832954467</v>
      </c>
      <c r="E129" s="683">
        <f>SUM(E66:E128)</f>
        <v>6819305.9414000018</v>
      </c>
      <c r="F129" s="678">
        <f>SUM(F66:F128)</f>
        <v>3856817520</v>
      </c>
      <c r="G129" s="683">
        <f>SUM(G66:G128)</f>
        <v>594402.97</v>
      </c>
      <c r="H129" s="673"/>
      <c r="I129" s="674"/>
      <c r="J129" s="657"/>
      <c r="K129" s="701"/>
      <c r="L129" s="660">
        <f>SUM(L66:L128)</f>
        <v>47184312904</v>
      </c>
      <c r="M129" s="658">
        <f>SUM(M66:M128)</f>
        <v>6869647.7514000013</v>
      </c>
    </row>
    <row r="130" spans="2:16" s="693" customFormat="1" ht="16.5" customHeight="1" thickBot="1">
      <c r="B130" s="694"/>
      <c r="C130" s="695" t="s">
        <v>1383</v>
      </c>
      <c r="D130" s="678">
        <f>+D65-D129</f>
        <v>2185252903.805397</v>
      </c>
      <c r="E130" s="679">
        <f>+E65-E129</f>
        <v>260846.19659999479</v>
      </c>
      <c r="F130" s="678">
        <f>+F65-F129</f>
        <v>3190973</v>
      </c>
      <c r="G130" s="679">
        <f>+G65-G129</f>
        <v>-41280.409999999916</v>
      </c>
      <c r="H130" s="673"/>
      <c r="I130" s="674"/>
      <c r="J130" s="673"/>
      <c r="K130" s="702"/>
      <c r="L130" s="704">
        <f>+L65-L129</f>
        <v>2185253541.805397</v>
      </c>
      <c r="M130" s="696">
        <f>+M65-M129</f>
        <v>219565.78659999464</v>
      </c>
      <c r="N130" s="693">
        <f>+D130-L130</f>
        <v>-638</v>
      </c>
    </row>
    <row r="131" spans="2:16" s="639" customFormat="1" ht="16.5" customHeight="1">
      <c r="B131" s="647" t="s">
        <v>997</v>
      </c>
      <c r="C131" s="662" t="s">
        <v>303</v>
      </c>
      <c r="D131" s="676">
        <v>0</v>
      </c>
      <c r="E131" s="681">
        <v>0</v>
      </c>
      <c r="F131" s="676">
        <v>0</v>
      </c>
      <c r="G131" s="681">
        <v>0</v>
      </c>
      <c r="H131" s="667">
        <v>0</v>
      </c>
      <c r="I131" s="668">
        <v>0</v>
      </c>
      <c r="J131" s="667">
        <v>0</v>
      </c>
      <c r="K131" s="698">
        <v>0</v>
      </c>
      <c r="L131" s="703">
        <v>0</v>
      </c>
      <c r="M131" s="685">
        <f t="shared" ref="M131:M132" si="14">+E131+G131+J131-K131</f>
        <v>0</v>
      </c>
      <c r="P131" s="755">
        <f>+D128-H153</f>
        <v>-3190335</v>
      </c>
    </row>
    <row r="132" spans="2:16" s="639" customFormat="1" ht="16.5" customHeight="1">
      <c r="B132" s="647" t="s">
        <v>998</v>
      </c>
      <c r="C132" s="662" t="s">
        <v>14</v>
      </c>
      <c r="D132" s="676">
        <v>0</v>
      </c>
      <c r="E132" s="681">
        <v>0</v>
      </c>
      <c r="F132" s="676">
        <v>0</v>
      </c>
      <c r="G132" s="681">
        <v>0</v>
      </c>
      <c r="H132" s="667">
        <v>0</v>
      </c>
      <c r="I132" s="668">
        <v>0</v>
      </c>
      <c r="J132" s="667">
        <v>0</v>
      </c>
      <c r="K132" s="698">
        <v>0</v>
      </c>
      <c r="L132" s="703">
        <v>0</v>
      </c>
      <c r="M132" s="685">
        <f t="shared" si="14"/>
        <v>0</v>
      </c>
    </row>
    <row r="133" spans="2:16" ht="16.5" customHeight="1">
      <c r="B133" s="648" t="s">
        <v>999</v>
      </c>
      <c r="C133" s="663" t="s">
        <v>591</v>
      </c>
      <c r="D133" s="677">
        <f>SUMIF(RG!B:B,Consolidado!B133,RG!D:D)</f>
        <v>613439556</v>
      </c>
      <c r="E133" s="682">
        <f>SUMIF(RG!B:B,Consolidado!B133,RG!E:E)</f>
        <v>92211.32</v>
      </c>
      <c r="F133" s="677">
        <f>SUMIF(AF!C:C,Consolidado!B133,AF!E:E)</f>
        <v>0</v>
      </c>
      <c r="G133" s="682">
        <f>SUMIF(AF!C:C,Consolidado!B133,AF!F:F)</f>
        <v>0</v>
      </c>
      <c r="H133" s="669">
        <v>0</v>
      </c>
      <c r="I133" s="670">
        <v>0</v>
      </c>
      <c r="J133" s="669">
        <v>0</v>
      </c>
      <c r="K133" s="699">
        <v>0</v>
      </c>
      <c r="L133" s="659">
        <f t="shared" ref="L133:L154" si="15">+D133+F133+I133-H133</f>
        <v>613439556</v>
      </c>
      <c r="M133" s="649">
        <f t="shared" ref="M133:M144" si="16">+E133+G133+K133-J133</f>
        <v>92211.32</v>
      </c>
    </row>
    <row r="134" spans="2:16" ht="16.5" customHeight="1">
      <c r="B134" s="648" t="s">
        <v>1000</v>
      </c>
      <c r="C134" s="663" t="s">
        <v>306</v>
      </c>
      <c r="D134" s="677">
        <f>SUMIF(RG!B:B,Consolidado!B134,RG!D:D)</f>
        <v>74995512</v>
      </c>
      <c r="E134" s="682">
        <f>SUMIF(RG!B:B,Consolidado!B134,RG!E:E)</f>
        <v>11302.73</v>
      </c>
      <c r="F134" s="677">
        <f>SUMIF(AF!C:C,Consolidado!B134,AF!E:E)</f>
        <v>0</v>
      </c>
      <c r="G134" s="682">
        <f>SUMIF(AF!C:C,Consolidado!B134,AF!F:F)</f>
        <v>0</v>
      </c>
      <c r="H134" s="671">
        <v>244508</v>
      </c>
      <c r="I134" s="672">
        <v>0</v>
      </c>
      <c r="J134" s="650">
        <v>35.11</v>
      </c>
      <c r="K134" s="700"/>
      <c r="L134" s="659">
        <f t="shared" si="15"/>
        <v>74751004</v>
      </c>
      <c r="M134" s="649">
        <f t="shared" si="16"/>
        <v>11267.619999999999</v>
      </c>
    </row>
    <row r="135" spans="2:16" ht="16.5" customHeight="1">
      <c r="B135" s="648" t="s">
        <v>1001</v>
      </c>
      <c r="C135" s="663" t="s">
        <v>480</v>
      </c>
      <c r="D135" s="677">
        <f>SUMIF(RG!B:B,Consolidado!B135,RG!D:D)</f>
        <v>240320475</v>
      </c>
      <c r="E135" s="682">
        <f>SUMIF(RG!B:B,Consolidado!B135,RG!E:E)</f>
        <v>36000</v>
      </c>
      <c r="F135" s="677">
        <f>SUMIF(AF!C:C,Consolidado!B135,AF!E:E)</f>
        <v>0</v>
      </c>
      <c r="G135" s="682">
        <f>SUMIF(AF!C:C,Consolidado!B135,AF!F:F)</f>
        <v>0</v>
      </c>
      <c r="H135" s="669">
        <v>0</v>
      </c>
      <c r="I135" s="670">
        <v>0</v>
      </c>
      <c r="J135" s="669">
        <v>0</v>
      </c>
      <c r="K135" s="699">
        <v>0</v>
      </c>
      <c r="L135" s="659">
        <f t="shared" si="15"/>
        <v>240320475</v>
      </c>
      <c r="M135" s="649">
        <f t="shared" si="16"/>
        <v>36000</v>
      </c>
    </row>
    <row r="136" spans="2:16" ht="16.5" customHeight="1">
      <c r="B136" s="648" t="s">
        <v>1002</v>
      </c>
      <c r="C136" s="663" t="s">
        <v>481</v>
      </c>
      <c r="D136" s="677">
        <f>SUMIF(RG!B:B,Consolidado!B136,RG!D:D)</f>
        <v>18764226</v>
      </c>
      <c r="E136" s="682">
        <f>SUMIF(RG!B:B,Consolidado!B136,RG!E:E)</f>
        <v>2827.85</v>
      </c>
      <c r="F136" s="677">
        <f>SUMIF(AF!C:C,Consolidado!B136,AF!E:E)</f>
        <v>0</v>
      </c>
      <c r="G136" s="682">
        <f>SUMIF(AF!C:C,Consolidado!B136,AF!F:F)</f>
        <v>0</v>
      </c>
      <c r="H136" s="671">
        <v>61126</v>
      </c>
      <c r="I136" s="672">
        <v>0</v>
      </c>
      <c r="J136" s="650">
        <v>8.7799999999999994</v>
      </c>
      <c r="K136" s="700"/>
      <c r="L136" s="659">
        <f t="shared" si="15"/>
        <v>18703100</v>
      </c>
      <c r="M136" s="649">
        <f t="shared" si="16"/>
        <v>2819.0699999999997</v>
      </c>
    </row>
    <row r="137" spans="2:16" ht="16.5" customHeight="1">
      <c r="B137" s="648" t="s">
        <v>1003</v>
      </c>
      <c r="C137" s="663" t="s">
        <v>666</v>
      </c>
      <c r="D137" s="677">
        <f>SUMIF(RG!B:B,Consolidado!B137,RG!D:D)</f>
        <v>400000</v>
      </c>
      <c r="E137" s="682">
        <f>SUMIF(RG!B:B,Consolidado!B137,RG!E:E)</f>
        <v>59.67</v>
      </c>
      <c r="F137" s="677">
        <f>SUMIF(AF!C:C,Consolidado!B137,AF!E:E)</f>
        <v>0</v>
      </c>
      <c r="G137" s="682">
        <f>SUMIF(AF!C:C,Consolidado!B137,AF!F:F)</f>
        <v>0</v>
      </c>
      <c r="H137" s="669">
        <v>0</v>
      </c>
      <c r="I137" s="670">
        <v>0</v>
      </c>
      <c r="J137" s="669">
        <v>0</v>
      </c>
      <c r="K137" s="699">
        <v>0</v>
      </c>
      <c r="L137" s="659">
        <f t="shared" si="15"/>
        <v>400000</v>
      </c>
      <c r="M137" s="649">
        <f t="shared" si="16"/>
        <v>59.67</v>
      </c>
    </row>
    <row r="138" spans="2:16" ht="16.5" customHeight="1">
      <c r="B138" s="648" t="s">
        <v>1004</v>
      </c>
      <c r="C138" s="663" t="s">
        <v>667</v>
      </c>
      <c r="D138" s="677">
        <f>SUMIF(RG!B:B,Consolidado!B138,RG!D:D)</f>
        <v>5598392</v>
      </c>
      <c r="E138" s="682">
        <f>SUMIF(RG!B:B,Consolidado!B138,RG!E:E)</f>
        <v>854.74</v>
      </c>
      <c r="F138" s="677">
        <f>SUMIF(AF!C:C,Consolidado!B138,AF!E:E)</f>
        <v>0</v>
      </c>
      <c r="G138" s="682">
        <f>SUMIF(AF!C:C,Consolidado!B138,AF!F:F)</f>
        <v>0</v>
      </c>
      <c r="H138" s="669">
        <v>0</v>
      </c>
      <c r="I138" s="670">
        <v>0</v>
      </c>
      <c r="J138" s="669">
        <v>0</v>
      </c>
      <c r="K138" s="699">
        <v>0</v>
      </c>
      <c r="L138" s="659">
        <f t="shared" si="15"/>
        <v>5598392</v>
      </c>
      <c r="M138" s="649">
        <f t="shared" si="16"/>
        <v>854.74</v>
      </c>
    </row>
    <row r="139" spans="2:16" ht="16.5" customHeight="1">
      <c r="B139" s="648" t="s">
        <v>1005</v>
      </c>
      <c r="C139" s="663" t="s">
        <v>668</v>
      </c>
      <c r="D139" s="677">
        <f>SUMIF(RG!B:B,Consolidado!B139,RG!D:D)</f>
        <v>1525652960</v>
      </c>
      <c r="E139" s="682">
        <f>SUMIF(RG!B:B,Consolidado!B139,RG!E:E)</f>
        <v>224984.7</v>
      </c>
      <c r="F139" s="677">
        <f>SUMIF(AF!C:C,Consolidado!B139,AF!E:E)</f>
        <v>25000192</v>
      </c>
      <c r="G139" s="682">
        <f>SUMIF(AF!C:C,Consolidado!B139,AF!F:F)</f>
        <v>3577.9</v>
      </c>
      <c r="H139" s="671">
        <v>25000192</v>
      </c>
      <c r="I139" s="672">
        <v>0</v>
      </c>
      <c r="J139" s="650">
        <v>3577.9</v>
      </c>
      <c r="K139" s="700"/>
      <c r="L139" s="659">
        <f t="shared" si="15"/>
        <v>1525652960</v>
      </c>
      <c r="M139" s="649">
        <f t="shared" si="16"/>
        <v>224984.7</v>
      </c>
    </row>
    <row r="140" spans="2:16" ht="16.5" customHeight="1">
      <c r="B140" s="648" t="s">
        <v>1006</v>
      </c>
      <c r="C140" s="663" t="s">
        <v>482</v>
      </c>
      <c r="D140" s="677">
        <f>SUMIF(RG!B:B,Consolidado!B140,RG!D:D)</f>
        <v>246310878</v>
      </c>
      <c r="E140" s="682">
        <f>SUMIF(RG!B:B,Consolidado!B140,RG!E:E)</f>
        <v>35434.49</v>
      </c>
      <c r="F140" s="677">
        <f>SUMIF(AF!C:C,Consolidado!B140,AF!E:E)</f>
        <v>0</v>
      </c>
      <c r="G140" s="682">
        <f>SUMIF(AF!C:C,Consolidado!B140,AF!F:F)</f>
        <v>0</v>
      </c>
      <c r="H140" s="671">
        <v>47543355</v>
      </c>
      <c r="I140" s="672">
        <v>0</v>
      </c>
      <c r="J140" s="650">
        <v>6862.28</v>
      </c>
      <c r="K140" s="700"/>
      <c r="L140" s="659">
        <f t="shared" si="15"/>
        <v>198767523</v>
      </c>
      <c r="M140" s="649">
        <f t="shared" si="16"/>
        <v>28572.21</v>
      </c>
    </row>
    <row r="141" spans="2:16" ht="16.5" customHeight="1">
      <c r="B141" s="648" t="s">
        <v>1007</v>
      </c>
      <c r="C141" s="663" t="s">
        <v>304</v>
      </c>
      <c r="D141" s="677">
        <f>SUMIF(RG!B:B,Consolidado!B141,RG!D:D)</f>
        <v>158201028</v>
      </c>
      <c r="E141" s="682">
        <f>SUMIF(RG!B:B,Consolidado!B141,RG!E:E)</f>
        <v>23457.41</v>
      </c>
      <c r="F141" s="677">
        <f>SUMIF(AF!C:C,Consolidado!B141,AF!E:E)</f>
        <v>12051151</v>
      </c>
      <c r="G141" s="682">
        <f>SUMIF(AF!C:C,Consolidado!B141,AF!F:F)</f>
        <v>1731.38</v>
      </c>
      <c r="H141" s="669">
        <v>0</v>
      </c>
      <c r="I141" s="670">
        <v>0</v>
      </c>
      <c r="J141" s="669">
        <v>0</v>
      </c>
      <c r="K141" s="699">
        <v>0</v>
      </c>
      <c r="L141" s="659">
        <f t="shared" si="15"/>
        <v>170252179</v>
      </c>
      <c r="M141" s="649">
        <f t="shared" si="16"/>
        <v>25188.79</v>
      </c>
    </row>
    <row r="142" spans="2:16" ht="16.5" customHeight="1">
      <c r="B142" s="648" t="s">
        <v>1008</v>
      </c>
      <c r="C142" s="663" t="s">
        <v>669</v>
      </c>
      <c r="D142" s="677">
        <f>SUMIF(RG!B:B,Consolidado!B142,RG!D:D)</f>
        <v>309826604</v>
      </c>
      <c r="E142" s="682">
        <f>SUMIF(RG!B:B,Consolidado!B142,RG!E:E)</f>
        <v>45483.91</v>
      </c>
      <c r="F142" s="677">
        <f>SUMIF(AF!C:C,Consolidado!B142,AF!E:E)</f>
        <v>19594521</v>
      </c>
      <c r="G142" s="682">
        <f>SUMIF(AF!C:C,Consolidado!B142,AF!F:F)</f>
        <v>2812.0699999999997</v>
      </c>
      <c r="H142" s="669">
        <v>0</v>
      </c>
      <c r="I142" s="670">
        <v>0</v>
      </c>
      <c r="J142" s="669">
        <v>0</v>
      </c>
      <c r="K142" s="699">
        <v>0</v>
      </c>
      <c r="L142" s="659">
        <f t="shared" si="15"/>
        <v>329421125</v>
      </c>
      <c r="M142" s="649">
        <f t="shared" si="16"/>
        <v>48295.98</v>
      </c>
    </row>
    <row r="143" spans="2:16" ht="16.5" customHeight="1">
      <c r="B143" s="648" t="s">
        <v>1009</v>
      </c>
      <c r="C143" s="663" t="s">
        <v>305</v>
      </c>
      <c r="D143" s="677">
        <f>SUMIF(RG!B:B,Consolidado!B143,RG!D:D)</f>
        <v>11536590</v>
      </c>
      <c r="E143" s="682">
        <f>SUMIF(RG!B:B,Consolidado!B143,RG!E:E)</f>
        <v>1683.79</v>
      </c>
      <c r="F143" s="677">
        <f>SUMIF(AF!C:C,Consolidado!B143,AF!E:E)</f>
        <v>0</v>
      </c>
      <c r="G143" s="682">
        <f>SUMIF(AF!C:C,Consolidado!B143,AF!F:F)</f>
        <v>0</v>
      </c>
      <c r="H143" s="669">
        <v>0</v>
      </c>
      <c r="I143" s="670">
        <v>0</v>
      </c>
      <c r="J143" s="669">
        <v>0</v>
      </c>
      <c r="K143" s="699">
        <v>0</v>
      </c>
      <c r="L143" s="659">
        <f t="shared" si="15"/>
        <v>11536590</v>
      </c>
      <c r="M143" s="649">
        <f t="shared" si="16"/>
        <v>1683.79</v>
      </c>
    </row>
    <row r="144" spans="2:16" ht="16.5" customHeight="1">
      <c r="B144" s="648" t="s">
        <v>1010</v>
      </c>
      <c r="C144" s="663" t="s">
        <v>670</v>
      </c>
      <c r="D144" s="677">
        <f>SUMIF(RG!B:B,Consolidado!B144,RG!D:D)</f>
        <v>729699081</v>
      </c>
      <c r="E144" s="682">
        <f>SUMIF(RG!B:B,Consolidado!B144,RG!E:E)</f>
        <v>110588.99</v>
      </c>
      <c r="F144" s="677">
        <f>SUMIF(AF!C:C,Consolidado!B144,AF!E:E)</f>
        <v>0</v>
      </c>
      <c r="G144" s="682">
        <f>SUMIF(AF!C:C,Consolidado!B144,AF!F:F)</f>
        <v>0</v>
      </c>
      <c r="H144" s="669">
        <v>0</v>
      </c>
      <c r="I144" s="670">
        <v>0</v>
      </c>
      <c r="J144" s="669">
        <v>0</v>
      </c>
      <c r="K144" s="699">
        <v>0</v>
      </c>
      <c r="L144" s="659">
        <f t="shared" si="15"/>
        <v>729699081</v>
      </c>
      <c r="M144" s="649">
        <f t="shared" si="16"/>
        <v>110588.99</v>
      </c>
    </row>
    <row r="145" spans="2:13" ht="16.5" customHeight="1">
      <c r="B145" s="648" t="s">
        <v>1011</v>
      </c>
      <c r="C145" s="663" t="s">
        <v>308</v>
      </c>
      <c r="D145" s="677">
        <f>SUMIF(RG!B:B,Consolidado!B145,RG!D:D)</f>
        <v>1926533</v>
      </c>
      <c r="E145" s="682">
        <f>SUMIF(RG!B:B,Consolidado!B145,RG!E:E)</f>
        <v>288.54000000000002</v>
      </c>
      <c r="F145" s="677">
        <f>SUMIF(AF!C:C,Consolidado!B145,AF!E:E)</f>
        <v>0</v>
      </c>
      <c r="G145" s="682">
        <f>SUMIF(AF!C:C,Consolidado!B145,AF!F:F)</f>
        <v>0</v>
      </c>
      <c r="H145" s="669">
        <v>0</v>
      </c>
      <c r="I145" s="670">
        <v>0</v>
      </c>
      <c r="J145" s="669">
        <v>0</v>
      </c>
      <c r="K145" s="699">
        <v>0</v>
      </c>
      <c r="L145" s="659">
        <f t="shared" si="15"/>
        <v>1926533</v>
      </c>
      <c r="M145" s="649">
        <f>+E145+G145+K145-J145</f>
        <v>288.54000000000002</v>
      </c>
    </row>
    <row r="146" spans="2:13" ht="16.5" customHeight="1">
      <c r="B146" s="648" t="s">
        <v>1012</v>
      </c>
      <c r="C146" s="663" t="s">
        <v>569</v>
      </c>
      <c r="D146" s="677">
        <f>SUMIF(RG!B:B,Consolidado!B146,RG!D:D)</f>
        <v>2760210089</v>
      </c>
      <c r="E146" s="682">
        <f>SUMIF(RG!B:B,Consolidado!B146,RG!E:E)</f>
        <v>410440.41000000009</v>
      </c>
      <c r="F146" s="677">
        <f>SUMIF(AF!C:C,Consolidado!B146,AF!E:E)</f>
        <v>0</v>
      </c>
      <c r="G146" s="682">
        <f>SUMIF(AF!C:C,Consolidado!B146,AF!F:F)</f>
        <v>0</v>
      </c>
      <c r="H146" s="669">
        <v>0</v>
      </c>
      <c r="I146" s="670">
        <v>0</v>
      </c>
      <c r="J146" s="669">
        <v>0</v>
      </c>
      <c r="K146" s="699">
        <v>0</v>
      </c>
      <c r="L146" s="659">
        <f t="shared" si="15"/>
        <v>2760210089</v>
      </c>
      <c r="M146" s="649">
        <f t="shared" ref="M146:M154" si="17">+E146+G146+K146-J146</f>
        <v>410440.41000000009</v>
      </c>
    </row>
    <row r="147" spans="2:13" ht="16.5" customHeight="1">
      <c r="B147" s="648" t="s">
        <v>1013</v>
      </c>
      <c r="C147" s="663" t="s">
        <v>671</v>
      </c>
      <c r="D147" s="677">
        <f>SUMIF(RG!B:B,Consolidado!B147,RG!D:D)</f>
        <v>3516576</v>
      </c>
      <c r="E147" s="682">
        <f>SUMIF(RG!B:B,Consolidado!B147,RG!E:E)</f>
        <v>535.42999999999995</v>
      </c>
      <c r="F147" s="677">
        <f>SUMIF(AF!C:C,Consolidado!B147,AF!E:E)</f>
        <v>0</v>
      </c>
      <c r="G147" s="682">
        <f>SUMIF(AF!C:C,Consolidado!B147,AF!F:F)</f>
        <v>0</v>
      </c>
      <c r="H147" s="669">
        <v>0</v>
      </c>
      <c r="I147" s="670">
        <v>0</v>
      </c>
      <c r="J147" s="669">
        <v>0</v>
      </c>
      <c r="K147" s="699">
        <v>0</v>
      </c>
      <c r="L147" s="659">
        <f t="shared" si="15"/>
        <v>3516576</v>
      </c>
      <c r="M147" s="649">
        <f t="shared" si="17"/>
        <v>535.42999999999995</v>
      </c>
    </row>
    <row r="148" spans="2:13" ht="16.5" customHeight="1">
      <c r="B148" s="648" t="s">
        <v>1014</v>
      </c>
      <c r="C148" s="663" t="s">
        <v>1015</v>
      </c>
      <c r="D148" s="677">
        <f>SUMIF(RG!B:B,Consolidado!B148,RG!D:D)</f>
        <v>17630000</v>
      </c>
      <c r="E148" s="682">
        <f>SUMIF(RG!B:B,Consolidado!B148,RG!E:E)</f>
        <v>2609.88</v>
      </c>
      <c r="F148" s="677">
        <f>SUMIF(AF!C:C,Consolidado!B148,AF!E:E)</f>
        <v>0</v>
      </c>
      <c r="G148" s="682">
        <f>SUMIF(AF!C:C,Consolidado!B148,AF!F:F)</f>
        <v>0</v>
      </c>
      <c r="H148" s="669">
        <v>0</v>
      </c>
      <c r="I148" s="670">
        <v>0</v>
      </c>
      <c r="J148" s="669">
        <v>0</v>
      </c>
      <c r="K148" s="699">
        <v>0</v>
      </c>
      <c r="L148" s="659">
        <f t="shared" si="15"/>
        <v>17630000</v>
      </c>
      <c r="M148" s="649">
        <f t="shared" si="17"/>
        <v>2609.88</v>
      </c>
    </row>
    <row r="149" spans="2:13" s="639" customFormat="1" ht="16.5" customHeight="1">
      <c r="B149" s="647" t="s">
        <v>1016</v>
      </c>
      <c r="C149" s="662" t="s">
        <v>483</v>
      </c>
      <c r="D149" s="676">
        <v>0</v>
      </c>
      <c r="E149" s="681">
        <v>0</v>
      </c>
      <c r="F149" s="676">
        <v>0</v>
      </c>
      <c r="G149" s="681">
        <f>+SUMIF(AF!C:C,Consolidado!B149,AF!F:F)</f>
        <v>0</v>
      </c>
      <c r="H149" s="667">
        <v>0</v>
      </c>
      <c r="I149" s="668">
        <v>0</v>
      </c>
      <c r="J149" s="667">
        <v>0</v>
      </c>
      <c r="K149" s="698">
        <v>0</v>
      </c>
      <c r="L149" s="703">
        <v>0</v>
      </c>
      <c r="M149" s="685">
        <f>+E149+G149+J149-K149</f>
        <v>0</v>
      </c>
    </row>
    <row r="150" spans="2:13" ht="16.5" customHeight="1">
      <c r="B150" s="648" t="s">
        <v>1017</v>
      </c>
      <c r="C150" s="663" t="s">
        <v>310</v>
      </c>
      <c r="D150" s="677">
        <f>SUMIF(RG!B:B,Consolidado!B150,RG!D:D)</f>
        <v>811495260</v>
      </c>
      <c r="E150" s="682">
        <f>SUMIF(RG!B:B,Consolidado!B150,RG!E:E)</f>
        <v>92412.6</v>
      </c>
      <c r="F150" s="677">
        <f>SUMIF(AF!C:C,Consolidado!B150,AF!E:E)</f>
        <v>0</v>
      </c>
      <c r="G150" s="682">
        <f>SUMIF(AF!C:C,Consolidado!B150,AF!F:F)</f>
        <v>608.51</v>
      </c>
      <c r="H150" s="669">
        <v>0</v>
      </c>
      <c r="I150" s="670">
        <v>0</v>
      </c>
      <c r="J150" s="669">
        <v>0</v>
      </c>
      <c r="K150" s="699">
        <v>0</v>
      </c>
      <c r="L150" s="659">
        <f t="shared" si="15"/>
        <v>811495260</v>
      </c>
      <c r="M150" s="649">
        <f t="shared" si="17"/>
        <v>93021.11</v>
      </c>
    </row>
    <row r="151" spans="2:13" ht="16.5" customHeight="1">
      <c r="B151" s="648" t="s">
        <v>1018</v>
      </c>
      <c r="C151" s="663" t="s">
        <v>484</v>
      </c>
      <c r="D151" s="677">
        <f>SUMIF(RG!B:B,Consolidado!B151,RG!D:D)</f>
        <v>861891</v>
      </c>
      <c r="E151" s="682">
        <f>SUMIF(RG!B:B,Consolidado!B151,RG!E:E)</f>
        <v>128.4</v>
      </c>
      <c r="F151" s="677">
        <f>SUMIF(AF!C:C,Consolidado!B151,AF!E:E)</f>
        <v>0</v>
      </c>
      <c r="G151" s="682">
        <f>SUMIF(AF!C:C,Consolidado!B151,AF!F:F)</f>
        <v>0</v>
      </c>
      <c r="H151" s="669">
        <v>0</v>
      </c>
      <c r="I151" s="670">
        <v>0</v>
      </c>
      <c r="J151" s="669">
        <v>0</v>
      </c>
      <c r="K151" s="699">
        <v>0</v>
      </c>
      <c r="L151" s="659">
        <f t="shared" si="15"/>
        <v>861891</v>
      </c>
      <c r="M151" s="649">
        <f t="shared" si="17"/>
        <v>128.4</v>
      </c>
    </row>
    <row r="152" spans="2:13" s="639" customFormat="1" ht="16.5" customHeight="1">
      <c r="B152" s="647" t="s">
        <v>1019</v>
      </c>
      <c r="C152" s="662" t="s">
        <v>485</v>
      </c>
      <c r="D152" s="676">
        <v>0</v>
      </c>
      <c r="E152" s="681">
        <v>0</v>
      </c>
      <c r="F152" s="676">
        <v>0</v>
      </c>
      <c r="G152" s="681">
        <f>+SUMIF(AF!C:C,Consolidado!B152,AF!F:F)</f>
        <v>0</v>
      </c>
      <c r="H152" s="667">
        <v>0</v>
      </c>
      <c r="I152" s="668">
        <v>0</v>
      </c>
      <c r="J152" s="667">
        <v>0</v>
      </c>
      <c r="K152" s="698">
        <v>0</v>
      </c>
      <c r="L152" s="703">
        <v>0</v>
      </c>
      <c r="M152" s="685">
        <f>+E152+G152+J152-K152</f>
        <v>0</v>
      </c>
    </row>
    <row r="153" spans="2:13" s="745" customFormat="1" ht="16.5" customHeight="1">
      <c r="B153" s="739"/>
      <c r="C153" s="733" t="s">
        <v>1385</v>
      </c>
      <c r="D153" s="740">
        <f>+G225</f>
        <v>3190334.8054</v>
      </c>
      <c r="E153" s="741"/>
      <c r="F153" s="740"/>
      <c r="G153" s="741"/>
      <c r="H153" s="743">
        <v>3190335</v>
      </c>
      <c r="I153" s="743">
        <v>0</v>
      </c>
      <c r="J153" s="742">
        <v>0</v>
      </c>
      <c r="K153" s="744">
        <v>0</v>
      </c>
      <c r="L153" s="659">
        <f t="shared" si="15"/>
        <v>-0.1946000000461936</v>
      </c>
      <c r="M153" s="649">
        <f t="shared" ref="M153" si="18">+E153+G153+K153-J153</f>
        <v>0</v>
      </c>
    </row>
    <row r="154" spans="2:13" ht="16.5" customHeight="1" thickBot="1">
      <c r="B154" s="648" t="s">
        <v>1020</v>
      </c>
      <c r="C154" s="663" t="s">
        <v>316</v>
      </c>
      <c r="D154" s="677">
        <f>SUMIF(RG!B:B,Consolidado!B154,RG!D:D)</f>
        <v>963852</v>
      </c>
      <c r="E154" s="682">
        <f>SUMIF(RG!B:B,Consolidado!B154,RG!E:E)</f>
        <v>145.13999999999999</v>
      </c>
      <c r="F154" s="677">
        <f>SUMIF(AF!C:C,Consolidado!B154,AF!E:E)</f>
        <v>0</v>
      </c>
      <c r="G154" s="682">
        <f>SUMIF(AF!C:C,Consolidado!B154,AF!F:F)</f>
        <v>0</v>
      </c>
      <c r="H154" s="669">
        <v>0</v>
      </c>
      <c r="I154" s="670">
        <v>0</v>
      </c>
      <c r="J154" s="669">
        <v>0</v>
      </c>
      <c r="K154" s="699">
        <v>0</v>
      </c>
      <c r="L154" s="659">
        <f t="shared" si="15"/>
        <v>963852</v>
      </c>
      <c r="M154" s="649">
        <f t="shared" si="17"/>
        <v>145.13999999999999</v>
      </c>
    </row>
    <row r="155" spans="2:13" s="641" customFormat="1" ht="16.5" customHeight="1" thickBot="1">
      <c r="B155" s="656"/>
      <c r="C155" s="666" t="s">
        <v>639</v>
      </c>
      <c r="D155" s="678">
        <f>SUM(D131:D154)</f>
        <v>7534539837.8053999</v>
      </c>
      <c r="E155" s="683">
        <f>SUM(E131:E154)</f>
        <v>1091450</v>
      </c>
      <c r="F155" s="678">
        <f>SUM(F131:F154)</f>
        <v>56645864</v>
      </c>
      <c r="G155" s="683">
        <f>SUM(G131:G154)</f>
        <v>8729.86</v>
      </c>
      <c r="H155" s="673"/>
      <c r="I155" s="674"/>
      <c r="J155" s="657"/>
      <c r="K155" s="701"/>
      <c r="L155" s="660">
        <f>SUM(L131:L154)</f>
        <v>7515146185.8053999</v>
      </c>
      <c r="M155" s="658">
        <f>SUM(M131:M154)</f>
        <v>1089695.79</v>
      </c>
    </row>
    <row r="156" spans="2:13" s="639" customFormat="1" ht="16.5" customHeight="1">
      <c r="B156" s="647" t="s">
        <v>1021</v>
      </c>
      <c r="C156" s="662" t="s">
        <v>317</v>
      </c>
      <c r="D156" s="676">
        <v>0</v>
      </c>
      <c r="E156" s="681">
        <v>0</v>
      </c>
      <c r="F156" s="676">
        <v>0</v>
      </c>
      <c r="G156" s="681">
        <v>0</v>
      </c>
      <c r="H156" s="667">
        <v>0</v>
      </c>
      <c r="I156" s="668">
        <v>0</v>
      </c>
      <c r="J156" s="667">
        <v>0</v>
      </c>
      <c r="K156" s="698">
        <v>0</v>
      </c>
      <c r="L156" s="703">
        <v>0</v>
      </c>
      <c r="M156" s="685">
        <f t="shared" ref="M156:M158" si="19">+E156+G156+J156-K156</f>
        <v>0</v>
      </c>
    </row>
    <row r="157" spans="2:13" s="639" customFormat="1" ht="16.5" customHeight="1">
      <c r="B157" s="647" t="s">
        <v>1022</v>
      </c>
      <c r="C157" s="662" t="s">
        <v>318</v>
      </c>
      <c r="D157" s="676">
        <v>0</v>
      </c>
      <c r="E157" s="681">
        <v>0</v>
      </c>
      <c r="F157" s="676">
        <v>0</v>
      </c>
      <c r="G157" s="681">
        <f>+SUMIF(AF!C:C,Consolidado!B157,AF!F:F)</f>
        <v>0</v>
      </c>
      <c r="H157" s="667">
        <v>0</v>
      </c>
      <c r="I157" s="668">
        <v>0</v>
      </c>
      <c r="J157" s="667">
        <v>0</v>
      </c>
      <c r="K157" s="698">
        <v>0</v>
      </c>
      <c r="L157" s="703">
        <v>0</v>
      </c>
      <c r="M157" s="685">
        <f t="shared" si="19"/>
        <v>0</v>
      </c>
    </row>
    <row r="158" spans="2:13" s="639" customFormat="1" ht="16.5" customHeight="1">
      <c r="B158" s="647" t="s">
        <v>1023</v>
      </c>
      <c r="C158" s="662" t="s">
        <v>486</v>
      </c>
      <c r="D158" s="676">
        <v>0</v>
      </c>
      <c r="E158" s="681">
        <v>0</v>
      </c>
      <c r="F158" s="676">
        <v>0</v>
      </c>
      <c r="G158" s="681">
        <f>+SUMIF(AF!C:C,Consolidado!B158,AF!F:F)</f>
        <v>0</v>
      </c>
      <c r="H158" s="667">
        <v>0</v>
      </c>
      <c r="I158" s="668">
        <v>0</v>
      </c>
      <c r="J158" s="667">
        <v>0</v>
      </c>
      <c r="K158" s="698">
        <v>0</v>
      </c>
      <c r="L158" s="703">
        <v>0</v>
      </c>
      <c r="M158" s="685">
        <f t="shared" si="19"/>
        <v>0</v>
      </c>
    </row>
    <row r="159" spans="2:13" ht="16.5" customHeight="1">
      <c r="B159" s="648" t="s">
        <v>1024</v>
      </c>
      <c r="C159" s="663" t="s">
        <v>487</v>
      </c>
      <c r="D159" s="677">
        <f>SUMIF(RG!B:B,Consolidado!B159,RG!D:D)</f>
        <v>56638828</v>
      </c>
      <c r="E159" s="682">
        <f>SUMIF(RG!B:B,Consolidado!B159,RG!E:E)</f>
        <v>8580.3799999999992</v>
      </c>
      <c r="F159" s="677">
        <f>SUMIF(AF!C:C,Consolidado!B159,AF!E:E)</f>
        <v>0</v>
      </c>
      <c r="G159" s="682">
        <f>SUMIF(AF!C:C,Consolidado!B159,AF!F:F)</f>
        <v>0</v>
      </c>
      <c r="H159" s="669">
        <v>0</v>
      </c>
      <c r="I159" s="670">
        <v>0</v>
      </c>
      <c r="J159" s="669">
        <v>0</v>
      </c>
      <c r="K159" s="699">
        <v>0</v>
      </c>
      <c r="L159" s="659">
        <f t="shared" ref="L159:L218" si="20">+D159+F159+H159-I159</f>
        <v>56638828</v>
      </c>
      <c r="M159" s="649">
        <f t="shared" ref="M159:M218" si="21">+E159+G159+J159-K159</f>
        <v>8580.3799999999992</v>
      </c>
    </row>
    <row r="160" spans="2:13" ht="16.5" customHeight="1">
      <c r="B160" s="648" t="s">
        <v>1025</v>
      </c>
      <c r="C160" s="663" t="s">
        <v>343</v>
      </c>
      <c r="D160" s="677">
        <f>SUMIF(RG!B:B,Consolidado!B160,RG!D:D)</f>
        <v>128496445</v>
      </c>
      <c r="E160" s="682">
        <f>SUMIF(RG!B:B,Consolidado!B160,RG!E:E)</f>
        <v>18990.41</v>
      </c>
      <c r="F160" s="677">
        <f>SUMIF(AF!C:C,Consolidado!B160,AF!E:E)</f>
        <v>0</v>
      </c>
      <c r="G160" s="682">
        <f>SUMIF(AF!C:C,Consolidado!B160,AF!F:F)</f>
        <v>0</v>
      </c>
      <c r="H160" s="669">
        <v>0</v>
      </c>
      <c r="I160" s="670">
        <v>0</v>
      </c>
      <c r="J160" s="669">
        <v>0</v>
      </c>
      <c r="K160" s="699">
        <v>0</v>
      </c>
      <c r="L160" s="659">
        <f t="shared" si="20"/>
        <v>128496445</v>
      </c>
      <c r="M160" s="649">
        <f t="shared" si="21"/>
        <v>18990.41</v>
      </c>
    </row>
    <row r="161" spans="2:13" ht="16.5" customHeight="1">
      <c r="B161" s="648" t="s">
        <v>1026</v>
      </c>
      <c r="C161" s="663" t="s">
        <v>488</v>
      </c>
      <c r="D161" s="677">
        <f>SUMIF(RG!B:B,Consolidado!B161,RG!D:D)</f>
        <v>39288422</v>
      </c>
      <c r="E161" s="682">
        <f>SUMIF(RG!B:B,Consolidado!B161,RG!E:E)</f>
        <v>5954.87</v>
      </c>
      <c r="F161" s="677">
        <f>SUMIF(AF!C:C,Consolidado!B161,AF!E:E)</f>
        <v>61126</v>
      </c>
      <c r="G161" s="682">
        <f>SUMIF(AF!C:C,Consolidado!B161,AF!F:F)</f>
        <v>8.7799999999999994</v>
      </c>
      <c r="H161" s="671">
        <v>0</v>
      </c>
      <c r="I161" s="672">
        <v>61126</v>
      </c>
      <c r="J161" s="650"/>
      <c r="K161" s="700">
        <v>8.7799999999999994</v>
      </c>
      <c r="L161" s="659">
        <f t="shared" si="20"/>
        <v>39288422</v>
      </c>
      <c r="M161" s="649">
        <f t="shared" si="21"/>
        <v>5954.87</v>
      </c>
    </row>
    <row r="162" spans="2:13" ht="16.5" customHeight="1">
      <c r="B162" s="648" t="s">
        <v>1027</v>
      </c>
      <c r="C162" s="663" t="s">
        <v>489</v>
      </c>
      <c r="D162" s="677">
        <v>810994237</v>
      </c>
      <c r="E162" s="682">
        <f>SUMIF(RG!B:B,Consolidado!B162,RG!E:E)</f>
        <v>118728.82</v>
      </c>
      <c r="F162" s="677">
        <f>SUMIF(AF!C:C,Consolidado!B162,AF!E:E)</f>
        <v>47543355</v>
      </c>
      <c r="G162" s="682">
        <f>SUMIF(AF!C:C,Consolidado!B162,AF!F:F)</f>
        <v>6862.28</v>
      </c>
      <c r="H162" s="671">
        <v>0</v>
      </c>
      <c r="I162" s="672">
        <v>47543355</v>
      </c>
      <c r="J162" s="650"/>
      <c r="K162" s="700">
        <v>6862.28</v>
      </c>
      <c r="L162" s="659">
        <f t="shared" si="20"/>
        <v>810994237</v>
      </c>
      <c r="M162" s="649">
        <f t="shared" si="21"/>
        <v>118728.82</v>
      </c>
    </row>
    <row r="163" spans="2:13" ht="16.5" customHeight="1">
      <c r="B163" s="648" t="s">
        <v>1028</v>
      </c>
      <c r="C163" s="663" t="s">
        <v>344</v>
      </c>
      <c r="D163" s="677">
        <f>SUMIF(RG!B:B,Consolidado!B163,RG!D:D)</f>
        <v>157750825</v>
      </c>
      <c r="E163" s="682">
        <f>SUMIF(RG!B:B,Consolidado!B163,RG!E:E)</f>
        <v>22749.71</v>
      </c>
      <c r="F163" s="677">
        <f>SUMIF(AF!C:C,Consolidado!B163,AF!E:E)</f>
        <v>0</v>
      </c>
      <c r="G163" s="682">
        <f>SUMIF(AF!C:C,Consolidado!B163,AF!F:F)</f>
        <v>0</v>
      </c>
      <c r="H163" s="671">
        <v>0</v>
      </c>
      <c r="I163" s="672">
        <v>25000192</v>
      </c>
      <c r="J163" s="650"/>
      <c r="K163" s="700">
        <v>3577.9</v>
      </c>
      <c r="L163" s="659">
        <f t="shared" si="20"/>
        <v>132750633</v>
      </c>
      <c r="M163" s="649">
        <f t="shared" si="21"/>
        <v>19171.809999999998</v>
      </c>
    </row>
    <row r="164" spans="2:13" ht="16.5" customHeight="1">
      <c r="B164" s="648" t="s">
        <v>1029</v>
      </c>
      <c r="C164" s="663" t="s">
        <v>490</v>
      </c>
      <c r="D164" s="677">
        <f>SUMIF(RG!B:B,Consolidado!B164,RG!D:D)</f>
        <v>2530200</v>
      </c>
      <c r="E164" s="682">
        <f>SUMIF(RG!B:B,Consolidado!B164,RG!E:E)</f>
        <v>390.84</v>
      </c>
      <c r="F164" s="677">
        <f>SUMIF(AF!C:C,Consolidado!B164,AF!E:E)</f>
        <v>244508</v>
      </c>
      <c r="G164" s="682">
        <f>SUMIF(AF!C:C,Consolidado!B164,AF!F:F)</f>
        <v>35.11</v>
      </c>
      <c r="H164" s="671">
        <v>0</v>
      </c>
      <c r="I164" s="672">
        <v>244508</v>
      </c>
      <c r="J164" s="650"/>
      <c r="K164" s="700">
        <v>35.11</v>
      </c>
      <c r="L164" s="659">
        <f t="shared" si="20"/>
        <v>2530200</v>
      </c>
      <c r="M164" s="649">
        <f t="shared" si="21"/>
        <v>390.84</v>
      </c>
    </row>
    <row r="165" spans="2:13" ht="16.5" customHeight="1">
      <c r="B165" s="648" t="s">
        <v>1120</v>
      </c>
      <c r="C165" s="663" t="s">
        <v>535</v>
      </c>
      <c r="D165" s="677">
        <f>SUMIF(RG!B:B,Consolidado!B165,RG!D:D)</f>
        <v>7618424</v>
      </c>
      <c r="E165" s="682">
        <f>SUMIF(RG!B:B,Consolidado!B165,RG!E:E)</f>
        <v>1096.8499999999999</v>
      </c>
      <c r="F165" s="677">
        <f>SUMIF(AF!C:C,Consolidado!B165,AF!E:E)</f>
        <v>0</v>
      </c>
      <c r="G165" s="682">
        <f>SUMIF(AF!C:C,Consolidado!B165,AF!F:F)</f>
        <v>0</v>
      </c>
      <c r="H165" s="669">
        <v>0</v>
      </c>
      <c r="I165" s="670">
        <v>0</v>
      </c>
      <c r="J165" s="669">
        <v>0</v>
      </c>
      <c r="K165" s="699">
        <v>0</v>
      </c>
      <c r="L165" s="659">
        <f t="shared" si="20"/>
        <v>7618424</v>
      </c>
      <c r="M165" s="649">
        <f t="shared" si="21"/>
        <v>1096.8499999999999</v>
      </c>
    </row>
    <row r="166" spans="2:13" ht="16.5" customHeight="1">
      <c r="B166" s="648" t="s">
        <v>1030</v>
      </c>
      <c r="C166" s="663" t="s">
        <v>672</v>
      </c>
      <c r="D166" s="677">
        <f>SUMIF(RG!B:B,Consolidado!B166,RG!D:D)</f>
        <v>69245572</v>
      </c>
      <c r="E166" s="682">
        <f>SUMIF(RG!B:B,Consolidado!B166,RG!E:E)</f>
        <v>10338.890000000014</v>
      </c>
      <c r="F166" s="677">
        <f>SUMIF(AF!C:C,Consolidado!B166,AF!E:E)</f>
        <v>0</v>
      </c>
      <c r="G166" s="682">
        <f>SUMIF(AF!C:C,Consolidado!B166,AF!F:F)</f>
        <v>0</v>
      </c>
      <c r="H166" s="669">
        <v>0</v>
      </c>
      <c r="I166" s="670">
        <v>0</v>
      </c>
      <c r="J166" s="669">
        <v>0</v>
      </c>
      <c r="K166" s="699">
        <v>0</v>
      </c>
      <c r="L166" s="659">
        <f t="shared" si="20"/>
        <v>69245572</v>
      </c>
      <c r="M166" s="649">
        <f t="shared" si="21"/>
        <v>10338.890000000014</v>
      </c>
    </row>
    <row r="167" spans="2:13" s="639" customFormat="1" ht="16.5" customHeight="1">
      <c r="B167" s="647" t="s">
        <v>1031</v>
      </c>
      <c r="C167" s="662" t="s">
        <v>491</v>
      </c>
      <c r="D167" s="676">
        <v>0</v>
      </c>
      <c r="E167" s="681">
        <v>0</v>
      </c>
      <c r="F167" s="676">
        <v>0</v>
      </c>
      <c r="G167" s="681">
        <f>+SUMIF(AF!C:C,Consolidado!B167,AF!F:F)</f>
        <v>0</v>
      </c>
      <c r="H167" s="667">
        <v>0</v>
      </c>
      <c r="I167" s="668">
        <v>0</v>
      </c>
      <c r="J167" s="667">
        <v>0</v>
      </c>
      <c r="K167" s="698">
        <v>0</v>
      </c>
      <c r="L167" s="703">
        <v>0</v>
      </c>
      <c r="M167" s="685">
        <f>+E167+G167+J167-K167</f>
        <v>0</v>
      </c>
    </row>
    <row r="168" spans="2:13" ht="16.5" customHeight="1">
      <c r="B168" s="648" t="s">
        <v>1032</v>
      </c>
      <c r="C168" s="663" t="s">
        <v>327</v>
      </c>
      <c r="D168" s="677">
        <f>SUMIF(RG!B:B,Consolidado!B168,RG!D:D)</f>
        <v>54000000</v>
      </c>
      <c r="E168" s="682">
        <f>SUMIF(RG!B:B,Consolidado!B168,RG!E:E)</f>
        <v>8173.59</v>
      </c>
      <c r="F168" s="677">
        <f>SUMIF(AF!C:C,Consolidado!B168,AF!E:E)</f>
        <v>0</v>
      </c>
      <c r="G168" s="682">
        <f>SUMIF(AF!C:C,Consolidado!B168,AF!F:F)</f>
        <v>0</v>
      </c>
      <c r="H168" s="669">
        <v>0</v>
      </c>
      <c r="I168" s="670">
        <v>0</v>
      </c>
      <c r="J168" s="669">
        <v>0</v>
      </c>
      <c r="K168" s="699">
        <v>0</v>
      </c>
      <c r="L168" s="659">
        <f t="shared" si="20"/>
        <v>54000000</v>
      </c>
      <c r="M168" s="649">
        <f t="shared" si="21"/>
        <v>8173.59</v>
      </c>
    </row>
    <row r="169" spans="2:13" ht="16.5" customHeight="1">
      <c r="B169" s="648" t="s">
        <v>1033</v>
      </c>
      <c r="C169" s="663" t="s">
        <v>492</v>
      </c>
      <c r="D169" s="677">
        <f>SUMIF(RG!B:B,Consolidado!B169,RG!D:D)</f>
        <v>1440002</v>
      </c>
      <c r="E169" s="682">
        <f>SUMIF(RG!B:B,Consolidado!B169,RG!E:E)</f>
        <v>220.46</v>
      </c>
      <c r="F169" s="677">
        <f>SUMIF(AF!C:C,Consolidado!B169,AF!E:E)</f>
        <v>0</v>
      </c>
      <c r="G169" s="682">
        <f>SUMIF(AF!C:C,Consolidado!B169,AF!F:F)</f>
        <v>0</v>
      </c>
      <c r="H169" s="669">
        <v>0</v>
      </c>
      <c r="I169" s="670">
        <v>0</v>
      </c>
      <c r="J169" s="669">
        <v>0</v>
      </c>
      <c r="K169" s="699">
        <v>0</v>
      </c>
      <c r="L169" s="659">
        <f t="shared" si="20"/>
        <v>1440002</v>
      </c>
      <c r="M169" s="649">
        <f t="shared" si="21"/>
        <v>220.46</v>
      </c>
    </row>
    <row r="170" spans="2:13" ht="16.5" customHeight="1">
      <c r="B170" s="648" t="s">
        <v>1034</v>
      </c>
      <c r="C170" s="663" t="s">
        <v>493</v>
      </c>
      <c r="D170" s="677">
        <f>SUMIF(RG!B:B,Consolidado!B170,RG!D:D)</f>
        <v>13060000</v>
      </c>
      <c r="E170" s="682">
        <f>SUMIF(RG!B:B,Consolidado!B170,RG!E:E)</f>
        <v>1993.06</v>
      </c>
      <c r="F170" s="677">
        <f>SUMIF(AF!C:C,Consolidado!B170,AF!E:E)</f>
        <v>0</v>
      </c>
      <c r="G170" s="682">
        <f>SUMIF(AF!C:C,Consolidado!B170,AF!F:F)</f>
        <v>0</v>
      </c>
      <c r="H170" s="669">
        <v>0</v>
      </c>
      <c r="I170" s="670">
        <v>0</v>
      </c>
      <c r="J170" s="669">
        <v>0</v>
      </c>
      <c r="K170" s="699">
        <v>0</v>
      </c>
      <c r="L170" s="659">
        <f t="shared" si="20"/>
        <v>13060000</v>
      </c>
      <c r="M170" s="649">
        <f t="shared" si="21"/>
        <v>1993.06</v>
      </c>
    </row>
    <row r="171" spans="2:13" ht="16.5" customHeight="1">
      <c r="B171" s="648" t="s">
        <v>1121</v>
      </c>
      <c r="C171" s="663" t="s">
        <v>494</v>
      </c>
      <c r="D171" s="677">
        <f>SUMIF(RG!B:B,Consolidado!B171,RG!D:D)</f>
        <v>175000000</v>
      </c>
      <c r="E171" s="682">
        <f>SUMIF(RG!B:B,Consolidado!B171,RG!E:E)</f>
        <v>25765.759999999998</v>
      </c>
      <c r="F171" s="677">
        <f>SUMIF(AF!C:C,Consolidado!B171,AF!E:E)</f>
        <v>0</v>
      </c>
      <c r="G171" s="682">
        <f>SUMIF(AF!C:C,Consolidado!B171,AF!F:F)</f>
        <v>0</v>
      </c>
      <c r="H171" s="669">
        <v>0</v>
      </c>
      <c r="I171" s="670">
        <v>0</v>
      </c>
      <c r="J171" s="669">
        <v>0</v>
      </c>
      <c r="K171" s="699">
        <v>0</v>
      </c>
      <c r="L171" s="659">
        <f t="shared" si="20"/>
        <v>175000000</v>
      </c>
      <c r="M171" s="649">
        <f t="shared" si="21"/>
        <v>25765.759999999998</v>
      </c>
    </row>
    <row r="172" spans="2:13" s="639" customFormat="1" ht="16.5" customHeight="1">
      <c r="B172" s="647" t="s">
        <v>1035</v>
      </c>
      <c r="C172" s="662" t="s">
        <v>15</v>
      </c>
      <c r="D172" s="676">
        <v>0</v>
      </c>
      <c r="E172" s="681">
        <v>0</v>
      </c>
      <c r="F172" s="676">
        <v>0</v>
      </c>
      <c r="G172" s="681">
        <f>+SUMIF(AF!C:C,Consolidado!B172,AF!F:F)</f>
        <v>0</v>
      </c>
      <c r="H172" s="667">
        <v>0</v>
      </c>
      <c r="I172" s="668">
        <v>0</v>
      </c>
      <c r="J172" s="667">
        <v>0</v>
      </c>
      <c r="K172" s="698">
        <v>0</v>
      </c>
      <c r="L172" s="703">
        <v>0</v>
      </c>
      <c r="M172" s="685">
        <f t="shared" si="21"/>
        <v>0</v>
      </c>
    </row>
    <row r="173" spans="2:13" s="639" customFormat="1" ht="16.5" customHeight="1">
      <c r="B173" s="647" t="s">
        <v>1036</v>
      </c>
      <c r="C173" s="662" t="s">
        <v>495</v>
      </c>
      <c r="D173" s="676">
        <v>0</v>
      </c>
      <c r="E173" s="681">
        <v>0</v>
      </c>
      <c r="F173" s="676">
        <v>0</v>
      </c>
      <c r="G173" s="681">
        <f>+SUMIF(AF!C:C,Consolidado!B173,AF!F:F)</f>
        <v>0</v>
      </c>
      <c r="H173" s="667">
        <v>0</v>
      </c>
      <c r="I173" s="668">
        <v>0</v>
      </c>
      <c r="J173" s="667">
        <v>0</v>
      </c>
      <c r="K173" s="698">
        <v>0</v>
      </c>
      <c r="L173" s="703">
        <v>0</v>
      </c>
      <c r="M173" s="685">
        <f t="shared" si="21"/>
        <v>0</v>
      </c>
    </row>
    <row r="174" spans="2:13" ht="16.5" customHeight="1">
      <c r="B174" s="648" t="s">
        <v>1037</v>
      </c>
      <c r="C174" s="663" t="s">
        <v>319</v>
      </c>
      <c r="D174" s="677">
        <f>SUMIF(RG!B:B,Consolidado!B174,RG!D:D)</f>
        <v>885420000</v>
      </c>
      <c r="E174" s="682">
        <f>SUMIF(RG!B:B,Consolidado!B174,RG!E:E)</f>
        <v>131946.10999999999</v>
      </c>
      <c r="F174" s="677">
        <f>SUMIF(AF!C:C,Consolidado!B174,AF!E:E)</f>
        <v>0</v>
      </c>
      <c r="G174" s="682">
        <f>SUMIF(AF!C:C,Consolidado!B174,AF!F:F)</f>
        <v>0</v>
      </c>
      <c r="H174" s="669">
        <v>0</v>
      </c>
      <c r="I174" s="670">
        <v>0</v>
      </c>
      <c r="J174" s="669">
        <v>0</v>
      </c>
      <c r="K174" s="699">
        <v>0</v>
      </c>
      <c r="L174" s="659">
        <f t="shared" si="20"/>
        <v>885420000</v>
      </c>
      <c r="M174" s="649">
        <f t="shared" si="21"/>
        <v>131946.10999999999</v>
      </c>
    </row>
    <row r="175" spans="2:13" ht="16.5" customHeight="1">
      <c r="B175" s="648" t="s">
        <v>1038</v>
      </c>
      <c r="C175" s="663" t="s">
        <v>320</v>
      </c>
      <c r="D175" s="677">
        <f>SUMIF(RG!B:B,Consolidado!B175,RG!D:D)</f>
        <v>140133440</v>
      </c>
      <c r="E175" s="682">
        <f>SUMIF(RG!B:B,Consolidado!B175,RG!E:E)</f>
        <v>20876.86</v>
      </c>
      <c r="F175" s="677">
        <f>SUMIF(AF!C:C,Consolidado!B175,AF!E:E)</f>
        <v>0</v>
      </c>
      <c r="G175" s="682">
        <f>SUMIF(AF!C:C,Consolidado!B175,AF!F:F)</f>
        <v>0</v>
      </c>
      <c r="H175" s="669">
        <v>0</v>
      </c>
      <c r="I175" s="670">
        <v>0</v>
      </c>
      <c r="J175" s="669">
        <v>0</v>
      </c>
      <c r="K175" s="699">
        <v>0</v>
      </c>
      <c r="L175" s="659">
        <f t="shared" si="20"/>
        <v>140133440</v>
      </c>
      <c r="M175" s="649">
        <f t="shared" si="21"/>
        <v>20876.86</v>
      </c>
    </row>
    <row r="176" spans="2:13" ht="16.5" customHeight="1">
      <c r="B176" s="648" t="s">
        <v>1039</v>
      </c>
      <c r="C176" s="663" t="s">
        <v>321</v>
      </c>
      <c r="D176" s="677">
        <f>SUMIF(RG!B:B,Consolidado!B176,RG!D:D)</f>
        <v>86303064</v>
      </c>
      <c r="E176" s="682">
        <f>SUMIF(RG!B:B,Consolidado!B176,RG!E:E)</f>
        <v>12863.84</v>
      </c>
      <c r="F176" s="677">
        <f>SUMIF(AF!C:C,Consolidado!B176,AF!E:E)</f>
        <v>0</v>
      </c>
      <c r="G176" s="682">
        <f>SUMIF(AF!C:C,Consolidado!B176,AF!F:F)</f>
        <v>0</v>
      </c>
      <c r="H176" s="669">
        <v>0</v>
      </c>
      <c r="I176" s="670">
        <v>0</v>
      </c>
      <c r="J176" s="669">
        <v>0</v>
      </c>
      <c r="K176" s="699">
        <v>0</v>
      </c>
      <c r="L176" s="659">
        <f t="shared" si="20"/>
        <v>86303064</v>
      </c>
      <c r="M176" s="649">
        <f t="shared" si="21"/>
        <v>12863.84</v>
      </c>
    </row>
    <row r="177" spans="2:13" ht="16.5" customHeight="1">
      <c r="B177" s="648" t="s">
        <v>1040</v>
      </c>
      <c r="C177" s="663" t="s">
        <v>322</v>
      </c>
      <c r="D177" s="677">
        <f>SUMIF(RG!B:B,Consolidado!B177,RG!D:D)</f>
        <v>10083333</v>
      </c>
      <c r="E177" s="682">
        <f>SUMIF(RG!B:B,Consolidado!B177,RG!E:E)</f>
        <v>1544.25</v>
      </c>
      <c r="F177" s="677">
        <f>SUMIF(AF!C:C,Consolidado!B177,AF!E:E)</f>
        <v>0</v>
      </c>
      <c r="G177" s="682">
        <f>SUMIF(AF!C:C,Consolidado!B177,AF!F:F)</f>
        <v>0</v>
      </c>
      <c r="H177" s="669">
        <v>0</v>
      </c>
      <c r="I177" s="670">
        <v>0</v>
      </c>
      <c r="J177" s="669">
        <v>0</v>
      </c>
      <c r="K177" s="699">
        <v>0</v>
      </c>
      <c r="L177" s="659">
        <f t="shared" si="20"/>
        <v>10083333</v>
      </c>
      <c r="M177" s="649">
        <f t="shared" si="21"/>
        <v>1544.25</v>
      </c>
    </row>
    <row r="178" spans="2:13" ht="16.5" customHeight="1">
      <c r="B178" s="648" t="s">
        <v>1041</v>
      </c>
      <c r="C178" s="663" t="s">
        <v>592</v>
      </c>
      <c r="D178" s="677">
        <f>SUMIF(RG!B:B,Consolidado!B178,RG!D:D)</f>
        <v>272625400</v>
      </c>
      <c r="E178" s="682">
        <f>SUMIF(RG!B:B,Consolidado!B178,RG!E:E)</f>
        <v>40501.120000000003</v>
      </c>
      <c r="F178" s="677">
        <f>SUMIF(AF!C:C,Consolidado!B178,AF!E:E)</f>
        <v>0</v>
      </c>
      <c r="G178" s="682">
        <f>SUMIF(AF!C:C,Consolidado!B178,AF!F:F)</f>
        <v>0</v>
      </c>
      <c r="H178" s="669">
        <v>0</v>
      </c>
      <c r="I178" s="670">
        <v>0</v>
      </c>
      <c r="J178" s="669">
        <v>0</v>
      </c>
      <c r="K178" s="699">
        <v>0</v>
      </c>
      <c r="L178" s="659">
        <f t="shared" si="20"/>
        <v>272625400</v>
      </c>
      <c r="M178" s="649">
        <f t="shared" si="21"/>
        <v>40501.120000000003</v>
      </c>
    </row>
    <row r="179" spans="2:13" ht="16.5" customHeight="1">
      <c r="B179" s="648" t="s">
        <v>1042</v>
      </c>
      <c r="C179" s="663" t="s">
        <v>324</v>
      </c>
      <c r="D179" s="677">
        <f>SUMIF(RG!B:B,Consolidado!B179,RG!D:D)</f>
        <v>170880068</v>
      </c>
      <c r="E179" s="682">
        <f>SUMIF(RG!B:B,Consolidado!B179,RG!E:E)</f>
        <v>25470.59</v>
      </c>
      <c r="F179" s="677">
        <f>SUMIF(AF!C:C,Consolidado!B179,AF!E:E)</f>
        <v>0</v>
      </c>
      <c r="G179" s="682">
        <f>SUMIF(AF!C:C,Consolidado!B179,AF!F:F)</f>
        <v>0</v>
      </c>
      <c r="H179" s="669">
        <v>0</v>
      </c>
      <c r="I179" s="670">
        <v>0</v>
      </c>
      <c r="J179" s="669">
        <v>0</v>
      </c>
      <c r="K179" s="699">
        <v>0</v>
      </c>
      <c r="L179" s="659">
        <f t="shared" si="20"/>
        <v>170880068</v>
      </c>
      <c r="M179" s="649">
        <f t="shared" si="21"/>
        <v>25470.59</v>
      </c>
    </row>
    <row r="180" spans="2:13" ht="16.5" customHeight="1">
      <c r="B180" s="648" t="s">
        <v>1043</v>
      </c>
      <c r="C180" s="663" t="s">
        <v>325</v>
      </c>
      <c r="D180" s="677">
        <f>SUMIF(RG!B:B,Consolidado!B180,RG!D:D)</f>
        <v>3476045</v>
      </c>
      <c r="E180" s="682">
        <f>SUMIF(RG!B:B,Consolidado!B180,RG!E:E)</f>
        <v>511.43</v>
      </c>
      <c r="F180" s="677">
        <f>SUMIF(AF!C:C,Consolidado!B180,AF!E:E)</f>
        <v>0</v>
      </c>
      <c r="G180" s="682">
        <f>SUMIF(AF!C:C,Consolidado!B180,AF!F:F)</f>
        <v>0</v>
      </c>
      <c r="H180" s="669">
        <v>0</v>
      </c>
      <c r="I180" s="670">
        <v>0</v>
      </c>
      <c r="J180" s="669">
        <v>0</v>
      </c>
      <c r="K180" s="699">
        <v>0</v>
      </c>
      <c r="L180" s="659">
        <f t="shared" si="20"/>
        <v>3476045</v>
      </c>
      <c r="M180" s="649">
        <f t="shared" si="21"/>
        <v>511.43</v>
      </c>
    </row>
    <row r="181" spans="2:13" ht="16.5" customHeight="1">
      <c r="B181" s="648" t="s">
        <v>1044</v>
      </c>
      <c r="C181" s="663" t="s">
        <v>326</v>
      </c>
      <c r="D181" s="677">
        <f>SUMIF(RG!B:B,Consolidado!B181,RG!D:D)</f>
        <v>4000000</v>
      </c>
      <c r="E181" s="682">
        <f>SUMIF(RG!B:B,Consolidado!B181,RG!E:E)</f>
        <v>611.75</v>
      </c>
      <c r="F181" s="677">
        <f>SUMIF(AF!C:C,Consolidado!B181,AF!E:E)</f>
        <v>0</v>
      </c>
      <c r="G181" s="682">
        <f>SUMIF(AF!C:C,Consolidado!B181,AF!F:F)</f>
        <v>0</v>
      </c>
      <c r="H181" s="669">
        <v>0</v>
      </c>
      <c r="I181" s="670">
        <v>0</v>
      </c>
      <c r="J181" s="669">
        <v>0</v>
      </c>
      <c r="K181" s="699">
        <v>0</v>
      </c>
      <c r="L181" s="659">
        <f t="shared" si="20"/>
        <v>4000000</v>
      </c>
      <c r="M181" s="649">
        <f t="shared" si="21"/>
        <v>611.75</v>
      </c>
    </row>
    <row r="182" spans="2:13" ht="16.5" customHeight="1">
      <c r="B182" s="648" t="s">
        <v>1045</v>
      </c>
      <c r="C182" s="663" t="s">
        <v>328</v>
      </c>
      <c r="D182" s="677">
        <f>SUMIF(RG!B:B,Consolidado!B182,RG!D:D)</f>
        <v>5527273</v>
      </c>
      <c r="E182" s="682">
        <f>SUMIF(RG!B:B,Consolidado!B182,RG!E:E)</f>
        <v>824.45</v>
      </c>
      <c r="F182" s="677">
        <f>SUMIF(AF!C:C,Consolidado!B182,AF!E:E)</f>
        <v>0</v>
      </c>
      <c r="G182" s="682">
        <f>SUMIF(AF!C:C,Consolidado!B182,AF!F:F)</f>
        <v>0</v>
      </c>
      <c r="H182" s="669">
        <v>0</v>
      </c>
      <c r="I182" s="670">
        <v>0</v>
      </c>
      <c r="J182" s="669">
        <v>0</v>
      </c>
      <c r="K182" s="699">
        <v>0</v>
      </c>
      <c r="L182" s="659">
        <f t="shared" si="20"/>
        <v>5527273</v>
      </c>
      <c r="M182" s="649">
        <f t="shared" si="21"/>
        <v>824.45</v>
      </c>
    </row>
    <row r="183" spans="2:13" ht="16.5" customHeight="1">
      <c r="B183" s="648" t="s">
        <v>1046</v>
      </c>
      <c r="C183" s="663" t="s">
        <v>330</v>
      </c>
      <c r="D183" s="677">
        <f>SUMIF(RG!B:B,Consolidado!B183,RG!D:D)</f>
        <v>11879792</v>
      </c>
      <c r="E183" s="682">
        <f>SUMIF(RG!B:B,Consolidado!B183,RG!E:E)</f>
        <v>1820.3</v>
      </c>
      <c r="F183" s="677">
        <f>SUMIF(AF!C:C,Consolidado!B183,AF!E:E)</f>
        <v>0</v>
      </c>
      <c r="G183" s="682">
        <f>SUMIF(AF!C:C,Consolidado!B183,AF!F:F)</f>
        <v>0</v>
      </c>
      <c r="H183" s="669">
        <v>0</v>
      </c>
      <c r="I183" s="670">
        <v>0</v>
      </c>
      <c r="J183" s="669">
        <v>0</v>
      </c>
      <c r="K183" s="699">
        <v>0</v>
      </c>
      <c r="L183" s="659">
        <f t="shared" si="20"/>
        <v>11879792</v>
      </c>
      <c r="M183" s="649">
        <f t="shared" si="21"/>
        <v>1820.3</v>
      </c>
    </row>
    <row r="184" spans="2:13" ht="16.5" customHeight="1">
      <c r="B184" s="648" t="s">
        <v>1122</v>
      </c>
      <c r="C184" s="663" t="s">
        <v>1123</v>
      </c>
      <c r="D184" s="677">
        <f>SUMIF(RG!B:B,Consolidado!B184,RG!D:D)</f>
        <v>454546</v>
      </c>
      <c r="E184" s="682">
        <f>SUMIF(RG!B:B,Consolidado!B184,RG!E:E)</f>
        <v>67.260000000000005</v>
      </c>
      <c r="F184" s="677">
        <f>SUMIF(AF!C:C,Consolidado!B184,AF!E:E)</f>
        <v>0</v>
      </c>
      <c r="G184" s="682">
        <f>SUMIF(AF!C:C,Consolidado!B184,AF!F:F)</f>
        <v>0</v>
      </c>
      <c r="H184" s="669">
        <v>0</v>
      </c>
      <c r="I184" s="670">
        <v>0</v>
      </c>
      <c r="J184" s="669">
        <v>0</v>
      </c>
      <c r="K184" s="699">
        <v>0</v>
      </c>
      <c r="L184" s="659">
        <f t="shared" si="20"/>
        <v>454546</v>
      </c>
      <c r="M184" s="649">
        <f t="shared" si="21"/>
        <v>67.260000000000005</v>
      </c>
    </row>
    <row r="185" spans="2:13" ht="16.5" customHeight="1">
      <c r="B185" s="648" t="s">
        <v>1047</v>
      </c>
      <c r="C185" s="663" t="s">
        <v>674</v>
      </c>
      <c r="D185" s="677">
        <f>SUMIF(RG!B:B,Consolidado!B185,RG!D:D)</f>
        <v>48781820</v>
      </c>
      <c r="E185" s="682">
        <f>SUMIF(RG!B:B,Consolidado!B185,RG!E:E)</f>
        <v>7254.19</v>
      </c>
      <c r="F185" s="677">
        <f>SUMIF(AF!C:C,Consolidado!B185,AF!E:E)</f>
        <v>0</v>
      </c>
      <c r="G185" s="682">
        <f>SUMIF(AF!C:C,Consolidado!B185,AF!F:F)</f>
        <v>0</v>
      </c>
      <c r="H185" s="669">
        <v>0</v>
      </c>
      <c r="I185" s="670">
        <v>0</v>
      </c>
      <c r="J185" s="669">
        <v>0</v>
      </c>
      <c r="K185" s="699">
        <v>0</v>
      </c>
      <c r="L185" s="659">
        <f t="shared" si="20"/>
        <v>48781820</v>
      </c>
      <c r="M185" s="649">
        <f t="shared" si="21"/>
        <v>7254.19</v>
      </c>
    </row>
    <row r="186" spans="2:13" ht="16.5" customHeight="1">
      <c r="B186" s="648" t="s">
        <v>1048</v>
      </c>
      <c r="C186" s="663" t="s">
        <v>1124</v>
      </c>
      <c r="D186" s="677">
        <f>SUMIF(RG!B:B,Consolidado!B186,RG!D:D)</f>
        <v>66240000</v>
      </c>
      <c r="E186" s="682">
        <f>SUMIF(RG!B:B,Consolidado!B186,RG!E:E)</f>
        <v>9876.16</v>
      </c>
      <c r="F186" s="677">
        <f>SUMIF(AF!C:C,Consolidado!B186,AF!E:E)</f>
        <v>0</v>
      </c>
      <c r="G186" s="682">
        <f>SUMIF(AF!C:C,Consolidado!B186,AF!F:F)</f>
        <v>0</v>
      </c>
      <c r="H186" s="669">
        <v>0</v>
      </c>
      <c r="I186" s="670">
        <v>0</v>
      </c>
      <c r="J186" s="669">
        <v>0</v>
      </c>
      <c r="K186" s="699">
        <v>0</v>
      </c>
      <c r="L186" s="659">
        <f t="shared" si="20"/>
        <v>66240000</v>
      </c>
      <c r="M186" s="649">
        <f t="shared" si="21"/>
        <v>9876.16</v>
      </c>
    </row>
    <row r="187" spans="2:13" ht="16.5" customHeight="1">
      <c r="B187" s="648" t="s">
        <v>1049</v>
      </c>
      <c r="C187" s="663" t="s">
        <v>332</v>
      </c>
      <c r="D187" s="677">
        <f>SUMIF(RG!B:B,Consolidado!B187,RG!D:D)</f>
        <v>4723810</v>
      </c>
      <c r="E187" s="682">
        <f>SUMIF(RG!B:B,Consolidado!B187,RG!E:E)</f>
        <v>718.85</v>
      </c>
      <c r="F187" s="677">
        <f>SUMIF(AF!C:C,Consolidado!B187,AF!E:E)</f>
        <v>90909</v>
      </c>
      <c r="G187" s="682">
        <f>SUMIF(AF!C:C,Consolidado!B187,AF!F:F)</f>
        <v>13.01</v>
      </c>
      <c r="H187" s="669">
        <v>0</v>
      </c>
      <c r="I187" s="670">
        <v>0</v>
      </c>
      <c r="J187" s="669">
        <v>0</v>
      </c>
      <c r="K187" s="699">
        <v>0</v>
      </c>
      <c r="L187" s="659">
        <f t="shared" si="20"/>
        <v>4814719</v>
      </c>
      <c r="M187" s="649">
        <f t="shared" si="21"/>
        <v>731.86</v>
      </c>
    </row>
    <row r="188" spans="2:13" ht="16.5" customHeight="1">
      <c r="B188" s="648" t="s">
        <v>1050</v>
      </c>
      <c r="C188" s="663" t="s">
        <v>335</v>
      </c>
      <c r="D188" s="677">
        <f>SUMIF(RG!B:B,Consolidado!B188,RG!D:D)</f>
        <v>72000000</v>
      </c>
      <c r="E188" s="682">
        <f>SUMIF(RG!B:B,Consolidado!B188,RG!E:E)</f>
        <v>10735.25</v>
      </c>
      <c r="F188" s="677">
        <f>SUMIF(AF!C:C,Consolidado!B188,AF!E:E)</f>
        <v>0</v>
      </c>
      <c r="G188" s="682">
        <f>SUMIF(AF!C:C,Consolidado!B188,AF!F:F)</f>
        <v>0</v>
      </c>
      <c r="H188" s="669">
        <v>0</v>
      </c>
      <c r="I188" s="670">
        <v>0</v>
      </c>
      <c r="J188" s="669">
        <v>0</v>
      </c>
      <c r="K188" s="699">
        <v>0</v>
      </c>
      <c r="L188" s="659">
        <f t="shared" si="20"/>
        <v>72000000</v>
      </c>
      <c r="M188" s="649">
        <f t="shared" si="21"/>
        <v>10735.25</v>
      </c>
    </row>
    <row r="189" spans="2:13" ht="16.5" customHeight="1">
      <c r="B189" s="648" t="s">
        <v>1051</v>
      </c>
      <c r="C189" s="663" t="s">
        <v>496</v>
      </c>
      <c r="D189" s="677">
        <f>SUMIF(RG!B:B,Consolidado!B189,RG!D:D)</f>
        <v>69941666</v>
      </c>
      <c r="E189" s="682">
        <f>SUMIF(RG!B:B,Consolidado!B189,RG!E:E)</f>
        <v>10450</v>
      </c>
      <c r="F189" s="677">
        <f>SUMIF(AF!C:C,Consolidado!B189,AF!E:E)</f>
        <v>4899573</v>
      </c>
      <c r="G189" s="682">
        <f>SUMIF(AF!C:C,Consolidado!B189,AF!F:F)</f>
        <v>700</v>
      </c>
      <c r="H189" s="669">
        <v>0</v>
      </c>
      <c r="I189" s="670">
        <v>0</v>
      </c>
      <c r="J189" s="669">
        <v>0</v>
      </c>
      <c r="K189" s="699">
        <v>0</v>
      </c>
      <c r="L189" s="659">
        <f t="shared" si="20"/>
        <v>74841239</v>
      </c>
      <c r="M189" s="649">
        <f t="shared" si="21"/>
        <v>11150</v>
      </c>
    </row>
    <row r="190" spans="2:13" ht="16.5" customHeight="1">
      <c r="B190" s="648" t="s">
        <v>1052</v>
      </c>
      <c r="C190" s="663" t="s">
        <v>497</v>
      </c>
      <c r="D190" s="677">
        <f>SUMIF(RG!B:B,Consolidado!B190,RG!D:D)</f>
        <v>22959091</v>
      </c>
      <c r="E190" s="682">
        <f>SUMIF(RG!B:B,Consolidado!B190,RG!E:E)</f>
        <v>3423.72</v>
      </c>
      <c r="F190" s="677">
        <f>SUMIF(AF!C:C,Consolidado!B190,AF!E:E)</f>
        <v>0</v>
      </c>
      <c r="G190" s="682">
        <f>SUMIF(AF!C:C,Consolidado!B190,AF!F:F)</f>
        <v>0</v>
      </c>
      <c r="H190" s="669">
        <v>0</v>
      </c>
      <c r="I190" s="670">
        <v>0</v>
      </c>
      <c r="J190" s="669">
        <v>0</v>
      </c>
      <c r="K190" s="699">
        <v>0</v>
      </c>
      <c r="L190" s="659">
        <f t="shared" si="20"/>
        <v>22959091</v>
      </c>
      <c r="M190" s="649">
        <f t="shared" si="21"/>
        <v>3423.72</v>
      </c>
    </row>
    <row r="191" spans="2:13" ht="16.5" customHeight="1">
      <c r="B191" s="648" t="s">
        <v>1053</v>
      </c>
      <c r="C191" s="663" t="s">
        <v>51</v>
      </c>
      <c r="D191" s="677">
        <f>SUMIF(RG!B:B,Consolidado!B191,RG!D:D)</f>
        <v>157500000</v>
      </c>
      <c r="E191" s="682">
        <f>SUMIF(RG!B:B,Consolidado!B191,RG!E:E)</f>
        <v>23483.38</v>
      </c>
      <c r="F191" s="677">
        <f>SUMIF(AF!C:C,Consolidado!B191,AF!E:E)</f>
        <v>0</v>
      </c>
      <c r="G191" s="682">
        <f>SUMIF(AF!C:C,Consolidado!B191,AF!F:F)</f>
        <v>0</v>
      </c>
      <c r="H191" s="669">
        <v>0</v>
      </c>
      <c r="I191" s="670">
        <v>0</v>
      </c>
      <c r="J191" s="669">
        <v>0</v>
      </c>
      <c r="K191" s="699">
        <v>0</v>
      </c>
      <c r="L191" s="659">
        <f t="shared" si="20"/>
        <v>157500000</v>
      </c>
      <c r="M191" s="649">
        <f t="shared" si="21"/>
        <v>23483.38</v>
      </c>
    </row>
    <row r="192" spans="2:13" ht="16.5" customHeight="1">
      <c r="B192" s="648" t="s">
        <v>1054</v>
      </c>
      <c r="C192" s="663" t="s">
        <v>498</v>
      </c>
      <c r="D192" s="677">
        <f>SUMIF(RG!B:B,Consolidado!B192,RG!D:D)</f>
        <v>18000000</v>
      </c>
      <c r="E192" s="682">
        <f>SUMIF(RG!B:B,Consolidado!B192,RG!E:E)</f>
        <v>2681.43</v>
      </c>
      <c r="F192" s="677">
        <f>SUMIF(AF!C:C,Consolidado!B192,AF!E:E)</f>
        <v>0</v>
      </c>
      <c r="G192" s="682">
        <f>SUMIF(AF!C:C,Consolidado!B192,AF!F:F)</f>
        <v>0</v>
      </c>
      <c r="H192" s="669">
        <v>0</v>
      </c>
      <c r="I192" s="670">
        <v>0</v>
      </c>
      <c r="J192" s="669">
        <v>0</v>
      </c>
      <c r="K192" s="699">
        <v>0</v>
      </c>
      <c r="L192" s="659">
        <f t="shared" si="20"/>
        <v>18000000</v>
      </c>
      <c r="M192" s="649">
        <f t="shared" si="21"/>
        <v>2681.43</v>
      </c>
    </row>
    <row r="193" spans="2:13" ht="16.5" customHeight="1">
      <c r="B193" s="648" t="s">
        <v>1055</v>
      </c>
      <c r="C193" s="663" t="s">
        <v>338</v>
      </c>
      <c r="D193" s="677">
        <f>SUMIF(RG!B:B,Consolidado!B193,RG!D:D)</f>
        <v>429580</v>
      </c>
      <c r="E193" s="682">
        <f>SUMIF(RG!B:B,Consolidado!B193,RG!E:E)</f>
        <v>65.78</v>
      </c>
      <c r="F193" s="677">
        <f>SUMIF(AF!C:C,Consolidado!B193,AF!E:E)</f>
        <v>0</v>
      </c>
      <c r="G193" s="682">
        <f>SUMIF(AF!C:C,Consolidado!B193,AF!F:F)</f>
        <v>0</v>
      </c>
      <c r="H193" s="669">
        <v>0</v>
      </c>
      <c r="I193" s="670">
        <v>0</v>
      </c>
      <c r="J193" s="669">
        <v>0</v>
      </c>
      <c r="K193" s="699">
        <v>0</v>
      </c>
      <c r="L193" s="659">
        <f t="shared" si="20"/>
        <v>429580</v>
      </c>
      <c r="M193" s="649">
        <f t="shared" si="21"/>
        <v>65.78</v>
      </c>
    </row>
    <row r="194" spans="2:13" ht="16.5" customHeight="1">
      <c r="B194" s="648" t="s">
        <v>1056</v>
      </c>
      <c r="C194" s="663" t="s">
        <v>339</v>
      </c>
      <c r="D194" s="677">
        <f>SUMIF(RG!B:B,Consolidado!B194,RG!D:D)</f>
        <v>8816667</v>
      </c>
      <c r="E194" s="682">
        <f>SUMIF(RG!B:B,Consolidado!B194,RG!E:E)</f>
        <v>1338.37</v>
      </c>
      <c r="F194" s="677">
        <f>SUMIF(AF!C:C,Consolidado!B194,AF!E:E)</f>
        <v>0</v>
      </c>
      <c r="G194" s="682">
        <f>SUMIF(AF!C:C,Consolidado!B194,AF!F:F)</f>
        <v>0</v>
      </c>
      <c r="H194" s="669">
        <v>0</v>
      </c>
      <c r="I194" s="670">
        <v>0</v>
      </c>
      <c r="J194" s="669">
        <v>0</v>
      </c>
      <c r="K194" s="699">
        <v>0</v>
      </c>
      <c r="L194" s="659">
        <f t="shared" si="20"/>
        <v>8816667</v>
      </c>
      <c r="M194" s="649">
        <f t="shared" si="21"/>
        <v>1338.37</v>
      </c>
    </row>
    <row r="195" spans="2:13" ht="16.5" customHeight="1">
      <c r="B195" s="648" t="s">
        <v>1057</v>
      </c>
      <c r="C195" s="663" t="s">
        <v>340</v>
      </c>
      <c r="D195" s="677">
        <f>SUMIF(RG!B:B,Consolidado!B195,RG!D:D)</f>
        <v>187000000</v>
      </c>
      <c r="E195" s="682">
        <f>SUMIF(RG!B:B,Consolidado!B195,RG!E:E)</f>
        <v>28161.439999999999</v>
      </c>
      <c r="F195" s="677">
        <f>SUMIF(AF!C:C,Consolidado!B195,AF!E:E)</f>
        <v>0</v>
      </c>
      <c r="G195" s="682">
        <f>SUMIF(AF!C:C,Consolidado!B195,AF!F:F)</f>
        <v>0</v>
      </c>
      <c r="H195" s="669">
        <v>0</v>
      </c>
      <c r="I195" s="670">
        <v>0</v>
      </c>
      <c r="J195" s="669">
        <v>0</v>
      </c>
      <c r="K195" s="699">
        <v>0</v>
      </c>
      <c r="L195" s="659">
        <f t="shared" si="20"/>
        <v>187000000</v>
      </c>
      <c r="M195" s="649">
        <f t="shared" si="21"/>
        <v>28161.439999999999</v>
      </c>
    </row>
    <row r="196" spans="2:13" ht="16.5" customHeight="1">
      <c r="B196" s="648" t="s">
        <v>1058</v>
      </c>
      <c r="C196" s="663" t="s">
        <v>386</v>
      </c>
      <c r="D196" s="677">
        <f>SUMIF(RG!B:B,Consolidado!B196,RG!D:D)</f>
        <v>242007797</v>
      </c>
      <c r="E196" s="682">
        <f>SUMIF(RG!B:B,Consolidado!B196,RG!E:E)</f>
        <v>36025.24</v>
      </c>
      <c r="F196" s="677">
        <f>SUMIF(AF!C:C,Consolidado!B196,AF!E:E)</f>
        <v>0</v>
      </c>
      <c r="G196" s="682">
        <f>SUMIF(AF!C:C,Consolidado!B196,AF!F:F)</f>
        <v>0</v>
      </c>
      <c r="H196" s="669">
        <v>0</v>
      </c>
      <c r="I196" s="670">
        <v>0</v>
      </c>
      <c r="J196" s="669">
        <v>0</v>
      </c>
      <c r="K196" s="699">
        <v>0</v>
      </c>
      <c r="L196" s="659">
        <f t="shared" si="20"/>
        <v>242007797</v>
      </c>
      <c r="M196" s="649">
        <f t="shared" si="21"/>
        <v>36025.24</v>
      </c>
    </row>
    <row r="197" spans="2:13" ht="16.5" customHeight="1">
      <c r="B197" s="648" t="s">
        <v>1059</v>
      </c>
      <c r="C197" s="663" t="s">
        <v>333</v>
      </c>
      <c r="D197" s="677">
        <f>SUMIF(RG!B:B,Consolidado!B197,RG!D:D)</f>
        <v>8256339</v>
      </c>
      <c r="E197" s="682">
        <f>SUMIF(RG!B:B,Consolidado!B197,RG!E:E)</f>
        <v>1266.04</v>
      </c>
      <c r="F197" s="677">
        <f>SUMIF(AF!C:C,Consolidado!B197,AF!E:E)</f>
        <v>75906</v>
      </c>
      <c r="G197" s="682">
        <f>SUMIF(AF!C:C,Consolidado!B197,AF!F:F)</f>
        <v>10.86</v>
      </c>
      <c r="H197" s="669">
        <v>0</v>
      </c>
      <c r="I197" s="670">
        <v>0</v>
      </c>
      <c r="J197" s="669">
        <v>0</v>
      </c>
      <c r="K197" s="699">
        <v>0</v>
      </c>
      <c r="L197" s="659">
        <f t="shared" si="20"/>
        <v>8332245</v>
      </c>
      <c r="M197" s="649">
        <f t="shared" si="21"/>
        <v>1276.8999999999999</v>
      </c>
    </row>
    <row r="198" spans="2:13" ht="16.5" customHeight="1">
      <c r="B198" s="648" t="s">
        <v>1060</v>
      </c>
      <c r="C198" s="663" t="s">
        <v>342</v>
      </c>
      <c r="D198" s="677">
        <f>SUMIF(RG!B:B,Consolidado!B198,RG!D:D)</f>
        <v>2129706</v>
      </c>
      <c r="E198" s="682">
        <f>SUMIF(RG!B:B,Consolidado!B198,RG!E:E)</f>
        <v>329.13</v>
      </c>
      <c r="F198" s="677">
        <f>SUMIF(AF!C:C,Consolidado!B198,AF!E:E)</f>
        <v>0</v>
      </c>
      <c r="G198" s="682">
        <f>SUMIF(AF!C:C,Consolidado!B198,AF!F:F)</f>
        <v>0</v>
      </c>
      <c r="H198" s="669">
        <v>0</v>
      </c>
      <c r="I198" s="670">
        <v>0</v>
      </c>
      <c r="J198" s="669">
        <v>0</v>
      </c>
      <c r="K198" s="699">
        <v>0</v>
      </c>
      <c r="L198" s="659">
        <f t="shared" si="20"/>
        <v>2129706</v>
      </c>
      <c r="M198" s="649">
        <f t="shared" si="21"/>
        <v>329.13</v>
      </c>
    </row>
    <row r="199" spans="2:13" ht="16.5" customHeight="1">
      <c r="B199" s="648" t="s">
        <v>1061</v>
      </c>
      <c r="C199" s="663" t="s">
        <v>439</v>
      </c>
      <c r="D199" s="677">
        <f>SUMIF(RG!B:B,Consolidado!B199,RG!D:D)</f>
        <v>5426901</v>
      </c>
      <c r="E199" s="682">
        <f>SUMIF(RG!B:B,Consolidado!B199,RG!E:E)</f>
        <v>909</v>
      </c>
      <c r="F199" s="677">
        <f>SUMIF(AF!C:C,Consolidado!B199,AF!E:E)</f>
        <v>0</v>
      </c>
      <c r="G199" s="682">
        <f>SUMIF(AF!C:C,Consolidado!B199,AF!F:F)</f>
        <v>0</v>
      </c>
      <c r="H199" s="669">
        <v>0</v>
      </c>
      <c r="I199" s="670">
        <v>0</v>
      </c>
      <c r="J199" s="669">
        <v>0</v>
      </c>
      <c r="K199" s="699">
        <v>0</v>
      </c>
      <c r="L199" s="659">
        <f t="shared" si="20"/>
        <v>5426901</v>
      </c>
      <c r="M199" s="649">
        <f t="shared" si="21"/>
        <v>909</v>
      </c>
    </row>
    <row r="200" spans="2:13" ht="16.5" customHeight="1">
      <c r="B200" s="648" t="s">
        <v>1062</v>
      </c>
      <c r="C200" s="663" t="s">
        <v>571</v>
      </c>
      <c r="D200" s="677">
        <f>SUMIF(RG!B:B,Consolidado!B200,RG!D:D)</f>
        <v>10500000</v>
      </c>
      <c r="E200" s="682">
        <f>SUMIF(RG!B:B,Consolidado!B200,RG!E:E)</f>
        <v>1606.1</v>
      </c>
      <c r="F200" s="677">
        <f>SUMIF(AF!C:C,Consolidado!B200,AF!E:E)</f>
        <v>0</v>
      </c>
      <c r="G200" s="682">
        <f>SUMIF(AF!C:C,Consolidado!B200,AF!F:F)</f>
        <v>0</v>
      </c>
      <c r="H200" s="669">
        <v>0</v>
      </c>
      <c r="I200" s="670">
        <v>0</v>
      </c>
      <c r="J200" s="669">
        <v>0</v>
      </c>
      <c r="K200" s="699">
        <v>0</v>
      </c>
      <c r="L200" s="659">
        <f t="shared" si="20"/>
        <v>10500000</v>
      </c>
      <c r="M200" s="649">
        <f t="shared" si="21"/>
        <v>1606.1</v>
      </c>
    </row>
    <row r="201" spans="2:13" ht="16.5" customHeight="1">
      <c r="B201" s="648" t="s">
        <v>1063</v>
      </c>
      <c r="C201" s="663" t="s">
        <v>572</v>
      </c>
      <c r="D201" s="677">
        <f>SUMIF(RG!B:B,Consolidado!B201,RG!D:D)</f>
        <v>4355762</v>
      </c>
      <c r="E201" s="682">
        <f>SUMIF(RG!B:B,Consolidado!B201,RG!E:E)</f>
        <v>665.05</v>
      </c>
      <c r="F201" s="677">
        <f>SUMIF(AF!C:C,Consolidado!B201,AF!E:E)</f>
        <v>0</v>
      </c>
      <c r="G201" s="682">
        <f>SUMIF(AF!C:C,Consolidado!B201,AF!F:F)</f>
        <v>0</v>
      </c>
      <c r="H201" s="669">
        <v>0</v>
      </c>
      <c r="I201" s="670">
        <v>0</v>
      </c>
      <c r="J201" s="669">
        <v>0</v>
      </c>
      <c r="K201" s="699">
        <v>0</v>
      </c>
      <c r="L201" s="659">
        <f t="shared" si="20"/>
        <v>4355762</v>
      </c>
      <c r="M201" s="649">
        <f t="shared" si="21"/>
        <v>665.05</v>
      </c>
    </row>
    <row r="202" spans="2:13" ht="16.5" customHeight="1">
      <c r="B202" s="648" t="s">
        <v>1064</v>
      </c>
      <c r="C202" s="663" t="s">
        <v>500</v>
      </c>
      <c r="D202" s="677">
        <f>SUMIF(RG!B:B,Consolidado!B202,RG!D:D)</f>
        <v>950000</v>
      </c>
      <c r="E202" s="682">
        <f>SUMIF(RG!B:B,Consolidado!B202,RG!E:E)</f>
        <v>141.02000000000001</v>
      </c>
      <c r="F202" s="677">
        <f>SUMIF(AF!C:C,Consolidado!B202,AF!E:E)</f>
        <v>0</v>
      </c>
      <c r="G202" s="682">
        <f>SUMIF(AF!C:C,Consolidado!B202,AF!F:F)</f>
        <v>0</v>
      </c>
      <c r="H202" s="669">
        <v>0</v>
      </c>
      <c r="I202" s="670">
        <v>0</v>
      </c>
      <c r="J202" s="669">
        <v>0</v>
      </c>
      <c r="K202" s="699">
        <v>0</v>
      </c>
      <c r="L202" s="659">
        <f t="shared" si="20"/>
        <v>950000</v>
      </c>
      <c r="M202" s="649">
        <f t="shared" si="21"/>
        <v>141.02000000000001</v>
      </c>
    </row>
    <row r="203" spans="2:13" ht="16.5" customHeight="1">
      <c r="B203" s="648" t="s">
        <v>1065</v>
      </c>
      <c r="C203" s="663" t="s">
        <v>501</v>
      </c>
      <c r="D203" s="677">
        <f>SUMIF(RG!B:B,Consolidado!B203,RG!D:D)</f>
        <v>1755940</v>
      </c>
      <c r="E203" s="682">
        <f>SUMIF(RG!B:B,Consolidado!B203,RG!E:E)</f>
        <v>257.27</v>
      </c>
      <c r="F203" s="677">
        <f>SUMIF(AF!C:C,Consolidado!B203,AF!E:E)</f>
        <v>0</v>
      </c>
      <c r="G203" s="682">
        <f>SUMIF(AF!C:C,Consolidado!B203,AF!F:F)</f>
        <v>0</v>
      </c>
      <c r="H203" s="669">
        <v>0</v>
      </c>
      <c r="I203" s="670">
        <v>0</v>
      </c>
      <c r="J203" s="669">
        <v>0</v>
      </c>
      <c r="K203" s="699">
        <v>0</v>
      </c>
      <c r="L203" s="659">
        <f t="shared" si="20"/>
        <v>1755940</v>
      </c>
      <c r="M203" s="649">
        <f t="shared" si="21"/>
        <v>257.27</v>
      </c>
    </row>
    <row r="204" spans="2:13" ht="16.5" customHeight="1">
      <c r="B204" s="648" t="s">
        <v>1066</v>
      </c>
      <c r="C204" s="663" t="s">
        <v>537</v>
      </c>
      <c r="D204" s="677">
        <f>SUMIF(RG!B:B,Consolidado!B204,RG!D:D)</f>
        <v>250049</v>
      </c>
      <c r="E204" s="682">
        <f>SUMIF(RG!B:B,Consolidado!B204,RG!E:E)</f>
        <v>37.97</v>
      </c>
      <c r="F204" s="677">
        <f>SUMIF(AF!C:C,Consolidado!B204,AF!E:E)</f>
        <v>0</v>
      </c>
      <c r="G204" s="682">
        <f>SUMIF(AF!C:C,Consolidado!B204,AF!F:F)</f>
        <v>0</v>
      </c>
      <c r="H204" s="669">
        <v>0</v>
      </c>
      <c r="I204" s="670">
        <v>0</v>
      </c>
      <c r="J204" s="669">
        <v>0</v>
      </c>
      <c r="K204" s="699">
        <v>0</v>
      </c>
      <c r="L204" s="659">
        <f t="shared" si="20"/>
        <v>250049</v>
      </c>
      <c r="M204" s="649">
        <f t="shared" si="21"/>
        <v>37.97</v>
      </c>
    </row>
    <row r="205" spans="2:13" ht="16.5" customHeight="1">
      <c r="B205" s="648" t="s">
        <v>1067</v>
      </c>
      <c r="C205" s="663" t="s">
        <v>675</v>
      </c>
      <c r="D205" s="677">
        <f>SUMIF(RG!B:B,Consolidado!B205,RG!D:D)</f>
        <v>96613371</v>
      </c>
      <c r="E205" s="682">
        <f>SUMIF(RG!B:B,Consolidado!B205,RG!E:E)</f>
        <v>15810.84</v>
      </c>
      <c r="F205" s="677">
        <f>SUMIF(AF!C:C,Consolidado!B205,AF!E:E)</f>
        <v>0</v>
      </c>
      <c r="G205" s="682">
        <f>SUMIF(AF!C:C,Consolidado!B205,AF!F:F)</f>
        <v>0</v>
      </c>
      <c r="H205" s="669">
        <v>0</v>
      </c>
      <c r="I205" s="670">
        <v>0</v>
      </c>
      <c r="J205" s="669">
        <v>0</v>
      </c>
      <c r="K205" s="699">
        <v>0</v>
      </c>
      <c r="L205" s="659">
        <f t="shared" si="20"/>
        <v>96613371</v>
      </c>
      <c r="M205" s="649">
        <f t="shared" si="21"/>
        <v>15810.84</v>
      </c>
    </row>
    <row r="206" spans="2:13" ht="16.5" customHeight="1">
      <c r="B206" s="648" t="s">
        <v>1068</v>
      </c>
      <c r="C206" s="663" t="s">
        <v>676</v>
      </c>
      <c r="D206" s="677">
        <f>SUMIF(RG!B:B,Consolidado!B206,RG!D:D)</f>
        <v>354582</v>
      </c>
      <c r="E206" s="682">
        <f>SUMIF(RG!B:B,Consolidado!B206,RG!E:E)</f>
        <v>51.69</v>
      </c>
      <c r="F206" s="677">
        <f>SUMIF(AF!C:C,Consolidado!B206,AF!E:E)</f>
        <v>0</v>
      </c>
      <c r="G206" s="682">
        <f>SUMIF(AF!C:C,Consolidado!B206,AF!F:F)</f>
        <v>0</v>
      </c>
      <c r="H206" s="669">
        <v>0</v>
      </c>
      <c r="I206" s="670">
        <v>0</v>
      </c>
      <c r="J206" s="669">
        <v>0</v>
      </c>
      <c r="K206" s="699">
        <v>0</v>
      </c>
      <c r="L206" s="659">
        <f t="shared" si="20"/>
        <v>354582</v>
      </c>
      <c r="M206" s="649">
        <f t="shared" si="21"/>
        <v>51.69</v>
      </c>
    </row>
    <row r="207" spans="2:13" ht="16.5" customHeight="1">
      <c r="B207" s="648" t="s">
        <v>1069</v>
      </c>
      <c r="C207" s="663" t="s">
        <v>677</v>
      </c>
      <c r="D207" s="677">
        <f>SUMIF(RG!B:B,Consolidado!B207,RG!D:D)</f>
        <v>132977328</v>
      </c>
      <c r="E207" s="682">
        <f>SUMIF(RG!B:B,Consolidado!B207,RG!E:E)</f>
        <v>19800</v>
      </c>
      <c r="F207" s="677">
        <f>SUMIF(AF!C:C,Consolidado!B207,AF!E:E)</f>
        <v>0</v>
      </c>
      <c r="G207" s="682">
        <f>SUMIF(AF!C:C,Consolidado!B207,AF!F:F)</f>
        <v>0</v>
      </c>
      <c r="H207" s="669">
        <v>0</v>
      </c>
      <c r="I207" s="670">
        <v>0</v>
      </c>
      <c r="J207" s="669">
        <v>0</v>
      </c>
      <c r="K207" s="699">
        <v>0</v>
      </c>
      <c r="L207" s="659">
        <f t="shared" si="20"/>
        <v>132977328</v>
      </c>
      <c r="M207" s="649">
        <f t="shared" si="21"/>
        <v>19800</v>
      </c>
    </row>
    <row r="208" spans="2:13" ht="16.5" customHeight="1">
      <c r="B208" s="648" t="s">
        <v>1070</v>
      </c>
      <c r="C208" s="663" t="s">
        <v>678</v>
      </c>
      <c r="D208" s="677">
        <f>SUMIF(RG!B:B,Consolidado!B208,RG!D:D)</f>
        <v>105000000</v>
      </c>
      <c r="E208" s="682">
        <f>SUMIF(RG!B:B,Consolidado!B208,RG!E:E)</f>
        <v>16072.42</v>
      </c>
      <c r="F208" s="677">
        <f>SUMIF(AF!C:C,Consolidado!B208,AF!E:E)</f>
        <v>0</v>
      </c>
      <c r="G208" s="682">
        <f>SUMIF(AF!C:C,Consolidado!B208,AF!F:F)</f>
        <v>0</v>
      </c>
      <c r="H208" s="669">
        <v>0</v>
      </c>
      <c r="I208" s="670">
        <v>0</v>
      </c>
      <c r="J208" s="669">
        <v>0</v>
      </c>
      <c r="K208" s="699">
        <v>0</v>
      </c>
      <c r="L208" s="659">
        <f t="shared" si="20"/>
        <v>105000000</v>
      </c>
      <c r="M208" s="649">
        <f t="shared" si="21"/>
        <v>16072.42</v>
      </c>
    </row>
    <row r="209" spans="2:13" ht="16.5" customHeight="1">
      <c r="B209" s="648" t="s">
        <v>1071</v>
      </c>
      <c r="C209" s="663" t="s">
        <v>1072</v>
      </c>
      <c r="D209" s="677">
        <f>SUMIF(RG!B:B,Consolidado!B209,RG!D:D)</f>
        <v>2159091</v>
      </c>
      <c r="E209" s="682">
        <f>SUMIF(RG!B:B,Consolidado!B209,RG!E:E)</f>
        <v>323.39</v>
      </c>
      <c r="F209" s="677">
        <f>SUMIF(AF!C:C,Consolidado!B209,AF!E:E)</f>
        <v>0</v>
      </c>
      <c r="G209" s="682">
        <f>SUMIF(AF!C:C,Consolidado!B209,AF!F:F)</f>
        <v>0</v>
      </c>
      <c r="H209" s="669">
        <v>0</v>
      </c>
      <c r="I209" s="670">
        <v>0</v>
      </c>
      <c r="J209" s="669">
        <v>0</v>
      </c>
      <c r="K209" s="699">
        <v>0</v>
      </c>
      <c r="L209" s="659">
        <f t="shared" si="20"/>
        <v>2159091</v>
      </c>
      <c r="M209" s="649">
        <f t="shared" si="21"/>
        <v>323.39</v>
      </c>
    </row>
    <row r="210" spans="2:13" s="639" customFormat="1" ht="16.5" customHeight="1">
      <c r="B210" s="647" t="s">
        <v>1073</v>
      </c>
      <c r="C210" s="662" t="s">
        <v>349</v>
      </c>
      <c r="D210" s="676">
        <v>0</v>
      </c>
      <c r="E210" s="681">
        <v>0</v>
      </c>
      <c r="F210" s="676">
        <v>0</v>
      </c>
      <c r="G210" s="681">
        <f>+SUMIF(AF!C:C,Consolidado!B210,AF!F:F)</f>
        <v>0</v>
      </c>
      <c r="H210" s="667">
        <v>0</v>
      </c>
      <c r="I210" s="668">
        <v>0</v>
      </c>
      <c r="J210" s="667">
        <v>0</v>
      </c>
      <c r="K210" s="698">
        <v>0</v>
      </c>
      <c r="L210" s="703">
        <v>0</v>
      </c>
      <c r="M210" s="685">
        <f>+E210+G210+J210-K210</f>
        <v>0</v>
      </c>
    </row>
    <row r="211" spans="2:13" ht="16.5" customHeight="1">
      <c r="B211" s="648" t="s">
        <v>1074</v>
      </c>
      <c r="C211" s="663" t="s">
        <v>347</v>
      </c>
      <c r="D211" s="677">
        <f>SUMIF(RG!B:B,Consolidado!B211,RG!D:D)</f>
        <v>111208334</v>
      </c>
      <c r="E211" s="682">
        <f>SUMIF(RG!B:B,Consolidado!B211,RG!E:E)</f>
        <v>16189.81</v>
      </c>
      <c r="F211" s="677">
        <f>SUMIF(AF!C:C,Consolidado!B211,AF!E:E)</f>
        <v>0</v>
      </c>
      <c r="G211" s="682">
        <f>SUMIF(AF!C:C,Consolidado!B211,AF!F:F)</f>
        <v>0</v>
      </c>
      <c r="H211" s="669">
        <v>0</v>
      </c>
      <c r="I211" s="670">
        <v>0</v>
      </c>
      <c r="J211" s="669">
        <v>0</v>
      </c>
      <c r="K211" s="699">
        <v>0</v>
      </c>
      <c r="L211" s="659">
        <f t="shared" si="20"/>
        <v>111208334</v>
      </c>
      <c r="M211" s="649">
        <f t="shared" si="21"/>
        <v>16189.81</v>
      </c>
    </row>
    <row r="212" spans="2:13" ht="16.5" customHeight="1">
      <c r="B212" s="648" t="s">
        <v>1075</v>
      </c>
      <c r="C212" s="663" t="s">
        <v>73</v>
      </c>
      <c r="D212" s="677">
        <f>SUMIF(RG!B:B,Consolidado!B212,RG!D:D)</f>
        <v>7205236</v>
      </c>
      <c r="E212" s="682">
        <f>SUMIF(RG!B:B,Consolidado!B212,RG!E:E)</f>
        <v>1064.81</v>
      </c>
      <c r="F212" s="677">
        <f>SUMIF(AF!C:C,Consolidado!B212,AF!E:E)</f>
        <v>0</v>
      </c>
      <c r="G212" s="682">
        <f>SUMIF(AF!C:C,Consolidado!B212,AF!F:F)</f>
        <v>0</v>
      </c>
      <c r="H212" s="669">
        <v>0</v>
      </c>
      <c r="I212" s="670">
        <v>0</v>
      </c>
      <c r="J212" s="669">
        <v>0</v>
      </c>
      <c r="K212" s="699">
        <v>0</v>
      </c>
      <c r="L212" s="659">
        <f t="shared" si="20"/>
        <v>7205236</v>
      </c>
      <c r="M212" s="649">
        <f t="shared" si="21"/>
        <v>1064.81</v>
      </c>
    </row>
    <row r="213" spans="2:13" ht="16.5" customHeight="1">
      <c r="B213" s="648" t="s">
        <v>1076</v>
      </c>
      <c r="C213" s="663" t="s">
        <v>348</v>
      </c>
      <c r="D213" s="677">
        <f>SUMIF(RG!B:B,Consolidado!B213,RG!D:D)</f>
        <v>723275019</v>
      </c>
      <c r="E213" s="682">
        <f>SUMIF(RG!B:B,Consolidado!B213,RG!E:E)</f>
        <v>142707.88</v>
      </c>
      <c r="F213" s="677">
        <f>SUMIF(AF!C:C,Consolidado!B213,AF!E:E)</f>
        <v>484514</v>
      </c>
      <c r="G213" s="682">
        <f>SUMIF(AF!C:C,Consolidado!B213,AF!F:F)</f>
        <v>42372.28</v>
      </c>
      <c r="H213" s="669">
        <v>0</v>
      </c>
      <c r="I213" s="670">
        <v>0</v>
      </c>
      <c r="J213" s="669">
        <v>0</v>
      </c>
      <c r="K213" s="699">
        <v>0</v>
      </c>
      <c r="L213" s="659">
        <f t="shared" si="20"/>
        <v>723759533</v>
      </c>
      <c r="M213" s="649">
        <f t="shared" si="21"/>
        <v>185080.16</v>
      </c>
    </row>
    <row r="214" spans="2:13" s="639" customFormat="1" ht="16.5" customHeight="1">
      <c r="B214" s="647" t="s">
        <v>1077</v>
      </c>
      <c r="C214" s="662" t="s">
        <v>503</v>
      </c>
      <c r="D214" s="676">
        <v>0</v>
      </c>
      <c r="E214" s="681">
        <v>0</v>
      </c>
      <c r="F214" s="676">
        <v>0</v>
      </c>
      <c r="G214" s="681">
        <f>+SUMIF(AF!C:C,Consolidado!B214,AF!F:F)</f>
        <v>0</v>
      </c>
      <c r="H214" s="667">
        <v>0</v>
      </c>
      <c r="I214" s="668">
        <v>0</v>
      </c>
      <c r="J214" s="667">
        <v>0</v>
      </c>
      <c r="K214" s="698">
        <v>0</v>
      </c>
      <c r="L214" s="703">
        <v>0</v>
      </c>
      <c r="M214" s="685">
        <f t="shared" si="21"/>
        <v>0</v>
      </c>
    </row>
    <row r="215" spans="2:13" s="639" customFormat="1" ht="16.5" customHeight="1">
      <c r="B215" s="647" t="s">
        <v>1078</v>
      </c>
      <c r="C215" s="662" t="s">
        <v>504</v>
      </c>
      <c r="D215" s="676">
        <v>0</v>
      </c>
      <c r="E215" s="681">
        <v>0</v>
      </c>
      <c r="F215" s="676">
        <v>0</v>
      </c>
      <c r="G215" s="681">
        <f>+SUMIF(AF!C:C,Consolidado!B215,AF!F:F)</f>
        <v>0</v>
      </c>
      <c r="H215" s="667">
        <v>0</v>
      </c>
      <c r="I215" s="668">
        <v>0</v>
      </c>
      <c r="J215" s="667">
        <v>0</v>
      </c>
      <c r="K215" s="698">
        <v>0</v>
      </c>
      <c r="L215" s="703">
        <v>0</v>
      </c>
      <c r="M215" s="685">
        <f t="shared" si="21"/>
        <v>0</v>
      </c>
    </row>
    <row r="216" spans="2:13" ht="16.5" customHeight="1">
      <c r="B216" s="648" t="s">
        <v>1079</v>
      </c>
      <c r="C216" s="663" t="s">
        <v>72</v>
      </c>
      <c r="D216" s="677">
        <f>SUMIF(RG!B:B,Consolidado!B216,RG!D:D)</f>
        <v>105547667</v>
      </c>
      <c r="E216" s="682">
        <f>SUMIF(RG!B:B,Consolidado!B216,RG!E:E)</f>
        <v>15144.18</v>
      </c>
      <c r="F216" s="677">
        <f>SUMIF(AF!C:C,Consolidado!B216,AF!E:E)</f>
        <v>0</v>
      </c>
      <c r="G216" s="682">
        <f>SUMIF(AF!C:C,Consolidado!B216,AF!F:F)</f>
        <v>0</v>
      </c>
      <c r="H216" s="669">
        <v>0</v>
      </c>
      <c r="I216" s="670">
        <v>0</v>
      </c>
      <c r="J216" s="669">
        <v>0</v>
      </c>
      <c r="K216" s="699">
        <v>0</v>
      </c>
      <c r="L216" s="659">
        <f t="shared" si="20"/>
        <v>105547667</v>
      </c>
      <c r="M216" s="649">
        <f t="shared" si="21"/>
        <v>15144.18</v>
      </c>
    </row>
    <row r="217" spans="2:13" ht="16.5" customHeight="1">
      <c r="B217" s="648" t="s">
        <v>1080</v>
      </c>
      <c r="C217" s="663" t="s">
        <v>505</v>
      </c>
      <c r="D217" s="677">
        <f>SUMIF(RG!B:B,Consolidado!B217,RG!D:D)</f>
        <v>21887999</v>
      </c>
      <c r="E217" s="682">
        <f>SUMIF(RG!B:B,Consolidado!B217,RG!E:E)</f>
        <v>3352.94</v>
      </c>
      <c r="F217" s="677">
        <f>SUMIF(AF!C:C,Consolidado!B217,AF!E:E)</f>
        <v>0</v>
      </c>
      <c r="G217" s="682">
        <f>SUMIF(AF!C:C,Consolidado!B217,AF!F:F)</f>
        <v>0</v>
      </c>
      <c r="H217" s="669">
        <v>0</v>
      </c>
      <c r="I217" s="670">
        <v>0</v>
      </c>
      <c r="J217" s="669">
        <v>0</v>
      </c>
      <c r="K217" s="699">
        <v>0</v>
      </c>
      <c r="L217" s="659">
        <f t="shared" si="20"/>
        <v>21887999</v>
      </c>
      <c r="M217" s="649">
        <f t="shared" si="21"/>
        <v>3352.94</v>
      </c>
    </row>
    <row r="218" spans="2:13" ht="16.5" customHeight="1" thickBot="1">
      <c r="B218" s="648" t="s">
        <v>1081</v>
      </c>
      <c r="C218" s="663" t="s">
        <v>354</v>
      </c>
      <c r="D218" s="677">
        <f>SUMIF(RG!B:B,Consolidado!B218,RG!D:D)</f>
        <v>4187263</v>
      </c>
      <c r="E218" s="682">
        <f>SUMIF(RG!B:B,Consolidado!B218,RG!E:E)</f>
        <v>638.86</v>
      </c>
      <c r="F218" s="677">
        <f>SUMIF(AF!C:C,Consolidado!B218,AF!E:E)</f>
        <v>55000</v>
      </c>
      <c r="G218" s="682">
        <f>SUMIF(AF!C:C,Consolidado!B218,AF!F:F)</f>
        <v>7.95</v>
      </c>
      <c r="H218" s="669">
        <v>0</v>
      </c>
      <c r="I218" s="670">
        <v>0</v>
      </c>
      <c r="J218" s="669">
        <v>0</v>
      </c>
      <c r="K218" s="699">
        <v>0</v>
      </c>
      <c r="L218" s="659">
        <f t="shared" si="20"/>
        <v>4242263</v>
      </c>
      <c r="M218" s="649">
        <f t="shared" si="21"/>
        <v>646.81000000000006</v>
      </c>
    </row>
    <row r="219" spans="2:13" s="641" customFormat="1" ht="16.5" customHeight="1" thickBot="1">
      <c r="B219" s="656"/>
      <c r="C219" s="666" t="s">
        <v>640</v>
      </c>
      <c r="D219" s="678">
        <f>SUM(D156:D218)</f>
        <v>5349286934</v>
      </c>
      <c r="E219" s="683">
        <f>SUM(E156:E218)</f>
        <v>830603.81</v>
      </c>
      <c r="F219" s="678">
        <f t="shared" ref="F219:G219" si="22">SUM(F156:F218)</f>
        <v>53454891</v>
      </c>
      <c r="G219" s="683">
        <f t="shared" si="22"/>
        <v>50010.27</v>
      </c>
      <c r="H219" s="673"/>
      <c r="I219" s="674"/>
      <c r="J219" s="657"/>
      <c r="K219" s="701"/>
      <c r="L219" s="660">
        <f>SUM(L156:L218)</f>
        <v>5329892644</v>
      </c>
      <c r="M219" s="658">
        <f>SUM(M156:M218)</f>
        <v>870130.01000000013</v>
      </c>
    </row>
    <row r="220" spans="2:13" ht="17.25" customHeight="1" thickBot="1">
      <c r="B220" s="653"/>
      <c r="C220" s="654" t="s">
        <v>1373</v>
      </c>
      <c r="D220" s="675">
        <f>+D155-D219</f>
        <v>2185252903.8053999</v>
      </c>
      <c r="E220" s="684">
        <f>+E155-E219</f>
        <v>260846.18999999994</v>
      </c>
      <c r="F220" s="675">
        <f t="shared" ref="F220" si="23">+F155-F219</f>
        <v>3190973</v>
      </c>
      <c r="G220" s="684">
        <f>+G155-G219</f>
        <v>-41280.409999999996</v>
      </c>
      <c r="H220" s="753">
        <f>SUM(H5:H218)</f>
        <v>3582498599</v>
      </c>
      <c r="I220" s="753">
        <f t="shared" ref="I220:K220" si="24">SUM(I5:I218)</f>
        <v>3582498599</v>
      </c>
      <c r="J220" s="753">
        <f t="shared" si="24"/>
        <v>554689.77</v>
      </c>
      <c r="K220" s="753">
        <f t="shared" si="24"/>
        <v>554689.77</v>
      </c>
      <c r="L220" s="661">
        <f>+L155-L219</f>
        <v>2185253541.8053999</v>
      </c>
      <c r="M220" s="655">
        <f>+M155-M219</f>
        <v>219565.77999999991</v>
      </c>
    </row>
    <row r="221" spans="2:13" ht="15.75" customHeight="1">
      <c r="B221" s="642"/>
      <c r="D221" s="644">
        <f>+D220-D130</f>
        <v>0</v>
      </c>
      <c r="E221" s="644">
        <f t="shared" ref="E221:G221" si="25">+E220-E130</f>
        <v>-6.5999948419630527E-3</v>
      </c>
      <c r="F221" s="644">
        <f t="shared" si="25"/>
        <v>0</v>
      </c>
      <c r="G221" s="644">
        <f t="shared" si="25"/>
        <v>-8.0035533756017685E-11</v>
      </c>
      <c r="I221" s="645">
        <f>+H220-I220</f>
        <v>0</v>
      </c>
      <c r="K221" s="646">
        <f>+J220-K220</f>
        <v>0</v>
      </c>
      <c r="L221" s="645">
        <f>+L220-L130</f>
        <v>0</v>
      </c>
      <c r="M221" s="646">
        <f>+M128</f>
        <v>0</v>
      </c>
    </row>
    <row r="222" spans="2:13">
      <c r="L222" s="645">
        <v>0</v>
      </c>
      <c r="M222" s="645">
        <f>+M220-M221</f>
        <v>219565.77999999991</v>
      </c>
    </row>
    <row r="223" spans="2:13">
      <c r="C223" s="639" t="s">
        <v>1387</v>
      </c>
      <c r="F223" s="730">
        <v>1</v>
      </c>
      <c r="G223" s="731">
        <f>+AF!Q43</f>
        <v>0.99980000000000002</v>
      </c>
      <c r="H223" s="731">
        <f>+AF!Q44</f>
        <v>2.0000000000000001E-4</v>
      </c>
    </row>
    <row r="224" spans="2:13">
      <c r="C224" s="663" t="s">
        <v>294</v>
      </c>
      <c r="F224" s="645">
        <f>+F118</f>
        <v>3500000000</v>
      </c>
      <c r="G224" s="645">
        <f>+F224*G223</f>
        <v>3499300000</v>
      </c>
      <c r="H224" s="645">
        <f>+F224*H223</f>
        <v>700000</v>
      </c>
    </row>
    <row r="225" spans="3:13">
      <c r="C225" s="665" t="s">
        <v>302</v>
      </c>
      <c r="F225" s="645">
        <f>+AF!E42</f>
        <v>3190973</v>
      </c>
      <c r="G225" s="645">
        <f>+F225*G223</f>
        <v>3190334.8054</v>
      </c>
      <c r="H225" s="645">
        <f>+F225*H223</f>
        <v>638.19460000000004</v>
      </c>
    </row>
    <row r="226" spans="3:13">
      <c r="G226" s="752">
        <f>SUM(G224:G225)</f>
        <v>3502490334.8053999</v>
      </c>
      <c r="H226" s="752">
        <f>SUM(H224:H225)</f>
        <v>700638.19460000005</v>
      </c>
      <c r="L226" s="643"/>
    </row>
    <row r="227" spans="3:13">
      <c r="L227" s="643"/>
      <c r="M227" s="635"/>
    </row>
    <row r="229" spans="3:13">
      <c r="F229" s="645">
        <f>+F141+F142</f>
        <v>31645672</v>
      </c>
    </row>
    <row r="230" spans="3:13">
      <c r="F230" s="645">
        <f>+F187+F189+F197+F213+F218</f>
        <v>5605902</v>
      </c>
    </row>
    <row r="231" spans="3:13">
      <c r="F231" s="645">
        <f>+F229-F230</f>
        <v>26039770</v>
      </c>
    </row>
  </sheetData>
  <autoFilter ref="B1:M225" xr:uid="{A0CFA1BF-6F2D-4A63-9FE1-B56A7964CAB0}"/>
  <customSheetViews>
    <customSheetView guid="{EF69D6EE-DB7C-41BA-9D3E-A1095271DBA4}" showAutoFilter="1" topLeftCell="C1">
      <pane ySplit="4" topLeftCell="A121" activePane="bottomLeft" state="frozen"/>
      <selection pane="bottomLeft" activeCell="H125" sqref="H125"/>
      <pageMargins left="0.7" right="0.7" top="0.75" bottom="0.75" header="0.3" footer="0.3"/>
      <pageSetup orientation="portrait" r:id="rId1"/>
      <autoFilter ref="B1:M225" xr:uid="{00000000-0000-0000-0000-000000000000}"/>
    </customSheetView>
  </customSheetViews>
  <mergeCells count="5">
    <mergeCell ref="C3:C4"/>
    <mergeCell ref="D3:E3"/>
    <mergeCell ref="F3:G3"/>
    <mergeCell ref="H3:K3"/>
    <mergeCell ref="B3:B4"/>
  </mergeCells>
  <pageMargins left="0.7" right="0.7" top="0.75" bottom="0.75" header="0.3" footer="0.3"/>
  <pageSetup orientation="portrait"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tabColor theme="7" tint="0.59999389629810485"/>
  </sheetPr>
  <dimension ref="A1:M497"/>
  <sheetViews>
    <sheetView zoomScaleNormal="100" workbookViewId="0">
      <pane ySplit="4" topLeftCell="A367" activePane="bottomLeft" state="frozen"/>
      <selection activeCell="C407" sqref="C407"/>
      <selection pane="bottomLeft" activeCell="C407" sqref="C407"/>
    </sheetView>
  </sheetViews>
  <sheetFormatPr baseColWidth="10" defaultColWidth="41.7109375" defaultRowHeight="12"/>
  <cols>
    <col min="1" max="1" width="12.140625" style="542" customWidth="1"/>
    <col min="2" max="2" width="51.85546875" style="542" bestFit="1" customWidth="1"/>
    <col min="3" max="3" width="14.5703125" style="544" customWidth="1"/>
    <col min="4" max="4" width="41.7109375" style="544"/>
    <col min="5" max="5" width="8.5703125" style="545" customWidth="1"/>
    <col min="6" max="6" width="7.140625" style="545" customWidth="1"/>
    <col min="7" max="7" width="18.28515625" style="589" customWidth="1"/>
    <col min="8" max="8" width="5" style="542" customWidth="1"/>
    <col min="9" max="9" width="17" style="546" customWidth="1"/>
    <col min="10" max="10" width="12.7109375" style="542" customWidth="1"/>
    <col min="11" max="16384" width="41.7109375" style="542"/>
  </cols>
  <sheetData>
    <row r="1" spans="1:13">
      <c r="B1" s="543" t="s">
        <v>596</v>
      </c>
    </row>
    <row r="2" spans="1:13">
      <c r="B2" s="547" t="s">
        <v>597</v>
      </c>
    </row>
    <row r="3" spans="1:13">
      <c r="J3" s="546"/>
    </row>
    <row r="4" spans="1:13" s="545" customFormat="1" ht="11.45" customHeight="1">
      <c r="A4" s="548" t="s">
        <v>34</v>
      </c>
      <c r="B4" s="548" t="s">
        <v>35</v>
      </c>
      <c r="C4" s="548" t="s">
        <v>370</v>
      </c>
      <c r="D4" s="548" t="s">
        <v>1</v>
      </c>
      <c r="E4" s="548" t="s">
        <v>2</v>
      </c>
      <c r="F4" s="548" t="s">
        <v>595</v>
      </c>
      <c r="G4" s="590" t="s">
        <v>389</v>
      </c>
      <c r="H4" s="548"/>
      <c r="I4" s="549" t="s">
        <v>390</v>
      </c>
      <c r="J4" s="548"/>
    </row>
    <row r="5" spans="1:13" s="555" customFormat="1" ht="12" hidden="1" customHeight="1">
      <c r="A5" s="550" t="s">
        <v>3</v>
      </c>
      <c r="B5" s="550"/>
      <c r="C5" s="551">
        <v>1</v>
      </c>
      <c r="D5" s="552" t="s">
        <v>3</v>
      </c>
      <c r="E5" s="553" t="s">
        <v>6</v>
      </c>
      <c r="F5" s="553" t="s">
        <v>593</v>
      </c>
      <c r="G5" s="591">
        <f>IF(F5="I",IFERROR(VLOOKUP(C5,#REF!,3,FALSE),0),0)</f>
        <v>0</v>
      </c>
      <c r="H5" s="554"/>
      <c r="I5" s="554">
        <f>IF(F5="I",IFERROR(VLOOKUP(C5,#REF!,4,FALSE),0),0)</f>
        <v>0</v>
      </c>
      <c r="J5" s="554"/>
    </row>
    <row r="6" spans="1:13" s="555" customFormat="1" ht="12" hidden="1" customHeight="1">
      <c r="A6" s="550" t="s">
        <v>3</v>
      </c>
      <c r="B6" s="550"/>
      <c r="C6" s="551">
        <v>11</v>
      </c>
      <c r="D6" s="552" t="s">
        <v>4</v>
      </c>
      <c r="E6" s="553" t="s">
        <v>6</v>
      </c>
      <c r="F6" s="553" t="s">
        <v>593</v>
      </c>
      <c r="G6" s="591">
        <f>IF(F6="I",IFERROR(VLOOKUP(C6,#REF!,3,FALSE),0),0)</f>
        <v>0</v>
      </c>
      <c r="H6" s="554"/>
      <c r="I6" s="554">
        <f>IF(F6="I",IFERROR(VLOOKUP(C6,#REF!,4,FALSE),0),0)</f>
        <v>0</v>
      </c>
      <c r="J6" s="554"/>
    </row>
    <row r="7" spans="1:13" s="555" customFormat="1" ht="12" hidden="1" customHeight="1">
      <c r="A7" s="550" t="s">
        <v>3</v>
      </c>
      <c r="B7" s="550"/>
      <c r="C7" s="551">
        <v>111</v>
      </c>
      <c r="D7" s="552" t="s">
        <v>5</v>
      </c>
      <c r="E7" s="553" t="s">
        <v>6</v>
      </c>
      <c r="F7" s="553" t="s">
        <v>593</v>
      </c>
      <c r="G7" s="591">
        <f>IF(F7="I",IFERROR(VLOOKUP(C7,#REF!,3,FALSE),0),0)</f>
        <v>0</v>
      </c>
      <c r="H7" s="554"/>
      <c r="I7" s="554">
        <f>IF(F7="I",IFERROR(VLOOKUP(C7,#REF!,4,FALSE),0),0)</f>
        <v>0</v>
      </c>
      <c r="J7" s="554"/>
    </row>
    <row r="8" spans="1:13" s="562" customFormat="1" ht="12" hidden="1" customHeight="1">
      <c r="A8" s="556" t="s">
        <v>3</v>
      </c>
      <c r="B8" s="556" t="s">
        <v>18</v>
      </c>
      <c r="C8" s="557">
        <v>111101</v>
      </c>
      <c r="D8" s="558" t="s">
        <v>128</v>
      </c>
      <c r="E8" s="559" t="s">
        <v>6</v>
      </c>
      <c r="F8" s="559" t="s">
        <v>594</v>
      </c>
      <c r="G8" s="592">
        <f>IF(F8="I",IFERROR(SUMIF(Consolidado!B:B,'Clasificación 09.20'!C8,Consolidado!L:L),0),0)</f>
        <v>0</v>
      </c>
      <c r="H8" s="560"/>
      <c r="I8" s="712">
        <f>IF(F8="I",IFERROR(SUMIF(Consolidado!B:B,'Clasificación 09.20'!C8,Consolidado!M:M),0),0)</f>
        <v>0</v>
      </c>
      <c r="J8" s="560"/>
      <c r="K8" s="561"/>
    </row>
    <row r="9" spans="1:13" s="562" customFormat="1" ht="12" hidden="1" customHeight="1">
      <c r="A9" s="556" t="s">
        <v>3</v>
      </c>
      <c r="B9" s="556" t="s">
        <v>18</v>
      </c>
      <c r="C9" s="557">
        <v>111102</v>
      </c>
      <c r="D9" s="558" t="s">
        <v>129</v>
      </c>
      <c r="E9" s="559" t="s">
        <v>6</v>
      </c>
      <c r="F9" s="559" t="s">
        <v>594</v>
      </c>
      <c r="G9" s="592">
        <f>IF(F9="I",IFERROR(SUMIF(Consolidado!B:B,'Clasificación 09.20'!C9,Consolidado!L:L),0),0)</f>
        <v>0</v>
      </c>
      <c r="H9" s="560"/>
      <c r="I9" s="712">
        <f>IF(F9="I",IFERROR(SUMIF(Consolidado!B:B,'Clasificación 09.20'!C9,Consolidado!M:M),0),0)</f>
        <v>0</v>
      </c>
      <c r="J9" s="560"/>
      <c r="K9" s="561"/>
    </row>
    <row r="10" spans="1:13" s="562" customFormat="1" ht="12" hidden="1" customHeight="1">
      <c r="A10" s="556" t="s">
        <v>3</v>
      </c>
      <c r="B10" s="556" t="s">
        <v>74</v>
      </c>
      <c r="C10" s="557">
        <v>111103</v>
      </c>
      <c r="D10" s="558" t="s">
        <v>506</v>
      </c>
      <c r="E10" s="559" t="s">
        <v>6</v>
      </c>
      <c r="F10" s="559" t="s">
        <v>594</v>
      </c>
      <c r="G10" s="592">
        <f>IF(F10="I",IFERROR(SUMIF(Consolidado!B:B,'Clasificación 09.20'!C10,Consolidado!L:L),0),0)</f>
        <v>0</v>
      </c>
      <c r="H10" s="560"/>
      <c r="I10" s="712">
        <f>IF(F10="I",IFERROR(SUMIF(Consolidado!B:B,'Clasificación 09.20'!C10,Consolidado!M:M),0),0)</f>
        <v>0</v>
      </c>
      <c r="J10" s="560"/>
    </row>
    <row r="11" spans="1:13" s="562" customFormat="1" ht="12" hidden="1" customHeight="1">
      <c r="A11" s="556" t="s">
        <v>3</v>
      </c>
      <c r="B11" s="556" t="s">
        <v>74</v>
      </c>
      <c r="C11" s="557">
        <v>111104</v>
      </c>
      <c r="D11" s="558" t="s">
        <v>507</v>
      </c>
      <c r="E11" s="559" t="s">
        <v>6</v>
      </c>
      <c r="F11" s="559" t="s">
        <v>594</v>
      </c>
      <c r="G11" s="592">
        <f>IF(F11="I",IFERROR(SUMIF(Consolidado!B:B,'Clasificación 09.20'!C11,Consolidado!L:L),0),0)</f>
        <v>0</v>
      </c>
      <c r="H11" s="560"/>
      <c r="I11" s="712">
        <f>IF(F11="I",IFERROR(SUMIF(Consolidado!B:B,'Clasificación 09.20'!C11,Consolidado!M:M),0),0)</f>
        <v>0</v>
      </c>
      <c r="J11" s="560"/>
    </row>
    <row r="12" spans="1:13" s="562" customFormat="1" ht="12" customHeight="1">
      <c r="A12" s="556" t="s">
        <v>3</v>
      </c>
      <c r="B12" s="556" t="s">
        <v>19</v>
      </c>
      <c r="C12" s="557">
        <v>111105</v>
      </c>
      <c r="D12" s="558" t="s">
        <v>130</v>
      </c>
      <c r="E12" s="559" t="s">
        <v>6</v>
      </c>
      <c r="F12" s="559" t="s">
        <v>594</v>
      </c>
      <c r="G12" s="592">
        <f>IF(F12="I",IFERROR(SUMIF(Consolidado!B:B,'Clasificación 09.20'!C12,Consolidado!L:L),0),0)</f>
        <v>601221210</v>
      </c>
      <c r="H12" s="560"/>
      <c r="I12" s="712">
        <f>IF(F12="I",IFERROR(SUMIF(Consolidado!B:B,'Clasificación 09.20'!C12,Consolidado!M:M),0),0)</f>
        <v>86142.740000003017</v>
      </c>
      <c r="J12" s="560"/>
      <c r="K12" s="563"/>
      <c r="L12" s="564"/>
      <c r="M12" s="565"/>
    </row>
    <row r="13" spans="1:13" s="562" customFormat="1" ht="12" customHeight="1">
      <c r="A13" s="556" t="s">
        <v>3</v>
      </c>
      <c r="B13" s="556" t="s">
        <v>19</v>
      </c>
      <c r="C13" s="557">
        <v>111106</v>
      </c>
      <c r="D13" s="558" t="s">
        <v>135</v>
      </c>
      <c r="E13" s="559" t="s">
        <v>368</v>
      </c>
      <c r="F13" s="559" t="s">
        <v>594</v>
      </c>
      <c r="G13" s="592">
        <f>IF(F13="I",IFERROR(SUMIF(Consolidado!B:B,'Clasificación 09.20'!C13,Consolidado!L:L),0),0)</f>
        <v>974150455</v>
      </c>
      <c r="H13" s="560"/>
      <c r="I13" s="712">
        <f>IF(F13="I",IFERROR(SUMIF(Consolidado!B:B,'Clasificación 09.20'!C13,Consolidado!M:M),0),0)</f>
        <v>139575.89999999851</v>
      </c>
      <c r="J13" s="560"/>
      <c r="K13" s="566"/>
      <c r="L13" s="567"/>
      <c r="M13" s="568"/>
    </row>
    <row r="14" spans="1:13" s="562" customFormat="1" ht="12" hidden="1" customHeight="1">
      <c r="A14" s="556" t="s">
        <v>3</v>
      </c>
      <c r="B14" s="556" t="s">
        <v>19</v>
      </c>
      <c r="C14" s="557">
        <v>111107</v>
      </c>
      <c r="D14" s="558" t="s">
        <v>131</v>
      </c>
      <c r="E14" s="559" t="s">
        <v>368</v>
      </c>
      <c r="F14" s="559" t="s">
        <v>594</v>
      </c>
      <c r="G14" s="592">
        <f>IF(F14="I",IFERROR(SUMIF(Consolidado!B:B,'Clasificación 09.20'!C14,Consolidado!L:L),0),0)</f>
        <v>0</v>
      </c>
      <c r="H14" s="560"/>
      <c r="I14" s="712">
        <f>IF(F14="I",IFERROR(SUMIF(Consolidado!B:B,'Clasificación 09.20'!C14,Consolidado!M:M),0),0)</f>
        <v>0</v>
      </c>
      <c r="J14" s="560"/>
      <c r="K14" s="566"/>
      <c r="L14" s="567"/>
      <c r="M14" s="568"/>
    </row>
    <row r="15" spans="1:13" s="562" customFormat="1" ht="12" hidden="1" customHeight="1">
      <c r="A15" s="556" t="s">
        <v>3</v>
      </c>
      <c r="B15" s="556" t="s">
        <v>19</v>
      </c>
      <c r="C15" s="557">
        <v>111108</v>
      </c>
      <c r="D15" s="558" t="s">
        <v>132</v>
      </c>
      <c r="E15" s="559" t="s">
        <v>6</v>
      </c>
      <c r="F15" s="559" t="s">
        <v>594</v>
      </c>
      <c r="G15" s="592">
        <f>IF(F15="I",IFERROR(SUMIF(Consolidado!B:B,'Clasificación 09.20'!C15,Consolidado!L:L),0),0)</f>
        <v>0</v>
      </c>
      <c r="H15" s="560"/>
      <c r="I15" s="712">
        <f>IF(F15="I",IFERROR(SUMIF(Consolidado!B:B,'Clasificación 09.20'!C15,Consolidado!M:M),0),0)</f>
        <v>0</v>
      </c>
      <c r="J15" s="560"/>
      <c r="K15" s="566"/>
      <c r="L15" s="567"/>
      <c r="M15" s="568"/>
    </row>
    <row r="16" spans="1:13" s="562" customFormat="1" ht="12" hidden="1" customHeight="1">
      <c r="A16" s="556" t="s">
        <v>3</v>
      </c>
      <c r="B16" s="556" t="s">
        <v>19</v>
      </c>
      <c r="C16" s="557">
        <v>111109</v>
      </c>
      <c r="D16" s="558" t="s">
        <v>133</v>
      </c>
      <c r="E16" s="559" t="s">
        <v>6</v>
      </c>
      <c r="F16" s="559" t="s">
        <v>594</v>
      </c>
      <c r="G16" s="592">
        <f>IF(F16="I",IFERROR(SUMIF(Consolidado!B:B,'Clasificación 09.20'!C16,Consolidado!L:L),0),0)</f>
        <v>0</v>
      </c>
      <c r="H16" s="560"/>
      <c r="I16" s="712">
        <f>IF(F16="I",IFERROR(SUMIF(Consolidado!B:B,'Clasificación 09.20'!C16,Consolidado!M:M),0),0)</f>
        <v>0</v>
      </c>
      <c r="J16" s="560"/>
      <c r="K16" s="566"/>
      <c r="L16" s="567"/>
      <c r="M16" s="568"/>
    </row>
    <row r="17" spans="1:13" s="562" customFormat="1" ht="12" hidden="1" customHeight="1">
      <c r="A17" s="556" t="s">
        <v>3</v>
      </c>
      <c r="B17" s="556" t="s">
        <v>19</v>
      </c>
      <c r="C17" s="557">
        <v>111110</v>
      </c>
      <c r="D17" s="558" t="s">
        <v>134</v>
      </c>
      <c r="E17" s="559" t="s">
        <v>6</v>
      </c>
      <c r="F17" s="559" t="s">
        <v>594</v>
      </c>
      <c r="G17" s="592">
        <f>IF(F17="I",IFERROR(SUMIF(Consolidado!B:B,'Clasificación 09.20'!C17,Consolidado!L:L),0),0)</f>
        <v>0</v>
      </c>
      <c r="H17" s="560"/>
      <c r="I17" s="712">
        <f>IF(F17="I",IFERROR(SUMIF(Consolidado!B:B,'Clasificación 09.20'!C17,Consolidado!M:M),0),0)</f>
        <v>0</v>
      </c>
      <c r="J17" s="560"/>
      <c r="K17" s="566"/>
      <c r="L17" s="567"/>
      <c r="M17" s="568"/>
    </row>
    <row r="18" spans="1:13" s="555" customFormat="1" ht="12" hidden="1" customHeight="1">
      <c r="A18" s="550" t="s">
        <v>3</v>
      </c>
      <c r="B18" s="550"/>
      <c r="C18" s="551">
        <v>112</v>
      </c>
      <c r="D18" s="552" t="s">
        <v>136</v>
      </c>
      <c r="E18" s="553" t="s">
        <v>6</v>
      </c>
      <c r="F18" s="553" t="s">
        <v>593</v>
      </c>
      <c r="G18" s="591">
        <f>IF(F18="I",IFERROR(SUMIF(Consolidado!B:B,'Clasificación 09.20'!C18,Consolidado!L:L),0),0)</f>
        <v>0</v>
      </c>
      <c r="H18" s="554"/>
      <c r="I18" s="554">
        <f>IF(F18="I",IFERROR(SUMIF(#REF!,'Clasificación 09.20'!C18,#REF!),0),0)</f>
        <v>0</v>
      </c>
      <c r="J18" s="554"/>
      <c r="K18" s="569"/>
      <c r="L18" s="570"/>
      <c r="M18" s="571"/>
    </row>
    <row r="19" spans="1:13" s="555" customFormat="1" ht="12" hidden="1" customHeight="1">
      <c r="A19" s="550" t="s">
        <v>3</v>
      </c>
      <c r="B19" s="550"/>
      <c r="C19" s="551">
        <v>11201</v>
      </c>
      <c r="D19" s="552" t="s">
        <v>465</v>
      </c>
      <c r="E19" s="553" t="s">
        <v>6</v>
      </c>
      <c r="F19" s="553" t="s">
        <v>593</v>
      </c>
      <c r="G19" s="591">
        <f>IF(F19="I",IFERROR(SUMIF(Consolidado!B:B,'Clasificación 09.20'!C19,Consolidado!L:L),0),0)</f>
        <v>0</v>
      </c>
      <c r="H19" s="554"/>
      <c r="I19" s="554">
        <f>IF(F19="I",IFERROR(SUMIF(#REF!,'Clasificación 09.20'!C19,#REF!),0),0)</f>
        <v>0</v>
      </c>
      <c r="J19" s="554"/>
      <c r="K19" s="569"/>
      <c r="L19" s="570"/>
      <c r="M19" s="571"/>
    </row>
    <row r="20" spans="1:13" s="555" customFormat="1" ht="12" hidden="1" customHeight="1">
      <c r="A20" s="550" t="s">
        <v>3</v>
      </c>
      <c r="B20" s="550"/>
      <c r="C20" s="551">
        <v>1120101</v>
      </c>
      <c r="D20" s="552" t="s">
        <v>508</v>
      </c>
      <c r="E20" s="553" t="s">
        <v>6</v>
      </c>
      <c r="F20" s="553" t="s">
        <v>593</v>
      </c>
      <c r="G20" s="591">
        <f>IF(F20="I",IFERROR(SUMIF(Consolidado!B:B,'Clasificación 09.20'!C20,Consolidado!L:L),0),0)</f>
        <v>0</v>
      </c>
      <c r="H20" s="554"/>
      <c r="I20" s="554">
        <f>IF(F20="I",IFERROR(SUMIF(#REF!,'Clasificación 09.20'!C20,#REF!),0),0)</f>
        <v>0</v>
      </c>
      <c r="J20" s="554"/>
      <c r="K20" s="569"/>
      <c r="L20" s="570"/>
      <c r="M20" s="571"/>
    </row>
    <row r="21" spans="1:13" s="562" customFormat="1" ht="12" hidden="1" customHeight="1">
      <c r="A21" s="556" t="s">
        <v>3</v>
      </c>
      <c r="B21" s="556" t="s">
        <v>79</v>
      </c>
      <c r="C21" s="557">
        <v>112010101</v>
      </c>
      <c r="D21" s="558" t="s">
        <v>509</v>
      </c>
      <c r="E21" s="559" t="s">
        <v>6</v>
      </c>
      <c r="F21" s="559" t="s">
        <v>594</v>
      </c>
      <c r="G21" s="592">
        <f>IF(F21="I",IFERROR(SUMIF(Consolidado!B:B,'Clasificación 09.20'!C21,Consolidado!L:L),0),0)</f>
        <v>0</v>
      </c>
      <c r="H21" s="560"/>
      <c r="I21" s="712">
        <f>IF(F21="I",IFERROR(SUMIF(Consolidado!B:B,'Clasificación 09.20'!C21,Consolidado!M:M),0),0)</f>
        <v>0</v>
      </c>
      <c r="J21" s="560"/>
      <c r="K21" s="566"/>
      <c r="L21" s="567"/>
      <c r="M21" s="568"/>
    </row>
    <row r="22" spans="1:13" s="562" customFormat="1" ht="12" hidden="1" customHeight="1">
      <c r="A22" s="556" t="s">
        <v>3</v>
      </c>
      <c r="B22" s="556" t="s">
        <v>79</v>
      </c>
      <c r="C22" s="557">
        <v>112010102</v>
      </c>
      <c r="D22" s="558" t="s">
        <v>510</v>
      </c>
      <c r="E22" s="559" t="s">
        <v>6</v>
      </c>
      <c r="F22" s="559" t="s">
        <v>594</v>
      </c>
      <c r="G22" s="592">
        <f>IF(F22="I",IFERROR(SUMIF(Consolidado!B:B,'Clasificación 09.20'!C22,Consolidado!L:L),0),0)</f>
        <v>0</v>
      </c>
      <c r="H22" s="560"/>
      <c r="I22" s="712">
        <f>IF(F22="I",IFERROR(SUMIF(Consolidado!B:B,'Clasificación 09.20'!C22,Consolidado!M:M),0),0)</f>
        <v>0</v>
      </c>
      <c r="J22" s="560"/>
      <c r="K22" s="566"/>
      <c r="L22" s="567"/>
      <c r="M22" s="568"/>
    </row>
    <row r="23" spans="1:13" s="562" customFormat="1" ht="12" hidden="1" customHeight="1">
      <c r="A23" s="556" t="s">
        <v>3</v>
      </c>
      <c r="B23" s="556" t="s">
        <v>79</v>
      </c>
      <c r="C23" s="557">
        <v>112010103</v>
      </c>
      <c r="D23" s="558" t="s">
        <v>511</v>
      </c>
      <c r="E23" s="559" t="s">
        <v>6</v>
      </c>
      <c r="F23" s="559" t="s">
        <v>594</v>
      </c>
      <c r="G23" s="592">
        <f>IF(F23="I",IFERROR(SUMIF(Consolidado!B:B,'Clasificación 09.20'!C23,Consolidado!L:L),0),0)</f>
        <v>0</v>
      </c>
      <c r="H23" s="560"/>
      <c r="I23" s="712">
        <f>IF(F23="I",IFERROR(SUMIF(Consolidado!B:B,'Clasificación 09.20'!C23,Consolidado!M:M),0),0)</f>
        <v>0</v>
      </c>
      <c r="J23" s="560"/>
      <c r="K23" s="566"/>
      <c r="L23" s="567"/>
      <c r="M23" s="568"/>
    </row>
    <row r="24" spans="1:13" s="555" customFormat="1" ht="12" hidden="1" customHeight="1">
      <c r="A24" s="550" t="s">
        <v>3</v>
      </c>
      <c r="B24" s="550"/>
      <c r="C24" s="551">
        <v>1120102</v>
      </c>
      <c r="D24" s="552" t="s">
        <v>466</v>
      </c>
      <c r="E24" s="553" t="s">
        <v>6</v>
      </c>
      <c r="F24" s="553" t="s">
        <v>593</v>
      </c>
      <c r="G24" s="591">
        <f>IF(F24="I",IFERROR(SUMIF(Consolidado!B:B,'Clasificación 09.20'!C24,Consolidado!L:L),0),0)</f>
        <v>0</v>
      </c>
      <c r="H24" s="554"/>
      <c r="I24" s="554">
        <f>IF(F24="I",IFERROR(SUMIF(#REF!,'Clasificación 09.20'!C24,#REF!),0),0)</f>
        <v>0</v>
      </c>
      <c r="J24" s="554"/>
      <c r="K24" s="569"/>
      <c r="L24" s="570"/>
      <c r="M24" s="571"/>
    </row>
    <row r="25" spans="1:13" s="562" customFormat="1" ht="12" hidden="1" customHeight="1">
      <c r="A25" s="556" t="s">
        <v>3</v>
      </c>
      <c r="B25" s="556" t="s">
        <v>79</v>
      </c>
      <c r="C25" s="557">
        <v>112010201</v>
      </c>
      <c r="D25" s="558" t="s">
        <v>144</v>
      </c>
      <c r="E25" s="559" t="s">
        <v>6</v>
      </c>
      <c r="F25" s="559" t="s">
        <v>594</v>
      </c>
      <c r="G25" s="592">
        <f>IF(F25="I",IFERROR(SUMIF(Consolidado!B:B,'Clasificación 09.20'!C25,Consolidado!L:L),0),0)</f>
        <v>0</v>
      </c>
      <c r="H25" s="560"/>
      <c r="I25" s="712">
        <f>IF(F25="I",IFERROR(SUMIF(Consolidado!B:B,'Clasificación 09.20'!C25,Consolidado!M:M),0),0)</f>
        <v>0</v>
      </c>
      <c r="J25" s="560"/>
      <c r="K25" s="566"/>
      <c r="L25" s="567"/>
      <c r="M25" s="568"/>
    </row>
    <row r="26" spans="1:13" s="562" customFormat="1" ht="12" hidden="1" customHeight="1">
      <c r="A26" s="556" t="s">
        <v>3</v>
      </c>
      <c r="B26" s="556" t="s">
        <v>79</v>
      </c>
      <c r="C26" s="557">
        <v>112010202</v>
      </c>
      <c r="D26" s="558" t="s">
        <v>141</v>
      </c>
      <c r="E26" s="559" t="s">
        <v>6</v>
      </c>
      <c r="F26" s="559" t="s">
        <v>594</v>
      </c>
      <c r="G26" s="592">
        <f>IF(F26="I",IFERROR(SUMIF(Consolidado!B:B,'Clasificación 09.20'!C26,Consolidado!L:L),0),0)</f>
        <v>0</v>
      </c>
      <c r="H26" s="560"/>
      <c r="I26" s="712">
        <f>IF(F26="I",IFERROR(SUMIF(Consolidado!B:B,'Clasificación 09.20'!C26,Consolidado!M:M),0),0)</f>
        <v>0</v>
      </c>
      <c r="J26" s="560"/>
      <c r="K26" s="566"/>
      <c r="L26" s="567"/>
      <c r="M26" s="568"/>
    </row>
    <row r="27" spans="1:13" s="562" customFormat="1" ht="12" hidden="1" customHeight="1">
      <c r="A27" s="556" t="s">
        <v>3</v>
      </c>
      <c r="B27" s="556" t="s">
        <v>79</v>
      </c>
      <c r="C27" s="557">
        <v>112010203</v>
      </c>
      <c r="D27" s="558" t="s">
        <v>142</v>
      </c>
      <c r="E27" s="559" t="s">
        <v>6</v>
      </c>
      <c r="F27" s="559" t="s">
        <v>594</v>
      </c>
      <c r="G27" s="592">
        <f>IF(F27="I",IFERROR(SUMIF(Consolidado!B:B,'Clasificación 09.20'!C27,Consolidado!L:L),0),0)</f>
        <v>0</v>
      </c>
      <c r="H27" s="560"/>
      <c r="I27" s="712">
        <f>IF(F27="I",IFERROR(SUMIF(Consolidado!B:B,'Clasificación 09.20'!C27,Consolidado!M:M),0),0)</f>
        <v>0</v>
      </c>
      <c r="J27" s="560"/>
      <c r="K27" s="566"/>
      <c r="L27" s="567"/>
      <c r="M27" s="568"/>
    </row>
    <row r="28" spans="1:13" s="562" customFormat="1" ht="12" hidden="1" customHeight="1">
      <c r="A28" s="556" t="s">
        <v>3</v>
      </c>
      <c r="B28" s="556" t="s">
        <v>79</v>
      </c>
      <c r="C28" s="557">
        <v>112010204</v>
      </c>
      <c r="D28" s="558" t="s">
        <v>143</v>
      </c>
      <c r="E28" s="559" t="s">
        <v>6</v>
      </c>
      <c r="F28" s="559" t="s">
        <v>594</v>
      </c>
      <c r="G28" s="592">
        <f>IF(F28="I",IFERROR(SUMIF(Consolidado!B:B,'Clasificación 09.20'!C28,Consolidado!L:L),0),0)</f>
        <v>0</v>
      </c>
      <c r="H28" s="560"/>
      <c r="I28" s="712">
        <f>IF(F28="I",IFERROR(SUMIF(Consolidado!B:B,'Clasificación 09.20'!C28,Consolidado!M:M),0),0)</f>
        <v>0</v>
      </c>
      <c r="J28" s="560"/>
      <c r="K28" s="566"/>
      <c r="L28" s="567"/>
      <c r="M28" s="568"/>
    </row>
    <row r="29" spans="1:13" s="562" customFormat="1" ht="12" hidden="1" customHeight="1">
      <c r="A29" s="556" t="s">
        <v>3</v>
      </c>
      <c r="B29" s="556" t="s">
        <v>79</v>
      </c>
      <c r="C29" s="557">
        <v>112010205</v>
      </c>
      <c r="D29" s="558" t="s">
        <v>509</v>
      </c>
      <c r="E29" s="559" t="s">
        <v>6</v>
      </c>
      <c r="F29" s="559" t="s">
        <v>594</v>
      </c>
      <c r="G29" s="592">
        <f>IF(F29="I",IFERROR(SUMIF(Consolidado!B:B,'Clasificación 09.20'!C29,Consolidado!L:L),0),0)</f>
        <v>0</v>
      </c>
      <c r="H29" s="560"/>
      <c r="I29" s="712">
        <f>IF(F29="I",IFERROR(SUMIF(Consolidado!B:B,'Clasificación 09.20'!C29,Consolidado!M:M),0),0)</f>
        <v>0</v>
      </c>
      <c r="J29" s="560"/>
      <c r="K29" s="572"/>
      <c r="L29" s="573"/>
      <c r="M29" s="574"/>
    </row>
    <row r="30" spans="1:13" s="562" customFormat="1" ht="12" hidden="1" customHeight="1">
      <c r="A30" s="556" t="s">
        <v>3</v>
      </c>
      <c r="B30" s="556" t="s">
        <v>79</v>
      </c>
      <c r="C30" s="557">
        <v>112010206</v>
      </c>
      <c r="D30" s="558" t="s">
        <v>510</v>
      </c>
      <c r="E30" s="559" t="s">
        <v>6</v>
      </c>
      <c r="F30" s="559" t="s">
        <v>594</v>
      </c>
      <c r="G30" s="592">
        <f>IF(F30="I",IFERROR(SUMIF(Consolidado!B:B,'Clasificación 09.20'!C30,Consolidado!L:L),0),0)</f>
        <v>0</v>
      </c>
      <c r="H30" s="560"/>
      <c r="I30" s="712">
        <f>IF(F30="I",IFERROR(SUMIF(Consolidado!B:B,'Clasificación 09.20'!C30,Consolidado!M:M),0),0)</f>
        <v>0</v>
      </c>
      <c r="J30" s="560"/>
    </row>
    <row r="31" spans="1:13" s="562" customFormat="1" ht="12" hidden="1" customHeight="1">
      <c r="A31" s="556" t="s">
        <v>3</v>
      </c>
      <c r="B31" s="556" t="s">
        <v>79</v>
      </c>
      <c r="C31" s="557">
        <v>112010207</v>
      </c>
      <c r="D31" s="558" t="s">
        <v>512</v>
      </c>
      <c r="E31" s="559" t="s">
        <v>6</v>
      </c>
      <c r="F31" s="559" t="s">
        <v>594</v>
      </c>
      <c r="G31" s="592">
        <f>IF(F31="I",IFERROR(SUMIF(Consolidado!B:B,'Clasificación 09.20'!C31,Consolidado!L:L),0),0)</f>
        <v>0</v>
      </c>
      <c r="H31" s="560"/>
      <c r="I31" s="712">
        <f>IF(F31="I",IFERROR(SUMIF(Consolidado!B:B,'Clasificación 09.20'!C31,Consolidado!M:M),0),0)</f>
        <v>0</v>
      </c>
      <c r="J31" s="560"/>
    </row>
    <row r="32" spans="1:13" s="562" customFormat="1" ht="12" customHeight="1">
      <c r="A32" s="556" t="s">
        <v>3</v>
      </c>
      <c r="B32" s="556" t="s">
        <v>79</v>
      </c>
      <c r="C32" s="557">
        <v>112010208</v>
      </c>
      <c r="D32" s="558" t="s">
        <v>513</v>
      </c>
      <c r="E32" s="559" t="s">
        <v>368</v>
      </c>
      <c r="F32" s="559" t="s">
        <v>594</v>
      </c>
      <c r="G32" s="592">
        <f>IF(F32="I",IFERROR(SUMIF(Consolidado!B:B,'Clasificación 09.20'!C32,Consolidado!L:L),0),0)</f>
        <v>6993318720</v>
      </c>
      <c r="H32" s="560"/>
      <c r="I32" s="712">
        <f>IF(F32="I",IFERROR(SUMIF(Consolidado!B:B,'Clasificación 09.20'!C32,Consolidado!M:M),0),0)</f>
        <v>1001999.9999999981</v>
      </c>
      <c r="J32" s="560"/>
    </row>
    <row r="33" spans="1:10" s="562" customFormat="1" ht="12" hidden="1" customHeight="1">
      <c r="A33" s="556" t="s">
        <v>3</v>
      </c>
      <c r="B33" s="556" t="s">
        <v>79</v>
      </c>
      <c r="C33" s="557">
        <v>112010209</v>
      </c>
      <c r="D33" s="558" t="s">
        <v>467</v>
      </c>
      <c r="E33" s="559" t="s">
        <v>6</v>
      </c>
      <c r="F33" s="559" t="s">
        <v>594</v>
      </c>
      <c r="G33" s="592">
        <f>IF(F33="I",IFERROR(SUMIF(Consolidado!B:B,'Clasificación 09.20'!C33,Consolidado!L:L),0),0)</f>
        <v>0</v>
      </c>
      <c r="H33" s="560"/>
      <c r="I33" s="712">
        <f>IF(F33="I",IFERROR(SUMIF(Consolidado!B:B,'Clasificación 09.20'!C33,Consolidado!M:M),0),0)</f>
        <v>0</v>
      </c>
      <c r="J33" s="560"/>
    </row>
    <row r="34" spans="1:10" s="562" customFormat="1" ht="12" customHeight="1">
      <c r="A34" s="556" t="s">
        <v>3</v>
      </c>
      <c r="B34" s="556" t="s">
        <v>79</v>
      </c>
      <c r="C34" s="557">
        <v>112010210</v>
      </c>
      <c r="D34" s="558" t="s">
        <v>468</v>
      </c>
      <c r="E34" s="559" t="s">
        <v>368</v>
      </c>
      <c r="F34" s="559" t="s">
        <v>594</v>
      </c>
      <c r="G34" s="592">
        <f>IF(F34="I",IFERROR(SUMIF(Consolidado!B:B,'Clasificación 09.20'!C34,Consolidado!L:L),0),0)</f>
        <v>1395872000</v>
      </c>
      <c r="H34" s="560"/>
      <c r="I34" s="712">
        <f>IF(F34="I",IFERROR(SUMIF(Consolidado!B:B,'Clasificación 09.20'!C34,Consolidado!M:M),0),0)</f>
        <v>200000</v>
      </c>
      <c r="J34" s="560"/>
    </row>
    <row r="35" spans="1:10" s="562" customFormat="1" ht="12" customHeight="1">
      <c r="A35" s="557" t="s">
        <v>3</v>
      </c>
      <c r="B35" s="556" t="s">
        <v>79</v>
      </c>
      <c r="C35" s="557">
        <v>112010211</v>
      </c>
      <c r="D35" s="558" t="s">
        <v>469</v>
      </c>
      <c r="E35" s="559" t="s">
        <v>6</v>
      </c>
      <c r="F35" s="559" t="s">
        <v>594</v>
      </c>
      <c r="G35" s="592">
        <f>IF(F35="I",IFERROR(SUMIF(Consolidado!B:B,'Clasificación 09.20'!C35,Consolidado!L:L),0),0)</f>
        <v>13220000000</v>
      </c>
      <c r="H35" s="560"/>
      <c r="I35" s="712">
        <f>IF(F35="I",IFERROR(SUMIF(Consolidado!B:B,'Clasificación 09.20'!C35,Consolidado!M:M),0),0)</f>
        <v>1894156.4899999967</v>
      </c>
      <c r="J35" s="560"/>
    </row>
    <row r="36" spans="1:10" s="562" customFormat="1" ht="12" customHeight="1">
      <c r="A36" s="556" t="s">
        <v>3</v>
      </c>
      <c r="B36" s="556" t="s">
        <v>79</v>
      </c>
      <c r="C36" s="557">
        <v>112010212</v>
      </c>
      <c r="D36" s="558" t="s">
        <v>145</v>
      </c>
      <c r="E36" s="559" t="s">
        <v>368</v>
      </c>
      <c r="F36" s="559" t="s">
        <v>594</v>
      </c>
      <c r="G36" s="592">
        <f>IF(F36="I",IFERROR(SUMIF(Consolidado!B:B,'Clasificación 09.20'!C36,Consolidado!L:L),0),0)</f>
        <v>4536278164</v>
      </c>
      <c r="H36" s="560"/>
      <c r="I36" s="712">
        <f>IF(F36="I",IFERROR(SUMIF(Consolidado!B:B,'Clasificación 09.20'!C36,Consolidado!M:M),0),0)</f>
        <v>649956.1799999997</v>
      </c>
      <c r="J36" s="560"/>
    </row>
    <row r="37" spans="1:10" s="555" customFormat="1" ht="12" hidden="1" customHeight="1">
      <c r="A37" s="550" t="s">
        <v>3</v>
      </c>
      <c r="B37" s="550"/>
      <c r="C37" s="551">
        <v>1120103</v>
      </c>
      <c r="D37" s="552" t="s">
        <v>470</v>
      </c>
      <c r="E37" s="553" t="s">
        <v>6</v>
      </c>
      <c r="F37" s="553" t="s">
        <v>593</v>
      </c>
      <c r="G37" s="591">
        <f>IF(F37="I",IFERROR(SUMIF(Consolidado!B:B,'Clasificación 09.20'!C37,Consolidado!L:L),0),0)</f>
        <v>0</v>
      </c>
      <c r="H37" s="554"/>
      <c r="I37" s="554">
        <f>IF(F37="I",IFERROR(SUMIF(#REF!,'Clasificación 09.20'!C37,#REF!),0),0)</f>
        <v>0</v>
      </c>
      <c r="J37" s="554"/>
    </row>
    <row r="38" spans="1:10" s="562" customFormat="1" ht="12" hidden="1" customHeight="1">
      <c r="A38" s="556" t="s">
        <v>3</v>
      </c>
      <c r="B38" s="556" t="s">
        <v>79</v>
      </c>
      <c r="C38" s="557">
        <v>112010301</v>
      </c>
      <c r="D38" s="558" t="s">
        <v>145</v>
      </c>
      <c r="E38" s="559" t="s">
        <v>368</v>
      </c>
      <c r="F38" s="559" t="s">
        <v>594</v>
      </c>
      <c r="G38" s="592">
        <f>IF(F38="I",IFERROR(SUMIF(Consolidado!B:B,'Clasificación 09.20'!C38,Consolidado!L:L),0),0)</f>
        <v>0</v>
      </c>
      <c r="H38" s="560"/>
      <c r="I38" s="712">
        <f>IF(F38="I",IFERROR(SUMIF(Consolidado!B:B,'Clasificación 09.20'!C38,Consolidado!M:M),0),0)</f>
        <v>0</v>
      </c>
      <c r="J38" s="560"/>
    </row>
    <row r="39" spans="1:10" s="562" customFormat="1" ht="12" hidden="1" customHeight="1">
      <c r="A39" s="556" t="s">
        <v>3</v>
      </c>
      <c r="B39" s="556" t="s">
        <v>79</v>
      </c>
      <c r="C39" s="557">
        <v>112010302</v>
      </c>
      <c r="D39" s="558" t="s">
        <v>514</v>
      </c>
      <c r="E39" s="559" t="s">
        <v>6</v>
      </c>
      <c r="F39" s="559" t="s">
        <v>594</v>
      </c>
      <c r="G39" s="592">
        <f>IF(F39="I",IFERROR(SUMIF(Consolidado!B:B,'Clasificación 09.20'!C39,Consolidado!L:L),0),0)</f>
        <v>0</v>
      </c>
      <c r="H39" s="560"/>
      <c r="I39" s="712">
        <f>IF(F39="I",IFERROR(SUMIF(Consolidado!B:B,'Clasificación 09.20'!C39,Consolidado!M:M),0),0)</f>
        <v>0</v>
      </c>
      <c r="J39" s="560"/>
    </row>
    <row r="40" spans="1:10" s="562" customFormat="1" ht="12" hidden="1" customHeight="1">
      <c r="A40" s="556" t="s">
        <v>3</v>
      </c>
      <c r="B40" s="556" t="s">
        <v>79</v>
      </c>
      <c r="C40" s="557">
        <v>112010303</v>
      </c>
      <c r="D40" s="558" t="s">
        <v>509</v>
      </c>
      <c r="E40" s="559" t="s">
        <v>6</v>
      </c>
      <c r="F40" s="559" t="s">
        <v>594</v>
      </c>
      <c r="G40" s="592">
        <f>IF(F40="I",IFERROR(SUMIF(Consolidado!B:B,'Clasificación 09.20'!C40,Consolidado!L:L),0),0)</f>
        <v>0</v>
      </c>
      <c r="H40" s="560"/>
      <c r="I40" s="712">
        <f>IF(F40="I",IFERROR(SUMIF(Consolidado!B:B,'Clasificación 09.20'!C40,Consolidado!M:M),0),0)</f>
        <v>0</v>
      </c>
      <c r="J40" s="560"/>
    </row>
    <row r="41" spans="1:10" s="562" customFormat="1" ht="12" customHeight="1">
      <c r="A41" s="556" t="s">
        <v>3</v>
      </c>
      <c r="B41" s="556" t="s">
        <v>79</v>
      </c>
      <c r="C41" s="557">
        <v>112010304</v>
      </c>
      <c r="D41" s="558" t="s">
        <v>471</v>
      </c>
      <c r="E41" s="559" t="s">
        <v>6</v>
      </c>
      <c r="F41" s="559" t="s">
        <v>594</v>
      </c>
      <c r="G41" s="592">
        <f>IF(F41="I",IFERROR(SUMIF(Consolidado!B:B,'Clasificación 09.20'!C41,Consolidado!L:L),0),0)</f>
        <v>182000000</v>
      </c>
      <c r="H41" s="560"/>
      <c r="I41" s="712">
        <f>IF(F41="I",IFERROR(SUMIF(Consolidado!B:B,'Clasificación 09.20'!C41,Consolidado!M:M),0),0)</f>
        <v>26076.889999999592</v>
      </c>
      <c r="J41" s="560"/>
    </row>
    <row r="42" spans="1:10" s="562" customFormat="1" ht="12" hidden="1" customHeight="1">
      <c r="A42" s="556" t="s">
        <v>3</v>
      </c>
      <c r="B42" s="556" t="s">
        <v>79</v>
      </c>
      <c r="C42" s="557">
        <v>112010305</v>
      </c>
      <c r="D42" s="558" t="s">
        <v>582</v>
      </c>
      <c r="E42" s="559" t="s">
        <v>368</v>
      </c>
      <c r="F42" s="559" t="s">
        <v>594</v>
      </c>
      <c r="G42" s="592">
        <f>IF(F42="I",IFERROR(SUMIF(Consolidado!B:B,'Clasificación 09.20'!C42,Consolidado!L:L),0),0)</f>
        <v>0</v>
      </c>
      <c r="H42" s="560"/>
      <c r="I42" s="712">
        <f>IF(F42="I",IFERROR(SUMIF(Consolidado!B:B,'Clasificación 09.20'!C42,Consolidado!M:M),0),0)</f>
        <v>0</v>
      </c>
      <c r="J42" s="560"/>
    </row>
    <row r="43" spans="1:10" s="562" customFormat="1" ht="12" customHeight="1">
      <c r="A43" s="556" t="s">
        <v>3</v>
      </c>
      <c r="B43" s="556" t="s">
        <v>79</v>
      </c>
      <c r="C43" s="557">
        <v>112010306</v>
      </c>
      <c r="D43" s="558" t="s">
        <v>1091</v>
      </c>
      <c r="E43" s="559" t="s">
        <v>6</v>
      </c>
      <c r="F43" s="559" t="s">
        <v>594</v>
      </c>
      <c r="G43" s="592">
        <f>IF(F43="I",IFERROR(SUMIF(Consolidado!B:B,'Clasificación 09.20'!C43,Consolidado!L:L),0),0)</f>
        <v>115000000</v>
      </c>
      <c r="H43" s="560"/>
      <c r="I43" s="712">
        <f>IF(F43="I",IFERROR(SUMIF(Consolidado!B:B,'Clasificación 09.20'!C43,Consolidado!M:M),0),0)</f>
        <v>16477.160000000003</v>
      </c>
      <c r="J43" s="560"/>
    </row>
    <row r="44" spans="1:10" s="555" customFormat="1" ht="12" hidden="1" customHeight="1">
      <c r="A44" s="550" t="s">
        <v>3</v>
      </c>
      <c r="B44" s="550"/>
      <c r="C44" s="551">
        <v>11202</v>
      </c>
      <c r="D44" s="552" t="s">
        <v>515</v>
      </c>
      <c r="E44" s="553" t="s">
        <v>6</v>
      </c>
      <c r="F44" s="553" t="s">
        <v>593</v>
      </c>
      <c r="G44" s="591">
        <f>IF(F44="I",IFERROR(SUMIF(Consolidado!B:B,'Clasificación 09.20'!C44,Consolidado!L:L),0),0)</f>
        <v>0</v>
      </c>
      <c r="H44" s="554"/>
      <c r="I44" s="554">
        <f>IF(F44="I",IFERROR(SUMIF(#REF!,'Clasificación 09.20'!C44,#REF!),0),0)</f>
        <v>0</v>
      </c>
      <c r="J44" s="554"/>
    </row>
    <row r="45" spans="1:10" s="555" customFormat="1" ht="12" hidden="1" customHeight="1">
      <c r="A45" s="550" t="s">
        <v>3</v>
      </c>
      <c r="B45" s="550"/>
      <c r="C45" s="551">
        <v>1120201</v>
      </c>
      <c r="D45" s="552" t="s">
        <v>508</v>
      </c>
      <c r="E45" s="553" t="s">
        <v>6</v>
      </c>
      <c r="F45" s="553" t="s">
        <v>593</v>
      </c>
      <c r="G45" s="591">
        <f>IF(F45="I",IFERROR(SUMIF(Consolidado!B:B,'Clasificación 09.20'!C45,Consolidado!L:L),0),0)</f>
        <v>0</v>
      </c>
      <c r="H45" s="554"/>
      <c r="I45" s="554">
        <f>IF(F45="I",IFERROR(SUMIF(#REF!,'Clasificación 09.20'!C45,#REF!),0),0)</f>
        <v>0</v>
      </c>
      <c r="J45" s="554"/>
    </row>
    <row r="46" spans="1:10" s="562" customFormat="1" ht="12" hidden="1" customHeight="1">
      <c r="A46" s="556" t="s">
        <v>3</v>
      </c>
      <c r="B46" s="556" t="s">
        <v>79</v>
      </c>
      <c r="C46" s="557">
        <v>112020101</v>
      </c>
      <c r="D46" s="558" t="s">
        <v>509</v>
      </c>
      <c r="E46" s="559" t="s">
        <v>6</v>
      </c>
      <c r="F46" s="559" t="s">
        <v>594</v>
      </c>
      <c r="G46" s="592">
        <f>IF(F46="I",IFERROR(SUMIF(Consolidado!B:B,'Clasificación 09.20'!C46,Consolidado!L:L),0),0)</f>
        <v>0</v>
      </c>
      <c r="H46" s="560"/>
      <c r="I46" s="712">
        <f>IF(F46="I",IFERROR(SUMIF(Consolidado!B:B,'Clasificación 09.20'!C46,Consolidado!M:M),0),0)</f>
        <v>0</v>
      </c>
      <c r="J46" s="560"/>
    </row>
    <row r="47" spans="1:10" s="562" customFormat="1" ht="12" hidden="1" customHeight="1">
      <c r="A47" s="556" t="s">
        <v>3</v>
      </c>
      <c r="B47" s="556" t="s">
        <v>79</v>
      </c>
      <c r="C47" s="557">
        <v>112020102</v>
      </c>
      <c r="D47" s="558" t="s">
        <v>510</v>
      </c>
      <c r="E47" s="559" t="s">
        <v>368</v>
      </c>
      <c r="F47" s="559" t="s">
        <v>594</v>
      </c>
      <c r="G47" s="592">
        <f>IF(F47="I",IFERROR(SUMIF(Consolidado!B:B,'Clasificación 09.20'!C47,Consolidado!L:L),0),0)</f>
        <v>0</v>
      </c>
      <c r="H47" s="560"/>
      <c r="I47" s="712">
        <f>IF(F47="I",IFERROR(SUMIF(Consolidado!B:B,'Clasificación 09.20'!C47,Consolidado!M:M),0),0)</f>
        <v>0</v>
      </c>
      <c r="J47" s="560"/>
    </row>
    <row r="48" spans="1:10" s="562" customFormat="1" ht="12" hidden="1" customHeight="1">
      <c r="A48" s="556" t="s">
        <v>3</v>
      </c>
      <c r="B48" s="556" t="s">
        <v>79</v>
      </c>
      <c r="C48" s="557">
        <v>112020103</v>
      </c>
      <c r="D48" s="558" t="s">
        <v>139</v>
      </c>
      <c r="E48" s="559" t="s">
        <v>6</v>
      </c>
      <c r="F48" s="559" t="s">
        <v>594</v>
      </c>
      <c r="G48" s="592">
        <f>IF(F48="I",IFERROR(SUMIF(Consolidado!B:B,'Clasificación 09.20'!C48,Consolidado!L:L),0),0)</f>
        <v>0</v>
      </c>
      <c r="H48" s="560"/>
      <c r="I48" s="712">
        <f>IF(F48="I",IFERROR(SUMIF(Consolidado!B:B,'Clasificación 09.20'!C48,Consolidado!M:M),0),0)</f>
        <v>0</v>
      </c>
      <c r="J48" s="560"/>
    </row>
    <row r="49" spans="1:10" s="555" customFormat="1" ht="12" hidden="1" customHeight="1">
      <c r="A49" s="550" t="s">
        <v>3</v>
      </c>
      <c r="B49" s="550"/>
      <c r="C49" s="551">
        <v>1120202</v>
      </c>
      <c r="D49" s="552" t="s">
        <v>516</v>
      </c>
      <c r="E49" s="553" t="s">
        <v>6</v>
      </c>
      <c r="F49" s="553" t="s">
        <v>593</v>
      </c>
      <c r="G49" s="591">
        <f>IF(F49="I",IFERROR(SUMIF(Consolidado!B:B,'Clasificación 09.20'!C49,Consolidado!L:L),0),0)</f>
        <v>0</v>
      </c>
      <c r="H49" s="554"/>
      <c r="I49" s="554">
        <f>IF(F49="I",IFERROR(SUMIF(#REF!,'Clasificación 09.20'!C49,#REF!),0),0)</f>
        <v>0</v>
      </c>
      <c r="J49" s="554"/>
    </row>
    <row r="50" spans="1:10" s="562" customFormat="1" ht="12" hidden="1" customHeight="1">
      <c r="A50" s="556" t="s">
        <v>3</v>
      </c>
      <c r="B50" s="556" t="s">
        <v>79</v>
      </c>
      <c r="C50" s="557">
        <v>112020205</v>
      </c>
      <c r="D50" s="558" t="s">
        <v>509</v>
      </c>
      <c r="E50" s="559" t="s">
        <v>6</v>
      </c>
      <c r="F50" s="559" t="s">
        <v>594</v>
      </c>
      <c r="G50" s="592">
        <f>IF(F50="I",IFERROR(SUMIF(Consolidado!B:B,'Clasificación 09.20'!C50,Consolidado!L:L),0),0)</f>
        <v>0</v>
      </c>
      <c r="H50" s="560"/>
      <c r="I50" s="712">
        <f>IF(F50="I",IFERROR(SUMIF(Consolidado!B:B,'Clasificación 09.20'!C50,Consolidado!M:M),0),0)</f>
        <v>0</v>
      </c>
      <c r="J50" s="560"/>
    </row>
    <row r="51" spans="1:10" s="562" customFormat="1" ht="12" hidden="1" customHeight="1">
      <c r="A51" s="556" t="s">
        <v>3</v>
      </c>
      <c r="B51" s="556" t="s">
        <v>79</v>
      </c>
      <c r="C51" s="557">
        <v>112020206</v>
      </c>
      <c r="D51" s="558" t="s">
        <v>510</v>
      </c>
      <c r="E51" s="559" t="s">
        <v>368</v>
      </c>
      <c r="F51" s="559" t="s">
        <v>594</v>
      </c>
      <c r="G51" s="592">
        <f>IF(F51="I",IFERROR(SUMIF(Consolidado!B:B,'Clasificación 09.20'!C51,Consolidado!L:L),0),0)</f>
        <v>0</v>
      </c>
      <c r="H51" s="560"/>
      <c r="I51" s="712">
        <f>IF(F51="I",IFERROR(SUMIF(Consolidado!B:B,'Clasificación 09.20'!C51,Consolidado!M:M),0),0)</f>
        <v>0</v>
      </c>
      <c r="J51" s="560"/>
    </row>
    <row r="52" spans="1:10" s="562" customFormat="1" ht="12" hidden="1" customHeight="1">
      <c r="A52" s="556" t="s">
        <v>3</v>
      </c>
      <c r="B52" s="556" t="s">
        <v>79</v>
      </c>
      <c r="C52" s="557">
        <v>112020210</v>
      </c>
      <c r="D52" s="558" t="s">
        <v>468</v>
      </c>
      <c r="E52" s="559" t="s">
        <v>368</v>
      </c>
      <c r="F52" s="559" t="s">
        <v>594</v>
      </c>
      <c r="G52" s="592">
        <f>IF(F52="I",IFERROR(SUMIF(Consolidado!B:B,'Clasificación 09.20'!C52,Consolidado!L:L),0),0)</f>
        <v>0</v>
      </c>
      <c r="H52" s="560"/>
      <c r="I52" s="712">
        <f>IF(F52="I",IFERROR(SUMIF(Consolidado!B:B,'Clasificación 09.20'!C52,Consolidado!M:M),0),0)</f>
        <v>0</v>
      </c>
      <c r="J52" s="560"/>
    </row>
    <row r="53" spans="1:10" s="562" customFormat="1" ht="12" hidden="1" customHeight="1">
      <c r="A53" s="556" t="s">
        <v>3</v>
      </c>
      <c r="B53" s="556" t="s">
        <v>79</v>
      </c>
      <c r="C53" s="557">
        <v>112020211</v>
      </c>
      <c r="D53" s="558" t="s">
        <v>517</v>
      </c>
      <c r="E53" s="559" t="s">
        <v>6</v>
      </c>
      <c r="F53" s="559" t="s">
        <v>594</v>
      </c>
      <c r="G53" s="592">
        <f>IF(F53="I",IFERROR(SUMIF(Consolidado!B:B,'Clasificación 09.20'!C53,Consolidado!L:L),0),0)</f>
        <v>0</v>
      </c>
      <c r="H53" s="560"/>
      <c r="I53" s="712">
        <f>IF(F53="I",IFERROR(SUMIF(Consolidado!B:B,'Clasificación 09.20'!C53,Consolidado!M:M),0),0)</f>
        <v>0</v>
      </c>
      <c r="J53" s="560"/>
    </row>
    <row r="54" spans="1:10" s="562" customFormat="1" ht="12" hidden="1" customHeight="1">
      <c r="A54" s="556" t="s">
        <v>3</v>
      </c>
      <c r="B54" s="556" t="s">
        <v>79</v>
      </c>
      <c r="C54" s="557">
        <v>112020212</v>
      </c>
      <c r="D54" s="558" t="s">
        <v>518</v>
      </c>
      <c r="E54" s="559" t="s">
        <v>368</v>
      </c>
      <c r="F54" s="559" t="s">
        <v>594</v>
      </c>
      <c r="G54" s="592">
        <f>IF(F54="I",IFERROR(SUMIF(Consolidado!B:B,'Clasificación 09.20'!C54,Consolidado!L:L),0),0)</f>
        <v>0</v>
      </c>
      <c r="H54" s="560"/>
      <c r="I54" s="712">
        <f>IF(F54="I",IFERROR(SUMIF(Consolidado!B:B,'Clasificación 09.20'!C54,Consolidado!M:M),0),0)</f>
        <v>0</v>
      </c>
      <c r="J54" s="560"/>
    </row>
    <row r="55" spans="1:10" s="555" customFormat="1" ht="12" hidden="1" customHeight="1">
      <c r="A55" s="550" t="s">
        <v>3</v>
      </c>
      <c r="B55" s="550"/>
      <c r="C55" s="551">
        <v>1120203</v>
      </c>
      <c r="D55" s="552" t="s">
        <v>470</v>
      </c>
      <c r="E55" s="553" t="s">
        <v>6</v>
      </c>
      <c r="F55" s="553" t="s">
        <v>593</v>
      </c>
      <c r="G55" s="591">
        <f>IF(F55="I",IFERROR(SUMIF(Consolidado!B:B,'Clasificación 09.20'!C55,Consolidado!L:L),0),0)</f>
        <v>0</v>
      </c>
      <c r="H55" s="554"/>
      <c r="I55" s="554">
        <f>IF(F55="I",IFERROR(SUMIF(#REF!,'Clasificación 09.20'!C55,#REF!),0),0)</f>
        <v>0</v>
      </c>
      <c r="J55" s="554"/>
    </row>
    <row r="56" spans="1:10" s="562" customFormat="1" ht="12" hidden="1" customHeight="1">
      <c r="A56" s="556" t="s">
        <v>3</v>
      </c>
      <c r="B56" s="556" t="s">
        <v>79</v>
      </c>
      <c r="C56" s="557">
        <v>112020302</v>
      </c>
      <c r="D56" s="558" t="s">
        <v>509</v>
      </c>
      <c r="E56" s="559" t="s">
        <v>6</v>
      </c>
      <c r="F56" s="559" t="s">
        <v>594</v>
      </c>
      <c r="G56" s="592">
        <f>IF(F56="I",IFERROR(SUMIF(Consolidado!B:B,'Clasificación 09.20'!C56,Consolidado!L:L),0),0)</f>
        <v>0</v>
      </c>
      <c r="H56" s="560"/>
      <c r="I56" s="712">
        <f>IF(F56="I",IFERROR(SUMIF(Consolidado!B:B,'Clasificación 09.20'!C56,Consolidado!M:M),0),0)</f>
        <v>0</v>
      </c>
      <c r="J56" s="560"/>
    </row>
    <row r="57" spans="1:10" s="562" customFormat="1" ht="12" hidden="1" customHeight="1">
      <c r="A57" s="556" t="s">
        <v>3</v>
      </c>
      <c r="B57" s="556" t="s">
        <v>79</v>
      </c>
      <c r="C57" s="557">
        <v>112020303</v>
      </c>
      <c r="D57" s="558" t="s">
        <v>510</v>
      </c>
      <c r="E57" s="559" t="s">
        <v>6</v>
      </c>
      <c r="F57" s="559" t="s">
        <v>594</v>
      </c>
      <c r="G57" s="592">
        <f>IF(F57="I",IFERROR(SUMIF(Consolidado!B:B,'Clasificación 09.20'!C57,Consolidado!L:L),0),0)</f>
        <v>0</v>
      </c>
      <c r="H57" s="560"/>
      <c r="I57" s="712">
        <f>IF(F57="I",IFERROR(SUMIF(Consolidado!B:B,'Clasificación 09.20'!C57,Consolidado!M:M),0),0)</f>
        <v>0</v>
      </c>
      <c r="J57" s="560"/>
    </row>
    <row r="58" spans="1:10" s="562" customFormat="1" ht="12" hidden="1" customHeight="1">
      <c r="A58" s="556" t="s">
        <v>3</v>
      </c>
      <c r="B58" s="556" t="s">
        <v>79</v>
      </c>
      <c r="C58" s="557">
        <v>112020304</v>
      </c>
      <c r="D58" s="558" t="s">
        <v>517</v>
      </c>
      <c r="E58" s="559" t="s">
        <v>6</v>
      </c>
      <c r="F58" s="559" t="s">
        <v>594</v>
      </c>
      <c r="G58" s="592">
        <f>IF(F58="I",IFERROR(SUMIF(Consolidado!B:B,'Clasificación 09.20'!C58,Consolidado!L:L),0),0)</f>
        <v>0</v>
      </c>
      <c r="H58" s="560"/>
      <c r="I58" s="712">
        <f>IF(F58="I",IFERROR(SUMIF(Consolidado!B:B,'Clasificación 09.20'!C58,Consolidado!M:M),0),0)</f>
        <v>0</v>
      </c>
      <c r="J58" s="560"/>
    </row>
    <row r="59" spans="1:10" s="562" customFormat="1" ht="12" hidden="1" customHeight="1">
      <c r="A59" s="556" t="s">
        <v>3</v>
      </c>
      <c r="B59" s="556" t="s">
        <v>79</v>
      </c>
      <c r="C59" s="557">
        <v>112020305</v>
      </c>
      <c r="D59" s="558" t="s">
        <v>598</v>
      </c>
      <c r="E59" s="559" t="s">
        <v>6</v>
      </c>
      <c r="F59" s="559" t="s">
        <v>594</v>
      </c>
      <c r="G59" s="592">
        <f>IF(F59="I",IFERROR(SUMIF(Consolidado!B:B,'Clasificación 09.20'!C59,Consolidado!L:L),0),0)</f>
        <v>0</v>
      </c>
      <c r="H59" s="560"/>
      <c r="I59" s="712">
        <f>IF(F59="I",IFERROR(SUMIF(Consolidado!B:B,'Clasificación 09.20'!C59,Consolidado!M:M),0),0)</f>
        <v>0</v>
      </c>
      <c r="J59" s="560"/>
    </row>
    <row r="60" spans="1:10" s="562" customFormat="1" ht="12" hidden="1" customHeight="1">
      <c r="A60" s="556" t="s">
        <v>3</v>
      </c>
      <c r="B60" s="556" t="s">
        <v>79</v>
      </c>
      <c r="C60" s="557">
        <v>112020306</v>
      </c>
      <c r="D60" s="558" t="s">
        <v>1091</v>
      </c>
      <c r="E60" s="559" t="s">
        <v>6</v>
      </c>
      <c r="F60" s="559" t="s">
        <v>594</v>
      </c>
      <c r="G60" s="592">
        <f>IF(F60="I",IFERROR(SUMIF(Consolidado!B:B,'Clasificación 09.20'!C60,Consolidado!L:L),0),0)</f>
        <v>0</v>
      </c>
      <c r="H60" s="560"/>
      <c r="I60" s="712">
        <f>IF(F60="I",IFERROR(SUMIF(Consolidado!B:B,'Clasificación 09.20'!C60,Consolidado!M:M),0),0)</f>
        <v>0</v>
      </c>
      <c r="J60" s="560"/>
    </row>
    <row r="61" spans="1:10" s="555" customFormat="1" ht="12" hidden="1" customHeight="1">
      <c r="A61" s="550" t="s">
        <v>3</v>
      </c>
      <c r="B61" s="550"/>
      <c r="C61" s="551">
        <v>11203</v>
      </c>
      <c r="D61" s="552" t="s">
        <v>519</v>
      </c>
      <c r="E61" s="553" t="s">
        <v>6</v>
      </c>
      <c r="F61" s="553" t="s">
        <v>593</v>
      </c>
      <c r="G61" s="591">
        <f>IF(F61="I",IFERROR(SUMIF(Consolidado!B:B,'Clasificación 09.20'!C61,Consolidado!L:L),0),0)</f>
        <v>0</v>
      </c>
      <c r="H61" s="554"/>
      <c r="I61" s="554">
        <f>IF(F61="I",IFERROR(SUMIF(#REF!,'Clasificación 09.20'!C61,#REF!),0),0)</f>
        <v>0</v>
      </c>
      <c r="J61" s="554"/>
    </row>
    <row r="62" spans="1:10" s="562" customFormat="1" ht="12" hidden="1" customHeight="1">
      <c r="A62" s="556" t="s">
        <v>3</v>
      </c>
      <c r="B62" s="556" t="s">
        <v>77</v>
      </c>
      <c r="C62" s="557">
        <v>1120301</v>
      </c>
      <c r="D62" s="558" t="s">
        <v>146</v>
      </c>
      <c r="E62" s="559" t="s">
        <v>6</v>
      </c>
      <c r="F62" s="559" t="s">
        <v>594</v>
      </c>
      <c r="G62" s="592">
        <f>IF(F62="I",IFERROR(SUMIF(Consolidado!B:B,'Clasificación 09.20'!C62,Consolidado!L:L),0),0)</f>
        <v>0</v>
      </c>
      <c r="H62" s="560"/>
      <c r="I62" s="712">
        <f>IF(F62="I",IFERROR(SUMIF(Consolidado!B:B,'Clasificación 09.20'!C62,Consolidado!M:M),0),0)</f>
        <v>0</v>
      </c>
      <c r="J62" s="560"/>
    </row>
    <row r="63" spans="1:10" s="555" customFormat="1" ht="12" hidden="1" customHeight="1">
      <c r="A63" s="550" t="s">
        <v>3</v>
      </c>
      <c r="B63" s="550"/>
      <c r="C63" s="551">
        <v>1120302</v>
      </c>
      <c r="D63" s="552" t="s">
        <v>520</v>
      </c>
      <c r="E63" s="553" t="s">
        <v>6</v>
      </c>
      <c r="F63" s="553" t="s">
        <v>593</v>
      </c>
      <c r="G63" s="591">
        <f>IF(F63="I",IFERROR(SUMIF(Consolidado!B:B,'Clasificación 09.20'!C63,Consolidado!L:L),0),0)</f>
        <v>0</v>
      </c>
      <c r="H63" s="554"/>
      <c r="I63" s="554">
        <f>IF(F63="I",IFERROR(SUMIF(#REF!,'Clasificación 09.20'!C63,#REF!),0),0)</f>
        <v>0</v>
      </c>
      <c r="J63" s="554"/>
    </row>
    <row r="64" spans="1:10" s="562" customFormat="1" ht="12" hidden="1" customHeight="1">
      <c r="A64" s="556" t="s">
        <v>3</v>
      </c>
      <c r="B64" s="556" t="s">
        <v>77</v>
      </c>
      <c r="C64" s="557">
        <v>112030201</v>
      </c>
      <c r="D64" s="558" t="s">
        <v>147</v>
      </c>
      <c r="E64" s="559" t="s">
        <v>6</v>
      </c>
      <c r="F64" s="559" t="s">
        <v>594</v>
      </c>
      <c r="G64" s="592">
        <f>IF(F64="I",IFERROR(SUMIF(Consolidado!B:B,'Clasificación 09.20'!C64,Consolidado!L:L),0),0)</f>
        <v>0</v>
      </c>
      <c r="H64" s="560"/>
      <c r="I64" s="712">
        <f>IF(F64="I",IFERROR(SUMIF(Consolidado!B:B,'Clasificación 09.20'!C64,Consolidado!M:M),0),0)</f>
        <v>0</v>
      </c>
      <c r="J64" s="560"/>
    </row>
    <row r="65" spans="1:10" s="555" customFormat="1" ht="12" hidden="1" customHeight="1">
      <c r="A65" s="550" t="s">
        <v>3</v>
      </c>
      <c r="B65" s="550"/>
      <c r="C65" s="551">
        <v>1120303</v>
      </c>
      <c r="D65" s="552" t="s">
        <v>521</v>
      </c>
      <c r="E65" s="553" t="s">
        <v>6</v>
      </c>
      <c r="F65" s="553" t="s">
        <v>593</v>
      </c>
      <c r="G65" s="591">
        <f>IF(F65="I",IFERROR(SUMIF(Consolidado!B:B,'Clasificación 09.20'!C65,Consolidado!L:L),0),0)</f>
        <v>0</v>
      </c>
      <c r="H65" s="554"/>
      <c r="I65" s="554">
        <f>IF(F65="I",IFERROR(SUMIF(#REF!,'Clasificación 09.20'!C65,#REF!),0),0)</f>
        <v>0</v>
      </c>
      <c r="J65" s="554"/>
    </row>
    <row r="66" spans="1:10" s="562" customFormat="1" ht="12" hidden="1" customHeight="1">
      <c r="A66" s="556" t="s">
        <v>3</v>
      </c>
      <c r="B66" s="556" t="s">
        <v>148</v>
      </c>
      <c r="C66" s="557">
        <v>112030301</v>
      </c>
      <c r="D66" s="558" t="s">
        <v>148</v>
      </c>
      <c r="E66" s="559" t="s">
        <v>6</v>
      </c>
      <c r="F66" s="559" t="s">
        <v>594</v>
      </c>
      <c r="G66" s="592">
        <f>IF(F66="I",IFERROR(SUMIF(Consolidado!B:B,'Clasificación 09.20'!C66,Consolidado!L:L),0),0)</f>
        <v>0</v>
      </c>
      <c r="H66" s="560"/>
      <c r="I66" s="712">
        <f>IF(F66="I",IFERROR(SUMIF(Consolidado!B:B,'Clasificación 09.20'!C66,Consolidado!M:M),0),0)</f>
        <v>0</v>
      </c>
      <c r="J66" s="560"/>
    </row>
    <row r="67" spans="1:10" s="562" customFormat="1" ht="12" hidden="1" customHeight="1">
      <c r="A67" s="556" t="s">
        <v>3</v>
      </c>
      <c r="B67" s="556" t="s">
        <v>149</v>
      </c>
      <c r="C67" s="557">
        <v>112030302</v>
      </c>
      <c r="D67" s="558" t="s">
        <v>149</v>
      </c>
      <c r="E67" s="559" t="s">
        <v>6</v>
      </c>
      <c r="F67" s="559" t="s">
        <v>594</v>
      </c>
      <c r="G67" s="592">
        <f>IF(F67="I",IFERROR(SUMIF(Consolidado!B:B,'Clasificación 09.20'!C67,Consolidado!L:L),0),0)</f>
        <v>0</v>
      </c>
      <c r="H67" s="560"/>
      <c r="I67" s="712">
        <f>IF(F67="I",IFERROR(SUMIF(Consolidado!B:B,'Clasificación 09.20'!C67,Consolidado!M:M),0),0)</f>
        <v>0</v>
      </c>
      <c r="J67" s="560"/>
    </row>
    <row r="68" spans="1:10" s="555" customFormat="1" ht="12" hidden="1" customHeight="1">
      <c r="A68" s="550" t="s">
        <v>3</v>
      </c>
      <c r="B68" s="550"/>
      <c r="C68" s="551">
        <v>1120304</v>
      </c>
      <c r="D68" s="552" t="s">
        <v>150</v>
      </c>
      <c r="E68" s="553" t="s">
        <v>6</v>
      </c>
      <c r="F68" s="553" t="s">
        <v>593</v>
      </c>
      <c r="G68" s="591">
        <f>IF(F68="I",IFERROR(SUMIF(Consolidado!B:B,'Clasificación 09.20'!C68,Consolidado!L:L),0),0)</f>
        <v>0</v>
      </c>
      <c r="H68" s="554"/>
      <c r="I68" s="554">
        <f>IF(F68="I",IFERROR(SUMIF(#REF!,'Clasificación 09.20'!C68,#REF!),0),0)</f>
        <v>0</v>
      </c>
      <c r="J68" s="554"/>
    </row>
    <row r="69" spans="1:10" s="555" customFormat="1" ht="12" hidden="1" customHeight="1">
      <c r="A69" s="550" t="s">
        <v>3</v>
      </c>
      <c r="B69" s="550"/>
      <c r="C69" s="551">
        <v>11204</v>
      </c>
      <c r="D69" s="552" t="s">
        <v>151</v>
      </c>
      <c r="E69" s="553" t="s">
        <v>6</v>
      </c>
      <c r="F69" s="553" t="s">
        <v>593</v>
      </c>
      <c r="G69" s="591">
        <f>IF(F69="I",IFERROR(SUMIF(Consolidado!B:B,'Clasificación 09.20'!C69,Consolidado!L:L),0),0)</f>
        <v>0</v>
      </c>
      <c r="H69" s="554"/>
      <c r="I69" s="554">
        <f>IF(F69="I",IFERROR(SUMIF(#REF!,'Clasificación 09.20'!C69,#REF!),0),0)</f>
        <v>0</v>
      </c>
      <c r="J69" s="554"/>
    </row>
    <row r="70" spans="1:10" s="562" customFormat="1" ht="12" hidden="1" customHeight="1">
      <c r="A70" s="556" t="s">
        <v>3</v>
      </c>
      <c r="B70" s="556" t="s">
        <v>387</v>
      </c>
      <c r="C70" s="557">
        <v>1120401</v>
      </c>
      <c r="D70" s="558" t="s">
        <v>152</v>
      </c>
      <c r="E70" s="559" t="s">
        <v>6</v>
      </c>
      <c r="F70" s="559" t="s">
        <v>594</v>
      </c>
      <c r="G70" s="592">
        <f>IF(F70="I",IFERROR(SUMIF(Consolidado!B:B,'Clasificación 09.20'!C70,Consolidado!L:L),0),0)</f>
        <v>0</v>
      </c>
      <c r="H70" s="560"/>
      <c r="I70" s="712">
        <f>IF(F70="I",IFERROR(SUMIF(Consolidado!B:B,'Clasificación 09.20'!C70,Consolidado!M:M),0),0)</f>
        <v>0</v>
      </c>
      <c r="J70" s="560"/>
    </row>
    <row r="71" spans="1:10" s="562" customFormat="1" ht="12" hidden="1" customHeight="1">
      <c r="A71" s="556" t="s">
        <v>3</v>
      </c>
      <c r="B71" s="556" t="s">
        <v>387</v>
      </c>
      <c r="C71" s="557">
        <v>1120402</v>
      </c>
      <c r="D71" s="558" t="s">
        <v>153</v>
      </c>
      <c r="E71" s="559" t="s">
        <v>368</v>
      </c>
      <c r="F71" s="559" t="s">
        <v>594</v>
      </c>
      <c r="G71" s="592">
        <f>IF(F71="I",IFERROR(SUMIF(Consolidado!B:B,'Clasificación 09.20'!C71,Consolidado!L:L),0),0)</f>
        <v>0</v>
      </c>
      <c r="H71" s="560"/>
      <c r="I71" s="712">
        <f>IF(F71="I",IFERROR(SUMIF(Consolidado!B:B,'Clasificación 09.20'!C71,Consolidado!M:M),0),0)</f>
        <v>0</v>
      </c>
      <c r="J71" s="560"/>
    </row>
    <row r="72" spans="1:10" s="562" customFormat="1" ht="12" hidden="1" customHeight="1">
      <c r="A72" s="556" t="s">
        <v>3</v>
      </c>
      <c r="B72" s="556" t="s">
        <v>387</v>
      </c>
      <c r="C72" s="557">
        <v>1120403</v>
      </c>
      <c r="D72" s="558" t="s">
        <v>154</v>
      </c>
      <c r="E72" s="559" t="s">
        <v>368</v>
      </c>
      <c r="F72" s="559" t="s">
        <v>594</v>
      </c>
      <c r="G72" s="592">
        <f>IF(F72="I",IFERROR(SUMIF(Consolidado!B:B,'Clasificación 09.20'!C72,Consolidado!L:L),0),0)</f>
        <v>0</v>
      </c>
      <c r="H72" s="560"/>
      <c r="I72" s="712">
        <f>IF(F72="I",IFERROR(SUMIF(Consolidado!B:B,'Clasificación 09.20'!C72,Consolidado!M:M),0),0)</f>
        <v>0</v>
      </c>
      <c r="J72" s="560"/>
    </row>
    <row r="73" spans="1:10" s="562" customFormat="1" ht="12" customHeight="1">
      <c r="A73" s="556" t="s">
        <v>3</v>
      </c>
      <c r="B73" s="556" t="s">
        <v>79</v>
      </c>
      <c r="C73" s="557">
        <v>11205</v>
      </c>
      <c r="D73" s="558" t="s">
        <v>647</v>
      </c>
      <c r="E73" s="559" t="s">
        <v>368</v>
      </c>
      <c r="F73" s="559" t="s">
        <v>594</v>
      </c>
      <c r="G73" s="592">
        <f>IF(F73="I",IFERROR(SUMIF(Consolidado!B:B,'Clasificación 09.20'!C73,Consolidado!L:L),0),0)</f>
        <v>1884657897</v>
      </c>
      <c r="H73" s="560"/>
      <c r="I73" s="712">
        <f>IF(F73="I",IFERROR(SUMIF(Consolidado!B:B,'Clasificación 09.20'!C73,Consolidado!M:M),0),0)</f>
        <v>270033.05999999971</v>
      </c>
      <c r="J73" s="560"/>
    </row>
    <row r="74" spans="1:10" s="562" customFormat="1" ht="12" customHeight="1">
      <c r="A74" s="556" t="s">
        <v>3</v>
      </c>
      <c r="B74" s="556" t="s">
        <v>79</v>
      </c>
      <c r="C74" s="557">
        <v>11206</v>
      </c>
      <c r="D74" s="558" t="s">
        <v>648</v>
      </c>
      <c r="E74" s="559" t="s">
        <v>368</v>
      </c>
      <c r="F74" s="559" t="s">
        <v>594</v>
      </c>
      <c r="G74" s="592">
        <f>IF(F74="I",IFERROR(SUMIF(Consolidado!B:B,'Clasificación 09.20'!C74,Consolidado!L:L),0),0)</f>
        <v>4874975827</v>
      </c>
      <c r="H74" s="560"/>
      <c r="I74" s="712">
        <f>IF(F74="I",IFERROR(SUMIF(Consolidado!B:B,'Clasificación 09.20'!C74,Consolidado!M:M),0),0)</f>
        <v>698484.64800000004</v>
      </c>
      <c r="J74" s="560"/>
    </row>
    <row r="75" spans="1:10" s="562" customFormat="1" ht="12" customHeight="1">
      <c r="A75" s="556" t="s">
        <v>3</v>
      </c>
      <c r="B75" s="556" t="s">
        <v>1389</v>
      </c>
      <c r="C75" s="557">
        <v>11207</v>
      </c>
      <c r="D75" s="558" t="s">
        <v>642</v>
      </c>
      <c r="E75" s="559" t="s">
        <v>6</v>
      </c>
      <c r="F75" s="559" t="s">
        <v>594</v>
      </c>
      <c r="G75" s="592">
        <f>IF(F75="I",IFERROR(SUMIF(Consolidado!B:B,'Clasificación 09.20'!C75,Consolidado!L:L),0),0)</f>
        <v>3196000000</v>
      </c>
      <c r="H75" s="560"/>
      <c r="I75" s="712">
        <f>IF(F75="I",IFERROR(SUMIF(Consolidado!B:B,'Clasificación 09.20'!C75,Consolidado!M:M),0),0)</f>
        <v>457921.64000000013</v>
      </c>
      <c r="J75" s="560"/>
    </row>
    <row r="76" spans="1:10" s="562" customFormat="1" ht="12" customHeight="1">
      <c r="A76" s="556" t="s">
        <v>3</v>
      </c>
      <c r="B76" s="556" t="s">
        <v>1389</v>
      </c>
      <c r="C76" s="557">
        <v>11208</v>
      </c>
      <c r="D76" s="558" t="s">
        <v>643</v>
      </c>
      <c r="E76" s="559" t="s">
        <v>368</v>
      </c>
      <c r="F76" s="559" t="s">
        <v>594</v>
      </c>
      <c r="G76" s="592">
        <f>IF(F76="I",IFERROR(SUMIF(Consolidado!B:B,'Clasificación 09.20'!C76,Consolidado!L:L),0),0)</f>
        <v>9142961600</v>
      </c>
      <c r="H76" s="560"/>
      <c r="I76" s="712">
        <f>IF(F76="I",IFERROR(SUMIF(Consolidado!B:B,'Clasificación 09.20'!C76,Consolidado!M:M),0),0)</f>
        <v>1310000</v>
      </c>
      <c r="J76" s="560"/>
    </row>
    <row r="77" spans="1:10" s="562" customFormat="1" ht="12" customHeight="1">
      <c r="A77" s="556" t="s">
        <v>3</v>
      </c>
      <c r="B77" s="556" t="s">
        <v>1389</v>
      </c>
      <c r="C77" s="557">
        <v>11209</v>
      </c>
      <c r="D77" s="558" t="s">
        <v>649</v>
      </c>
      <c r="E77" s="559" t="s">
        <v>6</v>
      </c>
      <c r="F77" s="559" t="s">
        <v>594</v>
      </c>
      <c r="G77" s="592">
        <f>IF(F77="I",IFERROR(SUMIF(Consolidado!B:B,'Clasificación 09.20'!C77,Consolidado!L:L),0),0)</f>
        <v>2410959</v>
      </c>
      <c r="H77" s="560"/>
      <c r="I77" s="712">
        <f>IF(F77="I",IFERROR(SUMIF(Consolidado!B:B,'Clasificación 09.20'!C77,Consolidado!M:M),0),0)</f>
        <v>345.44</v>
      </c>
      <c r="J77" s="560"/>
    </row>
    <row r="78" spans="1:10" s="562" customFormat="1" ht="12" customHeight="1">
      <c r="A78" s="556" t="s">
        <v>3</v>
      </c>
      <c r="B78" s="556" t="s">
        <v>1389</v>
      </c>
      <c r="C78" s="557">
        <v>11210</v>
      </c>
      <c r="D78" s="558" t="s">
        <v>644</v>
      </c>
      <c r="E78" s="559" t="s">
        <v>368</v>
      </c>
      <c r="F78" s="559" t="s">
        <v>594</v>
      </c>
      <c r="G78" s="592">
        <f>IF(F78="I",IFERROR(SUMIF(Consolidado!B:B,'Clasificación 09.20'!C78,Consolidado!L:L),0),0)</f>
        <v>4616777</v>
      </c>
      <c r="H78" s="560"/>
      <c r="I78" s="712">
        <f>IF(F78="I",IFERROR(SUMIF(Consolidado!B:B,'Clasificación 09.20'!C78,Consolidado!M:M),0),0)</f>
        <v>661.49</v>
      </c>
      <c r="J78" s="560"/>
    </row>
    <row r="79" spans="1:10" s="562" customFormat="1" ht="12" customHeight="1">
      <c r="A79" s="556" t="s">
        <v>8</v>
      </c>
      <c r="B79" s="556" t="s">
        <v>1390</v>
      </c>
      <c r="C79" s="557">
        <v>11211</v>
      </c>
      <c r="D79" s="558" t="s">
        <v>650</v>
      </c>
      <c r="E79" s="559" t="s">
        <v>6</v>
      </c>
      <c r="F79" s="559" t="s">
        <v>594</v>
      </c>
      <c r="G79" s="592">
        <v>-6575130</v>
      </c>
      <c r="H79" s="560"/>
      <c r="I79" s="712">
        <f>IF(F79="I",IFERROR(SUMIF(Consolidado!B:B,'Clasificación 09.20'!C79,Consolidado!M:M),0),0)</f>
        <v>942.07999999999993</v>
      </c>
      <c r="J79" s="560"/>
    </row>
    <row r="80" spans="1:10" s="562" customFormat="1" ht="12" customHeight="1">
      <c r="A80" s="556" t="s">
        <v>8</v>
      </c>
      <c r="B80" s="556" t="s">
        <v>1390</v>
      </c>
      <c r="C80" s="557">
        <v>11212</v>
      </c>
      <c r="D80" s="345" t="s">
        <v>1093</v>
      </c>
      <c r="E80" s="559" t="s">
        <v>368</v>
      </c>
      <c r="F80" s="559" t="s">
        <v>594</v>
      </c>
      <c r="G80" s="592">
        <v>-21915</v>
      </c>
      <c r="H80" s="560"/>
      <c r="I80" s="712">
        <f>IF(F80="I",IFERROR(SUMIF(Consolidado!B:B,'Clasificación 09.20'!C80,Consolidado!M:M),0),0)</f>
        <v>3.1400000000003279</v>
      </c>
      <c r="J80" s="560"/>
    </row>
    <row r="81" spans="1:10" s="555" customFormat="1" ht="12" hidden="1" customHeight="1">
      <c r="A81" s="550" t="s">
        <v>3</v>
      </c>
      <c r="B81" s="550"/>
      <c r="C81" s="551">
        <v>113</v>
      </c>
      <c r="D81" s="552" t="s">
        <v>155</v>
      </c>
      <c r="E81" s="553" t="s">
        <v>368</v>
      </c>
      <c r="F81" s="553" t="s">
        <v>593</v>
      </c>
      <c r="G81" s="591">
        <f>IF(F81="I",IFERROR(SUMIF(Consolidado!B:B,'Clasificación 09.20'!C81,Consolidado!L:L),0),0)</f>
        <v>0</v>
      </c>
      <c r="H81" s="554"/>
      <c r="I81" s="554">
        <f>IF(F81="I",IFERROR(SUMIF(#REF!,'Clasificación 09.20'!C81,#REF!),0),0)</f>
        <v>0</v>
      </c>
      <c r="J81" s="554"/>
    </row>
    <row r="82" spans="1:10" s="562" customFormat="1" ht="12" customHeight="1">
      <c r="A82" s="556" t="s">
        <v>3</v>
      </c>
      <c r="B82" s="556" t="s">
        <v>20</v>
      </c>
      <c r="C82" s="557">
        <v>11301</v>
      </c>
      <c r="D82" s="558" t="s">
        <v>472</v>
      </c>
      <c r="E82" s="559" t="s">
        <v>6</v>
      </c>
      <c r="F82" s="559" t="s">
        <v>594</v>
      </c>
      <c r="G82" s="592">
        <f>IF(F82="I",IFERROR(SUMIF(Consolidado!B:B,'Clasificación 09.20'!C82,Consolidado!L:L),0),0)</f>
        <v>28719719</v>
      </c>
      <c r="H82" s="560"/>
      <c r="I82" s="712">
        <f>IF(F82="I",IFERROR(SUMIF(Consolidado!B:B,'Clasificación 09.20'!C82,Consolidado!M:M),0),0)</f>
        <v>4114.9500000000007</v>
      </c>
      <c r="J82" s="560"/>
    </row>
    <row r="83" spans="1:10" s="562" customFormat="1" ht="12" customHeight="1">
      <c r="A83" s="556" t="s">
        <v>3</v>
      </c>
      <c r="B83" s="556" t="s">
        <v>20</v>
      </c>
      <c r="C83" s="557">
        <v>11302</v>
      </c>
      <c r="D83" s="558" t="s">
        <v>652</v>
      </c>
      <c r="E83" s="559" t="s">
        <v>368</v>
      </c>
      <c r="F83" s="559" t="s">
        <v>594</v>
      </c>
      <c r="G83" s="592">
        <f>IF(F83="I",IFERROR(SUMIF(Consolidado!B:B,'Clasificación 09.20'!C83,Consolidado!L:L),0),0)</f>
        <v>4037769</v>
      </c>
      <c r="H83" s="560"/>
      <c r="I83" s="712">
        <f>IF(F83="I",IFERROR(SUMIF(Consolidado!B:B,'Clasificación 09.20'!C83,Consolidado!M:M),0),0)</f>
        <v>578.52999999999884</v>
      </c>
      <c r="J83" s="560"/>
    </row>
    <row r="84" spans="1:10" s="555" customFormat="1" ht="12" hidden="1" customHeight="1">
      <c r="A84" s="550" t="s">
        <v>3</v>
      </c>
      <c r="B84" s="550"/>
      <c r="C84" s="551">
        <v>11303</v>
      </c>
      <c r="D84" s="552" t="s">
        <v>158</v>
      </c>
      <c r="E84" s="553" t="s">
        <v>368</v>
      </c>
      <c r="F84" s="553" t="s">
        <v>593</v>
      </c>
      <c r="G84" s="591">
        <f>IF(F84="I",IFERROR(SUMIF(Consolidado!B:B,'Clasificación 09.20'!C84,Consolidado!L:L),0),0)</f>
        <v>0</v>
      </c>
      <c r="H84" s="554"/>
      <c r="I84" s="554">
        <f>IF(F84="I",IFERROR(SUMIF(#REF!,'Clasificación 09.20'!C84,#REF!),0),0)</f>
        <v>0</v>
      </c>
      <c r="J84" s="554"/>
    </row>
    <row r="85" spans="1:10" s="562" customFormat="1" ht="12" hidden="1" customHeight="1">
      <c r="A85" s="556" t="s">
        <v>3</v>
      </c>
      <c r="B85" s="556" t="s">
        <v>20</v>
      </c>
      <c r="C85" s="557">
        <v>1130301</v>
      </c>
      <c r="D85" s="558" t="s">
        <v>159</v>
      </c>
      <c r="E85" s="559" t="s">
        <v>368</v>
      </c>
      <c r="F85" s="559" t="s">
        <v>594</v>
      </c>
      <c r="G85" s="592">
        <f>IF(F85="I",IFERROR(SUMIF(Consolidado!B:B,'Clasificación 09.20'!C85,Consolidado!L:L),0),0)</f>
        <v>0</v>
      </c>
      <c r="H85" s="560"/>
      <c r="I85" s="712">
        <f>IF(F85="I",IFERROR(SUMIF(Consolidado!B:B,'Clasificación 09.20'!C85,Consolidado!M:M),0),0)</f>
        <v>0</v>
      </c>
      <c r="J85" s="560"/>
    </row>
    <row r="86" spans="1:10" s="562" customFormat="1" ht="12" hidden="1" customHeight="1">
      <c r="A86" s="556" t="s">
        <v>3</v>
      </c>
      <c r="B86" s="556" t="s">
        <v>20</v>
      </c>
      <c r="C86" s="557">
        <v>1130302</v>
      </c>
      <c r="D86" s="558" t="s">
        <v>160</v>
      </c>
      <c r="E86" s="559" t="s">
        <v>368</v>
      </c>
      <c r="F86" s="559" t="s">
        <v>594</v>
      </c>
      <c r="G86" s="592">
        <f>IF(F86="I",IFERROR(SUMIF(Consolidado!B:B,'Clasificación 09.20'!C86,Consolidado!L:L),0),0)</f>
        <v>0</v>
      </c>
      <c r="H86" s="560"/>
      <c r="I86" s="712">
        <f>IF(F86="I",IFERROR(SUMIF(Consolidado!B:B,'Clasificación 09.20'!C86,Consolidado!M:M),0),0)</f>
        <v>0</v>
      </c>
      <c r="J86" s="560"/>
    </row>
    <row r="87" spans="1:10" s="562" customFormat="1" ht="12" hidden="1" customHeight="1">
      <c r="A87" s="556" t="s">
        <v>3</v>
      </c>
      <c r="B87" s="556" t="s">
        <v>20</v>
      </c>
      <c r="C87" s="557">
        <v>1130303</v>
      </c>
      <c r="D87" s="558" t="s">
        <v>161</v>
      </c>
      <c r="E87" s="559" t="s">
        <v>368</v>
      </c>
      <c r="F87" s="559" t="s">
        <v>594</v>
      </c>
      <c r="G87" s="592">
        <f>IF(F87="I",IFERROR(SUMIF(Consolidado!B:B,'Clasificación 09.20'!C87,Consolidado!L:L),0),0)</f>
        <v>0</v>
      </c>
      <c r="H87" s="560"/>
      <c r="I87" s="712">
        <f>IF(F87="I",IFERROR(SUMIF(Consolidado!B:B,'Clasificación 09.20'!C87,Consolidado!M:M),0),0)</f>
        <v>0</v>
      </c>
      <c r="J87" s="560"/>
    </row>
    <row r="88" spans="1:10" s="562" customFormat="1" ht="12" hidden="1" customHeight="1">
      <c r="A88" s="556" t="s">
        <v>3</v>
      </c>
      <c r="B88" s="556" t="s">
        <v>20</v>
      </c>
      <c r="C88" s="557">
        <v>1130304</v>
      </c>
      <c r="D88" s="558" t="s">
        <v>162</v>
      </c>
      <c r="E88" s="559" t="s">
        <v>368</v>
      </c>
      <c r="F88" s="559" t="s">
        <v>594</v>
      </c>
      <c r="G88" s="592">
        <f>IF(F88="I",IFERROR(SUMIF(Consolidado!B:B,'Clasificación 09.20'!C88,Consolidado!L:L),0),0)</f>
        <v>0</v>
      </c>
      <c r="H88" s="560"/>
      <c r="I88" s="712">
        <f>IF(F88="I",IFERROR(SUMIF(Consolidado!B:B,'Clasificación 09.20'!C88,Consolidado!M:M),0),0)</f>
        <v>0</v>
      </c>
      <c r="J88" s="560"/>
    </row>
    <row r="89" spans="1:10" s="562" customFormat="1" ht="12" hidden="1" customHeight="1">
      <c r="A89" s="556" t="s">
        <v>3</v>
      </c>
      <c r="B89" s="556" t="s">
        <v>20</v>
      </c>
      <c r="C89" s="557">
        <v>1130305</v>
      </c>
      <c r="D89" s="558" t="s">
        <v>163</v>
      </c>
      <c r="E89" s="559" t="s">
        <v>368</v>
      </c>
      <c r="F89" s="559" t="s">
        <v>594</v>
      </c>
      <c r="G89" s="592">
        <f>IF(F89="I",IFERROR(SUMIF(Consolidado!B:B,'Clasificación 09.20'!C89,Consolidado!L:L),0),0)</f>
        <v>0</v>
      </c>
      <c r="H89" s="560"/>
      <c r="I89" s="712">
        <f>IF(F89="I",IFERROR(SUMIF(Consolidado!B:B,'Clasificación 09.20'!C89,Consolidado!M:M),0),0)</f>
        <v>0</v>
      </c>
      <c r="J89" s="560"/>
    </row>
    <row r="90" spans="1:10" s="555" customFormat="1" ht="12" hidden="1" customHeight="1">
      <c r="A90" s="550" t="s">
        <v>3</v>
      </c>
      <c r="B90" s="550"/>
      <c r="C90" s="551">
        <v>11304</v>
      </c>
      <c r="D90" s="552" t="s">
        <v>164</v>
      </c>
      <c r="E90" s="553" t="s">
        <v>368</v>
      </c>
      <c r="F90" s="553" t="s">
        <v>593</v>
      </c>
      <c r="G90" s="591">
        <f>IF(F90="I",IFERROR(SUMIF(Consolidado!B:B,'Clasificación 09.20'!C90,Consolidado!L:L),0),0)</f>
        <v>0</v>
      </c>
      <c r="H90" s="554"/>
      <c r="I90" s="554">
        <f>IF(F90="I",IFERROR(SUMIF(#REF!,'Clasificación 09.20'!C90,#REF!),0),0)</f>
        <v>0</v>
      </c>
      <c r="J90" s="554"/>
    </row>
    <row r="91" spans="1:10" s="555" customFormat="1" ht="12" hidden="1" customHeight="1">
      <c r="A91" s="550" t="s">
        <v>3</v>
      </c>
      <c r="B91" s="550"/>
      <c r="C91" s="551">
        <v>1130401</v>
      </c>
      <c r="D91" s="552" t="s">
        <v>165</v>
      </c>
      <c r="E91" s="553" t="s">
        <v>368</v>
      </c>
      <c r="F91" s="553" t="s">
        <v>593</v>
      </c>
      <c r="G91" s="591">
        <f>IF(F91="I",IFERROR(SUMIF(Consolidado!B:B,'Clasificación 09.20'!C91,Consolidado!L:L),0),0)</f>
        <v>0</v>
      </c>
      <c r="H91" s="554"/>
      <c r="I91" s="554">
        <f>IF(F91="I",IFERROR(SUMIF(#REF!,'Clasificación 09.20'!C91,#REF!),0),0)</f>
        <v>0</v>
      </c>
      <c r="J91" s="554"/>
    </row>
    <row r="92" spans="1:10" s="562" customFormat="1" ht="12" hidden="1" customHeight="1">
      <c r="A92" s="556" t="s">
        <v>3</v>
      </c>
      <c r="B92" s="556" t="s">
        <v>20</v>
      </c>
      <c r="C92" s="557">
        <v>113040101</v>
      </c>
      <c r="D92" s="558" t="s">
        <v>156</v>
      </c>
      <c r="E92" s="559" t="s">
        <v>368</v>
      </c>
      <c r="F92" s="559" t="s">
        <v>594</v>
      </c>
      <c r="G92" s="592">
        <f>IF(F92="I",IFERROR(SUMIF(Consolidado!B:B,'Clasificación 09.20'!C92,Consolidado!L:L),0),0)</f>
        <v>0</v>
      </c>
      <c r="H92" s="560"/>
      <c r="I92" s="712">
        <f>IF(F92="I",IFERROR(SUMIF(Consolidado!B:B,'Clasificación 09.20'!C92,Consolidado!M:M),0),0)</f>
        <v>0</v>
      </c>
      <c r="J92" s="560"/>
    </row>
    <row r="93" spans="1:10" s="562" customFormat="1" ht="12" hidden="1" customHeight="1">
      <c r="A93" s="556" t="s">
        <v>3</v>
      </c>
      <c r="B93" s="556" t="s">
        <v>20</v>
      </c>
      <c r="C93" s="557">
        <v>113040102</v>
      </c>
      <c r="D93" s="558" t="s">
        <v>157</v>
      </c>
      <c r="E93" s="559" t="s">
        <v>6</v>
      </c>
      <c r="F93" s="559" t="s">
        <v>594</v>
      </c>
      <c r="G93" s="592">
        <f>IF(F93="I",IFERROR(SUMIF(Consolidado!B:B,'Clasificación 09.20'!C93,Consolidado!L:L),0),0)</f>
        <v>0</v>
      </c>
      <c r="H93" s="560"/>
      <c r="I93" s="712">
        <f>IF(F93="I",IFERROR(SUMIF(Consolidado!B:B,'Clasificación 09.20'!C93,Consolidado!M:M),0),0)</f>
        <v>0</v>
      </c>
      <c r="J93" s="560"/>
    </row>
    <row r="94" spans="1:10" s="555" customFormat="1" ht="12" hidden="1" customHeight="1">
      <c r="A94" s="550" t="s">
        <v>3</v>
      </c>
      <c r="B94" s="550"/>
      <c r="C94" s="551">
        <v>1130402</v>
      </c>
      <c r="D94" s="552" t="s">
        <v>166</v>
      </c>
      <c r="E94" s="553" t="s">
        <v>368</v>
      </c>
      <c r="F94" s="553" t="s">
        <v>593</v>
      </c>
      <c r="G94" s="591">
        <f>IF(F94="I",IFERROR(SUMIF(Consolidado!B:B,'Clasificación 09.20'!C94,Consolidado!L:L),0),0)</f>
        <v>0</v>
      </c>
      <c r="H94" s="554"/>
      <c r="I94" s="554">
        <f>IF(F94="I",IFERROR(SUMIF(#REF!,'Clasificación 09.20'!C94,#REF!),0),0)</f>
        <v>0</v>
      </c>
      <c r="J94" s="554"/>
    </row>
    <row r="95" spans="1:10" s="562" customFormat="1" ht="12" hidden="1" customHeight="1">
      <c r="A95" s="556" t="s">
        <v>3</v>
      </c>
      <c r="B95" s="556" t="s">
        <v>20</v>
      </c>
      <c r="C95" s="557">
        <v>113040201</v>
      </c>
      <c r="D95" s="558" t="s">
        <v>167</v>
      </c>
      <c r="E95" s="559" t="s">
        <v>6</v>
      </c>
      <c r="F95" s="559" t="s">
        <v>594</v>
      </c>
      <c r="G95" s="592">
        <f>IF(F95="I",IFERROR(SUMIF(Consolidado!B:B,'Clasificación 09.20'!C95,Consolidado!L:L),0),0)</f>
        <v>0</v>
      </c>
      <c r="H95" s="560"/>
      <c r="I95" s="712">
        <f>IF(F95="I",IFERROR(SUMIF(Consolidado!B:B,'Clasificación 09.20'!C95,Consolidado!M:M),0),0)</f>
        <v>0</v>
      </c>
      <c r="J95" s="560"/>
    </row>
    <row r="96" spans="1:10" s="562" customFormat="1" ht="12" hidden="1" customHeight="1">
      <c r="A96" s="556" t="s">
        <v>3</v>
      </c>
      <c r="B96" s="556" t="s">
        <v>20</v>
      </c>
      <c r="C96" s="557">
        <v>113040202</v>
      </c>
      <c r="D96" s="558" t="s">
        <v>168</v>
      </c>
      <c r="E96" s="559" t="s">
        <v>6</v>
      </c>
      <c r="F96" s="559" t="s">
        <v>594</v>
      </c>
      <c r="G96" s="592">
        <f>IF(F96="I",IFERROR(SUMIF(Consolidado!B:B,'Clasificación 09.20'!C96,Consolidado!L:L),0),0)</f>
        <v>0</v>
      </c>
      <c r="H96" s="560"/>
      <c r="I96" s="712">
        <f>IF(F96="I",IFERROR(SUMIF(Consolidado!B:B,'Clasificación 09.20'!C96,Consolidado!M:M),0),0)</f>
        <v>0</v>
      </c>
      <c r="J96" s="560"/>
    </row>
    <row r="97" spans="1:10" s="555" customFormat="1" ht="12" hidden="1" customHeight="1">
      <c r="A97" s="550" t="s">
        <v>3</v>
      </c>
      <c r="B97" s="550"/>
      <c r="C97" s="551">
        <v>11305</v>
      </c>
      <c r="D97" s="552" t="s">
        <v>170</v>
      </c>
      <c r="E97" s="553" t="s">
        <v>368</v>
      </c>
      <c r="F97" s="553" t="s">
        <v>593</v>
      </c>
      <c r="G97" s="591">
        <f>IF(F97="I",IFERROR(SUMIF(Consolidado!B:B,'Clasificación 09.20'!C97,Consolidado!L:L),0),0)</f>
        <v>0</v>
      </c>
      <c r="H97" s="554"/>
      <c r="I97" s="554">
        <f>IF(F97="I",IFERROR(SUMIF(#REF!,'Clasificación 09.20'!C97,#REF!),0),0)</f>
        <v>0</v>
      </c>
      <c r="J97" s="554"/>
    </row>
    <row r="98" spans="1:10" s="562" customFormat="1" ht="12" hidden="1" customHeight="1">
      <c r="A98" s="556" t="s">
        <v>3</v>
      </c>
      <c r="B98" s="556" t="s">
        <v>20</v>
      </c>
      <c r="C98" s="557">
        <v>1130501</v>
      </c>
      <c r="D98" s="558" t="s">
        <v>156</v>
      </c>
      <c r="E98" s="559" t="s">
        <v>6</v>
      </c>
      <c r="F98" s="559" t="s">
        <v>594</v>
      </c>
      <c r="G98" s="592">
        <f>IF(F98="I",IFERROR(SUMIF(Consolidado!B:B,'Clasificación 09.20'!C98,Consolidado!L:L),0),0)</f>
        <v>0</v>
      </c>
      <c r="H98" s="560"/>
      <c r="I98" s="712">
        <f>IF(F98="I",IFERROR(SUMIF(Consolidado!B:B,'Clasificación 09.20'!C98,Consolidado!M:M),0),0)</f>
        <v>0</v>
      </c>
      <c r="J98" s="560"/>
    </row>
    <row r="99" spans="1:10" s="562" customFormat="1" ht="12" hidden="1" customHeight="1">
      <c r="A99" s="556" t="s">
        <v>3</v>
      </c>
      <c r="B99" s="556" t="s">
        <v>20</v>
      </c>
      <c r="C99" s="557">
        <v>1130502</v>
      </c>
      <c r="D99" s="558" t="s">
        <v>169</v>
      </c>
      <c r="E99" s="559" t="s">
        <v>6</v>
      </c>
      <c r="F99" s="559" t="s">
        <v>594</v>
      </c>
      <c r="G99" s="592">
        <f>IF(F99="I",IFERROR(SUMIF(Consolidado!B:B,'Clasificación 09.20'!C99,Consolidado!L:L),0),0)</f>
        <v>0</v>
      </c>
      <c r="H99" s="560"/>
      <c r="I99" s="712">
        <f>IF(F99="I",IFERROR(SUMIF(Consolidado!B:B,'Clasificación 09.20'!C99,Consolidado!M:M),0),0)</f>
        <v>0</v>
      </c>
      <c r="J99" s="560"/>
    </row>
    <row r="100" spans="1:10" s="562" customFormat="1" ht="12" hidden="1" customHeight="1">
      <c r="A100" s="556" t="s">
        <v>3</v>
      </c>
      <c r="B100" s="556" t="s">
        <v>84</v>
      </c>
      <c r="C100" s="557">
        <v>11306</v>
      </c>
      <c r="D100" s="558" t="s">
        <v>66</v>
      </c>
      <c r="E100" s="559" t="s">
        <v>6</v>
      </c>
      <c r="F100" s="559" t="s">
        <v>594</v>
      </c>
      <c r="G100" s="592">
        <f>IF(F100="I",IFERROR(SUMIF(Consolidado!B:B,'Clasificación 09.20'!C100,Consolidado!L:L),0),0)</f>
        <v>0</v>
      </c>
      <c r="H100" s="560"/>
      <c r="I100" s="712">
        <f>IF(F100="I",IFERROR(SUMIF(Consolidado!B:B,'Clasificación 09.20'!C100,Consolidado!M:M),0),0)</f>
        <v>0</v>
      </c>
      <c r="J100" s="560"/>
    </row>
    <row r="101" spans="1:10" s="562" customFormat="1" ht="12" hidden="1" customHeight="1">
      <c r="A101" s="556" t="s">
        <v>3</v>
      </c>
      <c r="B101" s="556" t="s">
        <v>85</v>
      </c>
      <c r="C101" s="557">
        <v>11307</v>
      </c>
      <c r="D101" s="558" t="s">
        <v>171</v>
      </c>
      <c r="E101" s="559" t="s">
        <v>6</v>
      </c>
      <c r="F101" s="559" t="s">
        <v>594</v>
      </c>
      <c r="G101" s="592">
        <f>IF(F101="I",IFERROR(SUMIF(Consolidado!B:B,'Clasificación 09.20'!C101,Consolidado!L:L),0),0)</f>
        <v>0</v>
      </c>
      <c r="H101" s="560"/>
      <c r="I101" s="712">
        <f>IF(F101="I",IFERROR(SUMIF(Consolidado!B:B,'Clasificación 09.20'!C101,Consolidado!M:M),0),0)</f>
        <v>0</v>
      </c>
      <c r="J101" s="560"/>
    </row>
    <row r="102" spans="1:10" s="562" customFormat="1" ht="12" hidden="1" customHeight="1">
      <c r="A102" s="556" t="s">
        <v>3</v>
      </c>
      <c r="B102" s="556" t="s">
        <v>85</v>
      </c>
      <c r="C102" s="557">
        <v>11308</v>
      </c>
      <c r="D102" s="558" t="s">
        <v>172</v>
      </c>
      <c r="E102" s="559" t="s">
        <v>6</v>
      </c>
      <c r="F102" s="559" t="s">
        <v>594</v>
      </c>
      <c r="G102" s="592">
        <f>IF(F102="I",IFERROR(SUMIF(Consolidado!B:B,'Clasificación 09.20'!C102,Consolidado!L:L),0),0)</f>
        <v>0</v>
      </c>
      <c r="H102" s="560"/>
      <c r="I102" s="712">
        <f>IF(F102="I",IFERROR(SUMIF(Consolidado!B:B,'Clasificación 09.20'!C102,Consolidado!M:M),0),0)</f>
        <v>0</v>
      </c>
      <c r="J102" s="560"/>
    </row>
    <row r="103" spans="1:10" s="562" customFormat="1" ht="12" hidden="1" customHeight="1">
      <c r="A103" s="556" t="s">
        <v>3</v>
      </c>
      <c r="B103" s="556" t="s">
        <v>85</v>
      </c>
      <c r="C103" s="557">
        <v>11309</v>
      </c>
      <c r="D103" s="558" t="s">
        <v>173</v>
      </c>
      <c r="E103" s="559" t="s">
        <v>6</v>
      </c>
      <c r="F103" s="559" t="s">
        <v>594</v>
      </c>
      <c r="G103" s="592">
        <f>IF(F103="I",IFERROR(SUMIF(Consolidado!B:B,'Clasificación 09.20'!C103,Consolidado!L:L),0),0)</f>
        <v>0</v>
      </c>
      <c r="H103" s="560"/>
      <c r="I103" s="712">
        <f>IF(F103="I",IFERROR(SUMIF(Consolidado!B:B,'Clasificación 09.20'!C103,Consolidado!M:M),0),0)</f>
        <v>0</v>
      </c>
      <c r="J103" s="560"/>
    </row>
    <row r="104" spans="1:10" s="562" customFormat="1" ht="12" hidden="1" customHeight="1">
      <c r="A104" s="556" t="s">
        <v>3</v>
      </c>
      <c r="B104" s="556" t="s">
        <v>85</v>
      </c>
      <c r="C104" s="557">
        <v>11310</v>
      </c>
      <c r="D104" s="558" t="s">
        <v>174</v>
      </c>
      <c r="E104" s="559" t="s">
        <v>6</v>
      </c>
      <c r="F104" s="559" t="s">
        <v>594</v>
      </c>
      <c r="G104" s="592">
        <f>IF(F104="I",IFERROR(SUMIF(Consolidado!B:B,'Clasificación 09.20'!C104,Consolidado!L:L),0),0)</f>
        <v>0</v>
      </c>
      <c r="H104" s="560"/>
      <c r="I104" s="712">
        <f>IF(F104="I",IFERROR(SUMIF(Consolidado!B:B,'Clasificación 09.20'!C104,Consolidado!M:M),0),0)</f>
        <v>0</v>
      </c>
      <c r="J104" s="560"/>
    </row>
    <row r="105" spans="1:10" s="562" customFormat="1" ht="12" hidden="1" customHeight="1">
      <c r="A105" s="556" t="s">
        <v>3</v>
      </c>
      <c r="B105" s="556" t="s">
        <v>373</v>
      </c>
      <c r="C105" s="557">
        <v>11311</v>
      </c>
      <c r="D105" s="558" t="s">
        <v>175</v>
      </c>
      <c r="E105" s="559" t="s">
        <v>6</v>
      </c>
      <c r="F105" s="559" t="s">
        <v>594</v>
      </c>
      <c r="G105" s="592">
        <f>IF(F105="I",IFERROR(SUMIF(Consolidado!B:B,'Clasificación 09.20'!C105,Consolidado!L:L),0),0)</f>
        <v>0</v>
      </c>
      <c r="H105" s="560"/>
      <c r="I105" s="712">
        <f>IF(F105="I",IFERROR(SUMIF(Consolidado!B:B,'Clasificación 09.20'!C105,Consolidado!M:M),0),0)</f>
        <v>0</v>
      </c>
      <c r="J105" s="560"/>
    </row>
    <row r="106" spans="1:10" s="555" customFormat="1" ht="12" hidden="1" customHeight="1">
      <c r="A106" s="550" t="s">
        <v>3</v>
      </c>
      <c r="B106" s="550"/>
      <c r="C106" s="551">
        <v>11312</v>
      </c>
      <c r="D106" s="552" t="s">
        <v>522</v>
      </c>
      <c r="E106" s="553" t="s">
        <v>6</v>
      </c>
      <c r="F106" s="553" t="s">
        <v>593</v>
      </c>
      <c r="G106" s="591">
        <f>IF(F106="I",IFERROR(SUMIF(Consolidado!B:B,'Clasificación 09.20'!C106,Consolidado!L:L),0),0)</f>
        <v>0</v>
      </c>
      <c r="H106" s="554"/>
      <c r="I106" s="554">
        <f>IF(F106="I",IFERROR(SUMIF(#REF!,'Clasificación 09.20'!C106,#REF!),0),0)</f>
        <v>0</v>
      </c>
      <c r="J106" s="554"/>
    </row>
    <row r="107" spans="1:10" s="562" customFormat="1" ht="12" hidden="1" customHeight="1">
      <c r="A107" s="556" t="s">
        <v>3</v>
      </c>
      <c r="B107" s="556" t="s">
        <v>21</v>
      </c>
      <c r="C107" s="557">
        <v>1131201</v>
      </c>
      <c r="D107" s="558" t="s">
        <v>176</v>
      </c>
      <c r="E107" s="559" t="s">
        <v>6</v>
      </c>
      <c r="F107" s="559" t="s">
        <v>594</v>
      </c>
      <c r="G107" s="592">
        <f>IF(F107="I",IFERROR(SUMIF(Consolidado!B:B,'Clasificación 09.20'!C107,Consolidado!L:L),0),0)</f>
        <v>0</v>
      </c>
      <c r="H107" s="560"/>
      <c r="I107" s="712">
        <f>IF(F107="I",IFERROR(SUMIF(Consolidado!B:B,'Clasificación 09.20'!C107,Consolidado!M:M),0),0)</f>
        <v>0</v>
      </c>
      <c r="J107" s="560"/>
    </row>
    <row r="108" spans="1:10" s="555" customFormat="1" ht="12" hidden="1" customHeight="1">
      <c r="A108" s="550" t="s">
        <v>3</v>
      </c>
      <c r="B108" s="550"/>
      <c r="C108" s="551">
        <v>1131202</v>
      </c>
      <c r="D108" s="552" t="s">
        <v>177</v>
      </c>
      <c r="E108" s="553" t="s">
        <v>6</v>
      </c>
      <c r="F108" s="553" t="s">
        <v>593</v>
      </c>
      <c r="G108" s="591">
        <f>IF(F108="I",IFERROR(SUMIF(Consolidado!B:B,'Clasificación 09.20'!C108,Consolidado!L:L),0),0)</f>
        <v>0</v>
      </c>
      <c r="H108" s="554"/>
      <c r="I108" s="554">
        <f>IF(F108="I",IFERROR(SUMIF(#REF!,'Clasificación 09.20'!C108,#REF!),0),0)</f>
        <v>0</v>
      </c>
      <c r="J108" s="554"/>
    </row>
    <row r="109" spans="1:10" s="562" customFormat="1" ht="12" hidden="1" customHeight="1">
      <c r="A109" s="556" t="s">
        <v>3</v>
      </c>
      <c r="B109" s="556" t="s">
        <v>21</v>
      </c>
      <c r="C109" s="557">
        <v>113120201</v>
      </c>
      <c r="D109" s="558" t="s">
        <v>178</v>
      </c>
      <c r="E109" s="559" t="s">
        <v>6</v>
      </c>
      <c r="F109" s="559" t="s">
        <v>594</v>
      </c>
      <c r="G109" s="592">
        <f>IF(F109="I",IFERROR(SUMIF(Consolidado!B:B,'Clasificación 09.20'!C109,Consolidado!L:L),0),0)</f>
        <v>0</v>
      </c>
      <c r="H109" s="560"/>
      <c r="I109" s="712">
        <f>IF(F109="I",IFERROR(SUMIF(Consolidado!B:B,'Clasificación 09.20'!C109,Consolidado!M:M),0),0)</f>
        <v>0</v>
      </c>
      <c r="J109" s="560"/>
    </row>
    <row r="110" spans="1:10" s="555" customFormat="1" ht="12" hidden="1" customHeight="1">
      <c r="A110" s="550" t="s">
        <v>3</v>
      </c>
      <c r="B110" s="550"/>
      <c r="C110" s="551">
        <v>1131203</v>
      </c>
      <c r="D110" s="552" t="s">
        <v>179</v>
      </c>
      <c r="E110" s="553" t="s">
        <v>6</v>
      </c>
      <c r="F110" s="553" t="s">
        <v>593</v>
      </c>
      <c r="G110" s="591">
        <f>IF(F110="I",IFERROR(SUMIF(Consolidado!B:B,'Clasificación 09.20'!C110,Consolidado!L:L),0),0)</f>
        <v>0</v>
      </c>
      <c r="H110" s="554"/>
      <c r="I110" s="554">
        <f>IF(F110="I",IFERROR(SUMIF(#REF!,'Clasificación 09.20'!C110,#REF!),0),0)</f>
        <v>0</v>
      </c>
      <c r="J110" s="554"/>
    </row>
    <row r="111" spans="1:10" s="562" customFormat="1" ht="12" hidden="1" customHeight="1">
      <c r="A111" s="556" t="s">
        <v>3</v>
      </c>
      <c r="B111" s="556" t="s">
        <v>21</v>
      </c>
      <c r="C111" s="557">
        <v>113120301</v>
      </c>
      <c r="D111" s="558" t="s">
        <v>180</v>
      </c>
      <c r="E111" s="559" t="s">
        <v>6</v>
      </c>
      <c r="F111" s="559" t="s">
        <v>594</v>
      </c>
      <c r="G111" s="592">
        <f>IF(F111="I",IFERROR(SUMIF(Consolidado!B:B,'Clasificación 09.20'!C111,Consolidado!L:L),0),0)</f>
        <v>0</v>
      </c>
      <c r="H111" s="560"/>
      <c r="I111" s="712">
        <f>IF(F111="I",IFERROR(SUMIF(Consolidado!B:B,'Clasificación 09.20'!C111,Consolidado!M:M),0),0)</f>
        <v>0</v>
      </c>
      <c r="J111" s="560"/>
    </row>
    <row r="112" spans="1:10" s="562" customFormat="1" ht="12" hidden="1" customHeight="1">
      <c r="A112" s="556" t="s">
        <v>3</v>
      </c>
      <c r="B112" s="556" t="s">
        <v>21</v>
      </c>
      <c r="C112" s="557">
        <v>113120302</v>
      </c>
      <c r="D112" s="558" t="s">
        <v>181</v>
      </c>
      <c r="E112" s="559" t="s">
        <v>6</v>
      </c>
      <c r="F112" s="559" t="s">
        <v>594</v>
      </c>
      <c r="G112" s="592">
        <f>IF(F112="I",IFERROR(SUMIF(Consolidado!B:B,'Clasificación 09.20'!C112,Consolidado!L:L),0),0)</f>
        <v>0</v>
      </c>
      <c r="H112" s="560"/>
      <c r="I112" s="712">
        <f>IF(F112="I",IFERROR(SUMIF(Consolidado!B:B,'Clasificación 09.20'!C112,Consolidado!M:M),0),0)</f>
        <v>0</v>
      </c>
      <c r="J112" s="560"/>
    </row>
    <row r="113" spans="1:10" s="562" customFormat="1" ht="12" hidden="1" customHeight="1">
      <c r="A113" s="556" t="s">
        <v>3</v>
      </c>
      <c r="B113" s="556" t="s">
        <v>21</v>
      </c>
      <c r="C113" s="557">
        <v>113120303</v>
      </c>
      <c r="D113" s="558" t="s">
        <v>182</v>
      </c>
      <c r="E113" s="559" t="s">
        <v>6</v>
      </c>
      <c r="F113" s="559" t="s">
        <v>594</v>
      </c>
      <c r="G113" s="592">
        <f>IF(F113="I",IFERROR(SUMIF(Consolidado!B:B,'Clasificación 09.20'!C113,Consolidado!L:L),0),0)</f>
        <v>0</v>
      </c>
      <c r="H113" s="560"/>
      <c r="I113" s="712">
        <f>IF(F113="I",IFERROR(SUMIF(Consolidado!B:B,'Clasificación 09.20'!C113,Consolidado!M:M),0),0)</f>
        <v>0</v>
      </c>
      <c r="J113" s="560"/>
    </row>
    <row r="114" spans="1:10" s="562" customFormat="1" ht="12" hidden="1" customHeight="1">
      <c r="A114" s="556" t="s">
        <v>3</v>
      </c>
      <c r="B114" s="556" t="s">
        <v>21</v>
      </c>
      <c r="C114" s="557">
        <v>113120304</v>
      </c>
      <c r="D114" s="558" t="s">
        <v>183</v>
      </c>
      <c r="E114" s="559" t="s">
        <v>6</v>
      </c>
      <c r="F114" s="559" t="s">
        <v>594</v>
      </c>
      <c r="G114" s="592">
        <f>IF(F114="I",IFERROR(SUMIF(Consolidado!B:B,'Clasificación 09.20'!C114,Consolidado!L:L),0),0)</f>
        <v>0</v>
      </c>
      <c r="H114" s="560"/>
      <c r="I114" s="712">
        <f>IF(F114="I",IFERROR(SUMIF(Consolidado!B:B,'Clasificación 09.20'!C114,Consolidado!M:M),0),0)</f>
        <v>0</v>
      </c>
      <c r="J114" s="560"/>
    </row>
    <row r="115" spans="1:10" s="562" customFormat="1" ht="12" hidden="1" customHeight="1">
      <c r="A115" s="556" t="s">
        <v>3</v>
      </c>
      <c r="B115" s="556" t="s">
        <v>372</v>
      </c>
      <c r="C115" s="557">
        <v>1131204</v>
      </c>
      <c r="D115" s="558" t="s">
        <v>523</v>
      </c>
      <c r="E115" s="559" t="s">
        <v>6</v>
      </c>
      <c r="F115" s="559" t="s">
        <v>594</v>
      </c>
      <c r="G115" s="592">
        <f>IF(F115="I",IFERROR(SUMIF(Consolidado!B:B,'Clasificación 09.20'!C115,Consolidado!L:L),0),0)</f>
        <v>0</v>
      </c>
      <c r="H115" s="560"/>
      <c r="I115" s="712">
        <f>IF(F115="I",IFERROR(SUMIF(Consolidado!B:B,'Clasificación 09.20'!C115,Consolidado!M:M),0),0)</f>
        <v>0</v>
      </c>
      <c r="J115" s="560"/>
    </row>
    <row r="116" spans="1:10" s="562" customFormat="1" ht="12" customHeight="1">
      <c r="A116" s="556" t="s">
        <v>3</v>
      </c>
      <c r="B116" s="556" t="s">
        <v>85</v>
      </c>
      <c r="C116" s="557">
        <v>11313</v>
      </c>
      <c r="D116" s="558" t="s">
        <v>583</v>
      </c>
      <c r="E116" s="559" t="s">
        <v>6</v>
      </c>
      <c r="F116" s="559" t="s">
        <v>594</v>
      </c>
      <c r="G116" s="592">
        <f>IF(F116="I",IFERROR(SUMIF(Consolidado!B:B,'Clasificación 09.20'!C116,Consolidado!L:L),0),0)</f>
        <v>1770137</v>
      </c>
      <c r="H116" s="560"/>
      <c r="I116" s="712">
        <f>IF(F116="I",IFERROR(SUMIF(Consolidado!B:B,'Clasificación 09.20'!C116,Consolidado!M:M),0),0)</f>
        <v>253.61999999999531</v>
      </c>
      <c r="J116" s="560"/>
    </row>
    <row r="117" spans="1:10" s="562" customFormat="1" ht="12" hidden="1" customHeight="1">
      <c r="A117" s="556" t="s">
        <v>3</v>
      </c>
      <c r="B117" s="556" t="s">
        <v>84</v>
      </c>
      <c r="C117" s="557">
        <v>11314</v>
      </c>
      <c r="D117" s="558" t="s">
        <v>584</v>
      </c>
      <c r="E117" s="559" t="s">
        <v>6</v>
      </c>
      <c r="F117" s="559" t="s">
        <v>594</v>
      </c>
      <c r="G117" s="592">
        <f>IF(F117="I",IFERROR(SUMIF(Consolidado!B:B,'Clasificación 09.20'!C117,Consolidado!L:L),0),0)</f>
        <v>0</v>
      </c>
      <c r="H117" s="560"/>
      <c r="I117" s="712">
        <f>IF(F117="I",IFERROR(SUMIF(Consolidado!B:B,'Clasificación 09.20'!C117,Consolidado!M:M),0),0)</f>
        <v>0</v>
      </c>
      <c r="J117" s="560"/>
    </row>
    <row r="118" spans="1:10" s="555" customFormat="1" ht="12" hidden="1" customHeight="1">
      <c r="A118" s="550" t="s">
        <v>3</v>
      </c>
      <c r="B118" s="550"/>
      <c r="C118" s="551">
        <v>114</v>
      </c>
      <c r="D118" s="552" t="s">
        <v>184</v>
      </c>
      <c r="E118" s="553" t="s">
        <v>6</v>
      </c>
      <c r="F118" s="553" t="s">
        <v>593</v>
      </c>
      <c r="G118" s="591">
        <f>IF(F118="I",IFERROR(SUMIF(Consolidado!B:B,'Clasificación 09.20'!C118,Consolidado!L:L),0),0)</f>
        <v>0</v>
      </c>
      <c r="H118" s="554"/>
      <c r="I118" s="554">
        <f>IF(F118="I",IFERROR(SUMIF(#REF!,'Clasificación 09.20'!C118,#REF!),0),0)</f>
        <v>0</v>
      </c>
      <c r="J118" s="554"/>
    </row>
    <row r="119" spans="1:10" s="580" customFormat="1" ht="12" customHeight="1">
      <c r="A119" s="575" t="s">
        <v>3</v>
      </c>
      <c r="B119" s="575" t="s">
        <v>1391</v>
      </c>
      <c r="C119" s="576">
        <v>114101</v>
      </c>
      <c r="D119" s="577" t="s">
        <v>194</v>
      </c>
      <c r="E119" s="578" t="s">
        <v>6</v>
      </c>
      <c r="F119" s="578" t="s">
        <v>594</v>
      </c>
      <c r="G119" s="592">
        <f>IF(F119="I",IFERROR(SUMIF(Consolidado!B:B,'Clasificación 09.20'!C119,Consolidado!L:L),0),0)</f>
        <v>92486477</v>
      </c>
      <c r="H119" s="579"/>
      <c r="I119" s="712">
        <f>IF(F119="I",IFERROR(SUMIF(Consolidado!B:B,'Clasificación 09.20'!C119,Consolidado!M:M),0),0)</f>
        <v>13251.419999999998</v>
      </c>
      <c r="J119" s="579"/>
    </row>
    <row r="120" spans="1:10" s="580" customFormat="1" ht="12" customHeight="1">
      <c r="A120" s="575" t="s">
        <v>3</v>
      </c>
      <c r="B120" s="575" t="s">
        <v>1391</v>
      </c>
      <c r="C120" s="576">
        <v>114102</v>
      </c>
      <c r="D120" s="577" t="s">
        <v>196</v>
      </c>
      <c r="E120" s="578" t="s">
        <v>6</v>
      </c>
      <c r="F120" s="578" t="s">
        <v>594</v>
      </c>
      <c r="G120" s="592">
        <f>IF(F120="I",IFERROR(SUMIF(Consolidado!B:B,'Clasificación 09.20'!C120,Consolidado!L:L),0),0)</f>
        <v>35870474</v>
      </c>
      <c r="H120" s="579"/>
      <c r="I120" s="712">
        <f>IF(F120="I",IFERROR(SUMIF(Consolidado!B:B,'Clasificación 09.20'!C120,Consolidado!M:M),0),0)</f>
        <v>5139.51</v>
      </c>
      <c r="J120" s="579"/>
    </row>
    <row r="121" spans="1:10" s="580" customFormat="1" ht="12" customHeight="1">
      <c r="A121" s="575" t="s">
        <v>3</v>
      </c>
      <c r="B121" s="575" t="s">
        <v>1391</v>
      </c>
      <c r="C121" s="576">
        <v>114103</v>
      </c>
      <c r="D121" s="577" t="s">
        <v>566</v>
      </c>
      <c r="E121" s="578" t="s">
        <v>6</v>
      </c>
      <c r="F121" s="578" t="s">
        <v>594</v>
      </c>
      <c r="G121" s="592">
        <f>IF(F121="I",IFERROR(SUMIF(Consolidado!B:B,'Clasificación 09.20'!C121,Consolidado!L:L),0),0)</f>
        <v>17653690</v>
      </c>
      <c r="H121" s="579"/>
      <c r="I121" s="712">
        <f>IF(F121="I",IFERROR(SUMIF(Consolidado!B:B,'Clasificación 09.20'!C121,Consolidado!M:M),0),0)</f>
        <v>2529.41</v>
      </c>
      <c r="J121" s="579"/>
    </row>
    <row r="122" spans="1:10" s="580" customFormat="1" ht="12" hidden="1" customHeight="1">
      <c r="A122" s="575" t="s">
        <v>3</v>
      </c>
      <c r="B122" s="575" t="s">
        <v>84</v>
      </c>
      <c r="C122" s="576">
        <v>114104</v>
      </c>
      <c r="D122" s="577" t="s">
        <v>473</v>
      </c>
      <c r="E122" s="578" t="s">
        <v>6</v>
      </c>
      <c r="F122" s="578" t="s">
        <v>594</v>
      </c>
      <c r="G122" s="592">
        <f>IF(F122="I",IFERROR(SUMIF(Consolidado!B:B,'Clasificación 09.20'!C122,Consolidado!L:L),0),0)</f>
        <v>0</v>
      </c>
      <c r="H122" s="579"/>
      <c r="I122" s="712">
        <f>IF(F122="I",IFERROR(SUMIF(Consolidado!B:B,'Clasificación 09.20'!C122,Consolidado!M:M),0),0)</f>
        <v>0</v>
      </c>
      <c r="J122" s="579"/>
    </row>
    <row r="123" spans="1:10" s="580" customFormat="1" ht="12" customHeight="1">
      <c r="A123" s="575" t="s">
        <v>3</v>
      </c>
      <c r="B123" s="575" t="s">
        <v>1391</v>
      </c>
      <c r="C123" s="576">
        <v>114105</v>
      </c>
      <c r="D123" s="577" t="s">
        <v>599</v>
      </c>
      <c r="E123" s="578" t="s">
        <v>6</v>
      </c>
      <c r="F123" s="578" t="s">
        <v>594</v>
      </c>
      <c r="G123" s="592">
        <f>IF(F123="I",IFERROR(SUMIF(Consolidado!B:B,'Clasificación 09.20'!C123,Consolidado!L:L),0),0)</f>
        <v>48401280</v>
      </c>
      <c r="H123" s="579"/>
      <c r="I123" s="712">
        <f>IF(F123="I",IFERROR(SUMIF(Consolidado!B:B,'Clasificación 09.20'!C123,Consolidado!M:M),0),0)</f>
        <v>6934.9199999999992</v>
      </c>
      <c r="J123" s="579"/>
    </row>
    <row r="124" spans="1:10" s="562" customFormat="1" ht="12" hidden="1" customHeight="1">
      <c r="A124" s="556" t="s">
        <v>3</v>
      </c>
      <c r="B124" s="556" t="s">
        <v>21</v>
      </c>
      <c r="C124" s="557">
        <v>114106</v>
      </c>
      <c r="D124" s="558" t="s">
        <v>195</v>
      </c>
      <c r="E124" s="559" t="s">
        <v>6</v>
      </c>
      <c r="F124" s="559" t="s">
        <v>594</v>
      </c>
      <c r="G124" s="592">
        <f>IF(F124="I",IFERROR(SUMIF(Consolidado!B:B,'Clasificación 09.20'!C124,Consolidado!L:L),0),0)</f>
        <v>0</v>
      </c>
      <c r="H124" s="560"/>
      <c r="I124" s="712">
        <f>IF(F124="I",IFERROR(SUMIF(Consolidado!B:B,'Clasificación 09.20'!C124,Consolidado!M:M),0),0)</f>
        <v>0</v>
      </c>
      <c r="J124" s="560"/>
    </row>
    <row r="125" spans="1:10" s="562" customFormat="1" ht="12" hidden="1" customHeight="1">
      <c r="A125" s="556" t="s">
        <v>3</v>
      </c>
      <c r="B125" s="556" t="s">
        <v>85</v>
      </c>
      <c r="C125" s="557">
        <v>114107</v>
      </c>
      <c r="D125" s="558" t="s">
        <v>585</v>
      </c>
      <c r="E125" s="559" t="s">
        <v>6</v>
      </c>
      <c r="F125" s="559" t="s">
        <v>594</v>
      </c>
      <c r="G125" s="592">
        <f>IF(F125="I",IFERROR(SUMIF(Consolidado!B:B,'Clasificación 09.20'!C125,Consolidado!L:L),0),0)</f>
        <v>0</v>
      </c>
      <c r="H125" s="560"/>
      <c r="I125" s="712">
        <f>IF(F125="I",IFERROR(SUMIF(Consolidado!B:B,'Clasificación 09.20'!C125,Consolidado!M:M),0),0)</f>
        <v>0</v>
      </c>
      <c r="J125" s="560"/>
    </row>
    <row r="126" spans="1:10" s="562" customFormat="1" ht="12" hidden="1" customHeight="1">
      <c r="A126" s="556" t="s">
        <v>3</v>
      </c>
      <c r="B126" s="556" t="s">
        <v>85</v>
      </c>
      <c r="C126" s="557">
        <v>114108</v>
      </c>
      <c r="D126" s="558" t="s">
        <v>185</v>
      </c>
      <c r="E126" s="559" t="s">
        <v>368</v>
      </c>
      <c r="F126" s="559" t="s">
        <v>594</v>
      </c>
      <c r="G126" s="592">
        <f>IF(F126="I",IFERROR(SUMIF(Consolidado!B:B,'Clasificación 09.20'!C126,Consolidado!L:L),0),0)</f>
        <v>0</v>
      </c>
      <c r="H126" s="560"/>
      <c r="I126" s="712">
        <f>IF(F126="I",IFERROR(SUMIF(Consolidado!B:B,'Clasificación 09.20'!C126,Consolidado!M:M),0),0)</f>
        <v>0</v>
      </c>
      <c r="J126" s="560"/>
    </row>
    <row r="127" spans="1:10" s="562" customFormat="1" ht="12" hidden="1" customHeight="1">
      <c r="A127" s="556" t="s">
        <v>3</v>
      </c>
      <c r="B127" s="556" t="s">
        <v>85</v>
      </c>
      <c r="C127" s="557">
        <v>114109</v>
      </c>
      <c r="D127" s="558" t="s">
        <v>186</v>
      </c>
      <c r="E127" s="559" t="s">
        <v>368</v>
      </c>
      <c r="F127" s="559" t="s">
        <v>594</v>
      </c>
      <c r="G127" s="592">
        <f>IF(F127="I",IFERROR(SUMIF(Consolidado!B:B,'Clasificación 09.20'!C127,Consolidado!L:L),0),0)</f>
        <v>0</v>
      </c>
      <c r="H127" s="560"/>
      <c r="I127" s="712">
        <f>IF(F127="I",IFERROR(SUMIF(Consolidado!B:B,'Clasificación 09.20'!C127,Consolidado!M:M),0),0)</f>
        <v>0</v>
      </c>
      <c r="J127" s="560"/>
    </row>
    <row r="128" spans="1:10" s="562" customFormat="1" ht="12" hidden="1" customHeight="1">
      <c r="A128" s="556" t="s">
        <v>3</v>
      </c>
      <c r="B128" s="556" t="s">
        <v>85</v>
      </c>
      <c r="C128" s="557">
        <v>114110</v>
      </c>
      <c r="D128" s="558" t="s">
        <v>187</v>
      </c>
      <c r="E128" s="559" t="s">
        <v>368</v>
      </c>
      <c r="F128" s="559" t="s">
        <v>594</v>
      </c>
      <c r="G128" s="592">
        <f>IF(F128="I",IFERROR(SUMIF(Consolidado!B:B,'Clasificación 09.20'!C128,Consolidado!L:L),0),0)</f>
        <v>0</v>
      </c>
      <c r="H128" s="560"/>
      <c r="I128" s="712">
        <f>IF(F128="I",IFERROR(SUMIF(Consolidado!B:B,'Clasificación 09.20'!C128,Consolidado!M:M),0),0)</f>
        <v>0</v>
      </c>
      <c r="J128" s="560"/>
    </row>
    <row r="129" spans="1:10" s="562" customFormat="1" ht="12" hidden="1" customHeight="1">
      <c r="A129" s="556" t="s">
        <v>3</v>
      </c>
      <c r="B129" s="556" t="s">
        <v>85</v>
      </c>
      <c r="C129" s="557">
        <v>114111</v>
      </c>
      <c r="D129" s="558" t="s">
        <v>188</v>
      </c>
      <c r="E129" s="559" t="s">
        <v>368</v>
      </c>
      <c r="F129" s="559" t="s">
        <v>594</v>
      </c>
      <c r="G129" s="592">
        <f>IF(F129="I",IFERROR(SUMIF(Consolidado!B:B,'Clasificación 09.20'!C129,Consolidado!L:L),0),0)</f>
        <v>0</v>
      </c>
      <c r="H129" s="560"/>
      <c r="I129" s="712">
        <f>IF(F129="I",IFERROR(SUMIF(Consolidado!B:B,'Clasificación 09.20'!C129,Consolidado!M:M),0),0)</f>
        <v>0</v>
      </c>
      <c r="J129" s="560"/>
    </row>
    <row r="130" spans="1:10" s="562" customFormat="1" ht="12" hidden="1" customHeight="1">
      <c r="A130" s="556" t="s">
        <v>3</v>
      </c>
      <c r="B130" s="556" t="s">
        <v>85</v>
      </c>
      <c r="C130" s="557">
        <v>114112</v>
      </c>
      <c r="D130" s="558" t="s">
        <v>189</v>
      </c>
      <c r="E130" s="559" t="s">
        <v>368</v>
      </c>
      <c r="F130" s="559" t="s">
        <v>594</v>
      </c>
      <c r="G130" s="592">
        <f>IF(F130="I",IFERROR(SUMIF(Consolidado!B:B,'Clasificación 09.20'!C130,Consolidado!L:L),0),0)</f>
        <v>0</v>
      </c>
      <c r="H130" s="560"/>
      <c r="I130" s="712">
        <f>IF(F130="I",IFERROR(SUMIF(Consolidado!B:B,'Clasificación 09.20'!C130,Consolidado!M:M),0),0)</f>
        <v>0</v>
      </c>
      <c r="J130" s="560"/>
    </row>
    <row r="131" spans="1:10" s="562" customFormat="1" ht="12" hidden="1" customHeight="1">
      <c r="A131" s="556" t="s">
        <v>3</v>
      </c>
      <c r="B131" s="556" t="s">
        <v>85</v>
      </c>
      <c r="C131" s="557">
        <v>114113</v>
      </c>
      <c r="D131" s="558" t="s">
        <v>190</v>
      </c>
      <c r="E131" s="559" t="s">
        <v>368</v>
      </c>
      <c r="F131" s="559" t="s">
        <v>594</v>
      </c>
      <c r="G131" s="592">
        <f>IF(F131="I",IFERROR(SUMIF(Consolidado!B:B,'Clasificación 09.20'!C131,Consolidado!L:L),0),0)</f>
        <v>0</v>
      </c>
      <c r="H131" s="560"/>
      <c r="I131" s="712">
        <f>IF(F131="I",IFERROR(SUMIF(Consolidado!B:B,'Clasificación 09.20'!C131,Consolidado!M:M),0),0)</f>
        <v>0</v>
      </c>
      <c r="J131" s="560"/>
    </row>
    <row r="132" spans="1:10" s="562" customFormat="1" ht="12" hidden="1" customHeight="1">
      <c r="A132" s="556" t="s">
        <v>3</v>
      </c>
      <c r="B132" s="556" t="s">
        <v>85</v>
      </c>
      <c r="C132" s="557">
        <v>114114</v>
      </c>
      <c r="D132" s="558" t="s">
        <v>191</v>
      </c>
      <c r="E132" s="559" t="s">
        <v>368</v>
      </c>
      <c r="F132" s="559" t="s">
        <v>594</v>
      </c>
      <c r="G132" s="592">
        <f>IF(F132="I",IFERROR(SUMIF(Consolidado!B:B,'Clasificación 09.20'!C132,Consolidado!L:L),0),0)</f>
        <v>0</v>
      </c>
      <c r="H132" s="560"/>
      <c r="I132" s="712">
        <f>IF(F132="I",IFERROR(SUMIF(Consolidado!B:B,'Clasificación 09.20'!C132,Consolidado!M:M),0),0)</f>
        <v>0</v>
      </c>
      <c r="J132" s="560"/>
    </row>
    <row r="133" spans="1:10" s="562" customFormat="1" ht="12" hidden="1" customHeight="1">
      <c r="A133" s="556" t="s">
        <v>3</v>
      </c>
      <c r="B133" s="556" t="s">
        <v>85</v>
      </c>
      <c r="C133" s="557">
        <v>114115</v>
      </c>
      <c r="D133" s="558" t="s">
        <v>192</v>
      </c>
      <c r="E133" s="559" t="s">
        <v>368</v>
      </c>
      <c r="F133" s="559" t="s">
        <v>594</v>
      </c>
      <c r="G133" s="592">
        <f>IF(F133="I",IFERROR(SUMIF(Consolidado!B:B,'Clasificación 09.20'!C133,Consolidado!L:L),0),0)</f>
        <v>0</v>
      </c>
      <c r="H133" s="560"/>
      <c r="I133" s="712">
        <f>IF(F133="I",IFERROR(SUMIF(Consolidado!B:B,'Clasificación 09.20'!C133,Consolidado!M:M),0),0)</f>
        <v>0</v>
      </c>
      <c r="J133" s="560"/>
    </row>
    <row r="134" spans="1:10" s="562" customFormat="1" ht="12" hidden="1" customHeight="1">
      <c r="A134" s="556" t="s">
        <v>3</v>
      </c>
      <c r="B134" s="556" t="s">
        <v>85</v>
      </c>
      <c r="C134" s="557">
        <v>114116</v>
      </c>
      <c r="D134" s="558" t="s">
        <v>193</v>
      </c>
      <c r="E134" s="559" t="s">
        <v>6</v>
      </c>
      <c r="F134" s="559" t="s">
        <v>594</v>
      </c>
      <c r="G134" s="592">
        <f>IF(F134="I",IFERROR(SUMIF(Consolidado!B:B,'Clasificación 09.20'!C134,Consolidado!L:L),0),0)</f>
        <v>0</v>
      </c>
      <c r="H134" s="560"/>
      <c r="I134" s="712">
        <f>IF(F134="I",IFERROR(SUMIF(Consolidado!B:B,'Clasificación 09.20'!C134,Consolidado!M:M),0),0)</f>
        <v>0</v>
      </c>
      <c r="J134" s="560"/>
    </row>
    <row r="135" spans="1:10" s="562" customFormat="1" ht="12" hidden="1" customHeight="1">
      <c r="A135" s="556" t="s">
        <v>3</v>
      </c>
      <c r="B135" s="556" t="s">
        <v>85</v>
      </c>
      <c r="C135" s="557">
        <v>114117</v>
      </c>
      <c r="D135" s="558" t="s">
        <v>175</v>
      </c>
      <c r="E135" s="559" t="s">
        <v>6</v>
      </c>
      <c r="F135" s="559" t="s">
        <v>594</v>
      </c>
      <c r="G135" s="592">
        <f>IF(F135="I",IFERROR(SUMIF(Consolidado!B:B,'Clasificación 09.20'!C135,Consolidado!L:L),0),0)</f>
        <v>0</v>
      </c>
      <c r="H135" s="560"/>
      <c r="I135" s="712">
        <f>IF(F135="I",IFERROR(SUMIF(Consolidado!B:B,'Clasificación 09.20'!C135,Consolidado!M:M),0),0)</f>
        <v>0</v>
      </c>
      <c r="J135" s="560"/>
    </row>
    <row r="136" spans="1:10" s="555" customFormat="1" ht="12" hidden="1" customHeight="1">
      <c r="A136" s="550" t="s">
        <v>3</v>
      </c>
      <c r="B136" s="550"/>
      <c r="C136" s="551">
        <v>115</v>
      </c>
      <c r="D136" s="552" t="s">
        <v>524</v>
      </c>
      <c r="E136" s="553" t="s">
        <v>6</v>
      </c>
      <c r="F136" s="553" t="s">
        <v>593</v>
      </c>
      <c r="G136" s="591">
        <f>IF(F136="I",IFERROR(SUMIF(Consolidado!B:B,'Clasificación 09.20'!C136,Consolidado!L:L),0),0)</f>
        <v>0</v>
      </c>
      <c r="H136" s="554"/>
      <c r="I136" s="554">
        <f>IF(F136="I",IFERROR(SUMIF(#REF!,'Clasificación 09.20'!C136,#REF!),0),0)</f>
        <v>0</v>
      </c>
      <c r="J136" s="554"/>
    </row>
    <row r="137" spans="1:10" s="555" customFormat="1" ht="12" hidden="1" customHeight="1">
      <c r="A137" s="550" t="s">
        <v>3</v>
      </c>
      <c r="B137" s="550"/>
      <c r="C137" s="551">
        <v>115101</v>
      </c>
      <c r="D137" s="552" t="s">
        <v>52</v>
      </c>
      <c r="E137" s="553" t="s">
        <v>6</v>
      </c>
      <c r="F137" s="553" t="s">
        <v>593</v>
      </c>
      <c r="G137" s="591">
        <f>IF(F137="I",IFERROR(SUMIF(Consolidado!B:B,'Clasificación 09.20'!C137,Consolidado!L:L),0),0)</f>
        <v>0</v>
      </c>
      <c r="H137" s="554"/>
      <c r="I137" s="554">
        <f>IF(F137="I",IFERROR(SUMIF(#REF!,'Clasificación 09.20'!C137,#REF!),0),0)</f>
        <v>0</v>
      </c>
      <c r="J137" s="554"/>
    </row>
    <row r="138" spans="1:10" s="562" customFormat="1" ht="12" hidden="1" customHeight="1">
      <c r="A138" s="556" t="s">
        <v>3</v>
      </c>
      <c r="B138" s="556" t="s">
        <v>371</v>
      </c>
      <c r="C138" s="557">
        <v>11510101</v>
      </c>
      <c r="D138" s="558" t="s">
        <v>197</v>
      </c>
      <c r="E138" s="559" t="s">
        <v>6</v>
      </c>
      <c r="F138" s="559" t="s">
        <v>594</v>
      </c>
      <c r="G138" s="592">
        <f>IF(F138="I",IFERROR(SUMIF(Consolidado!B:B,'Clasificación 09.20'!C138,Consolidado!L:L),0),0)</f>
        <v>0</v>
      </c>
      <c r="H138" s="560"/>
      <c r="I138" s="712">
        <f>IF(F138="I",IFERROR(SUMIF(Consolidado!B:B,'Clasificación 09.20'!C138,Consolidado!M:M),0),0)</f>
        <v>0</v>
      </c>
      <c r="J138" s="560"/>
    </row>
    <row r="139" spans="1:10" s="562" customFormat="1" ht="12" hidden="1" customHeight="1">
      <c r="A139" s="556" t="s">
        <v>3</v>
      </c>
      <c r="B139" s="556" t="s">
        <v>371</v>
      </c>
      <c r="C139" s="557">
        <v>11510102</v>
      </c>
      <c r="D139" s="558" t="s">
        <v>198</v>
      </c>
      <c r="E139" s="559" t="s">
        <v>6</v>
      </c>
      <c r="F139" s="559" t="s">
        <v>594</v>
      </c>
      <c r="G139" s="592">
        <f>IF(F139="I",IFERROR(SUMIF(Consolidado!B:B,'Clasificación 09.20'!C139,Consolidado!L:L),0),0)</f>
        <v>0</v>
      </c>
      <c r="H139" s="560"/>
      <c r="I139" s="712">
        <f>IF(F139="I",IFERROR(SUMIF(Consolidado!B:B,'Clasificación 09.20'!C139,Consolidado!M:M),0),0)</f>
        <v>0</v>
      </c>
      <c r="J139" s="560"/>
    </row>
    <row r="140" spans="1:10" s="562" customFormat="1" ht="12" hidden="1" customHeight="1">
      <c r="A140" s="556" t="s">
        <v>3</v>
      </c>
      <c r="B140" s="556" t="s">
        <v>371</v>
      </c>
      <c r="C140" s="557">
        <v>11510103</v>
      </c>
      <c r="D140" s="558" t="s">
        <v>199</v>
      </c>
      <c r="E140" s="559" t="s">
        <v>6</v>
      </c>
      <c r="F140" s="559" t="s">
        <v>594</v>
      </c>
      <c r="G140" s="592">
        <f>IF(F140="I",IFERROR(SUMIF(Consolidado!B:B,'Clasificación 09.20'!C140,Consolidado!L:L),0),0)</f>
        <v>0</v>
      </c>
      <c r="H140" s="560"/>
      <c r="I140" s="712">
        <f>IF(F140="I",IFERROR(SUMIF(Consolidado!B:B,'Clasificación 09.20'!C140,Consolidado!M:M),0),0)</f>
        <v>0</v>
      </c>
      <c r="J140" s="560"/>
    </row>
    <row r="141" spans="1:10" s="562" customFormat="1" ht="12" hidden="1" customHeight="1">
      <c r="A141" s="556" t="s">
        <v>3</v>
      </c>
      <c r="B141" s="556" t="s">
        <v>371</v>
      </c>
      <c r="C141" s="557">
        <v>115102</v>
      </c>
      <c r="D141" s="558" t="s">
        <v>600</v>
      </c>
      <c r="E141" s="559" t="s">
        <v>6</v>
      </c>
      <c r="F141" s="559" t="s">
        <v>594</v>
      </c>
      <c r="G141" s="592">
        <f>IF(F141="I",IFERROR(SUMIF(Consolidado!B:B,'Clasificación 09.20'!C141,Consolidado!L:L),0),0)</f>
        <v>0</v>
      </c>
      <c r="H141" s="560"/>
      <c r="I141" s="712">
        <f>IF(F141="I",IFERROR(SUMIF(Consolidado!B:B,'Clasificación 09.20'!C141,Consolidado!M:M),0),0)</f>
        <v>0</v>
      </c>
      <c r="J141" s="560"/>
    </row>
    <row r="142" spans="1:10" s="562" customFormat="1" ht="12" hidden="1" customHeight="1">
      <c r="A142" s="556" t="s">
        <v>3</v>
      </c>
      <c r="B142" s="556" t="s">
        <v>371</v>
      </c>
      <c r="C142" s="557">
        <v>115103</v>
      </c>
      <c r="D142" s="558" t="s">
        <v>601</v>
      </c>
      <c r="E142" s="559" t="s">
        <v>6</v>
      </c>
      <c r="F142" s="559" t="s">
        <v>594</v>
      </c>
      <c r="G142" s="592">
        <f>IF(F142="I",IFERROR(SUMIF(Consolidado!B:B,'Clasificación 09.20'!C142,Consolidado!L:L),0),0)</f>
        <v>0</v>
      </c>
      <c r="H142" s="560"/>
      <c r="I142" s="712">
        <f>IF(F142="I",IFERROR(SUMIF(Consolidado!B:B,'Clasificación 09.20'!C142,Consolidado!M:M),0),0)</f>
        <v>0</v>
      </c>
      <c r="J142" s="560"/>
    </row>
    <row r="143" spans="1:10" s="562" customFormat="1" ht="12" hidden="1" customHeight="1">
      <c r="A143" s="556" t="s">
        <v>3</v>
      </c>
      <c r="B143" s="556" t="s">
        <v>371</v>
      </c>
      <c r="C143" s="557">
        <v>115104</v>
      </c>
      <c r="D143" s="558" t="s">
        <v>200</v>
      </c>
      <c r="E143" s="559" t="s">
        <v>6</v>
      </c>
      <c r="F143" s="559" t="s">
        <v>594</v>
      </c>
      <c r="G143" s="592">
        <f>IF(F143="I",IFERROR(SUMIF(Consolidado!B:B,'Clasificación 09.20'!C143,Consolidado!L:L),0),0)</f>
        <v>0</v>
      </c>
      <c r="H143" s="560"/>
      <c r="I143" s="712">
        <f>IF(F143="I",IFERROR(SUMIF(Consolidado!B:B,'Clasificación 09.20'!C143,Consolidado!M:M),0),0)</f>
        <v>0</v>
      </c>
      <c r="J143" s="560"/>
    </row>
    <row r="144" spans="1:10" s="562" customFormat="1" ht="12" hidden="1" customHeight="1">
      <c r="A144" s="556" t="s">
        <v>3</v>
      </c>
      <c r="B144" s="556" t="s">
        <v>371</v>
      </c>
      <c r="C144" s="557">
        <v>115105</v>
      </c>
      <c r="D144" s="558" t="s">
        <v>201</v>
      </c>
      <c r="E144" s="559" t="s">
        <v>6</v>
      </c>
      <c r="F144" s="559" t="s">
        <v>594</v>
      </c>
      <c r="G144" s="592">
        <f>IF(F144="I",IFERROR(SUMIF(Consolidado!B:B,'Clasificación 09.20'!C144,Consolidado!L:L),0),0)</f>
        <v>0</v>
      </c>
      <c r="H144" s="560"/>
      <c r="I144" s="712">
        <f>IF(F144="I",IFERROR(SUMIF(Consolidado!B:B,'Clasificación 09.20'!C144,Consolidado!M:M),0),0)</f>
        <v>0</v>
      </c>
      <c r="J144" s="560"/>
    </row>
    <row r="145" spans="1:10" s="562" customFormat="1" ht="12" customHeight="1">
      <c r="A145" s="556" t="s">
        <v>3</v>
      </c>
      <c r="B145" s="556" t="s">
        <v>1391</v>
      </c>
      <c r="C145" s="557">
        <v>115106</v>
      </c>
      <c r="D145" s="558" t="s">
        <v>567</v>
      </c>
      <c r="E145" s="559" t="s">
        <v>6</v>
      </c>
      <c r="F145" s="559" t="s">
        <v>594</v>
      </c>
      <c r="G145" s="592">
        <f>IF(F145="I",IFERROR(SUMIF(Consolidado!B:B,'Clasificación 09.20'!C145,Consolidado!L:L),0),0)</f>
        <v>20938080</v>
      </c>
      <c r="H145" s="560"/>
      <c r="I145" s="712">
        <f>IF(F145="I",IFERROR(SUMIF(Consolidado!B:B,'Clasificación 09.20'!C145,Consolidado!M:M),0),0)</f>
        <v>3000</v>
      </c>
      <c r="J145" s="560"/>
    </row>
    <row r="146" spans="1:10" s="562" customFormat="1" ht="12" hidden="1" customHeight="1">
      <c r="A146" s="556" t="s">
        <v>3</v>
      </c>
      <c r="B146" s="556" t="s">
        <v>371</v>
      </c>
      <c r="C146" s="557">
        <v>115107</v>
      </c>
      <c r="D146" s="558" t="s">
        <v>202</v>
      </c>
      <c r="E146" s="559" t="s">
        <v>6</v>
      </c>
      <c r="F146" s="559" t="s">
        <v>594</v>
      </c>
      <c r="G146" s="592">
        <f>IF(F146="I",IFERROR(SUMIF(Consolidado!B:B,'Clasificación 09.20'!C146,Consolidado!L:L),0),0)</f>
        <v>0</v>
      </c>
      <c r="H146" s="560"/>
      <c r="I146" s="712">
        <f>IF(F146="I",IFERROR(SUMIF(Consolidado!B:B,'Clasificación 09.20'!C146,Consolidado!M:M),0),0)</f>
        <v>0</v>
      </c>
      <c r="J146" s="560"/>
    </row>
    <row r="147" spans="1:10" s="562" customFormat="1" ht="12" customHeight="1">
      <c r="A147" s="556" t="s">
        <v>3</v>
      </c>
      <c r="B147" s="556" t="s">
        <v>21</v>
      </c>
      <c r="C147" s="557">
        <v>115108</v>
      </c>
      <c r="D147" s="558" t="s">
        <v>654</v>
      </c>
      <c r="E147" s="559" t="s">
        <v>6</v>
      </c>
      <c r="F147" s="559" t="s">
        <v>594</v>
      </c>
      <c r="G147" s="592">
        <f>IF(F147="I",IFERROR(SUMIF(Consolidado!B:B,'Clasificación 09.20'!C147,Consolidado!L:L),0),0)</f>
        <v>2243400</v>
      </c>
      <c r="H147" s="560"/>
      <c r="I147" s="712">
        <f>IF(F147="I",IFERROR(SUMIF(Consolidado!B:B,'Clasificación 09.20'!C147,Consolidado!M:M),0),0)</f>
        <v>322.69</v>
      </c>
      <c r="J147" s="560"/>
    </row>
    <row r="148" spans="1:10" s="562" customFormat="1" ht="12" hidden="1" customHeight="1">
      <c r="A148" s="556" t="s">
        <v>3</v>
      </c>
      <c r="B148" s="556" t="s">
        <v>371</v>
      </c>
      <c r="C148" s="557">
        <v>115109</v>
      </c>
      <c r="D148" s="558" t="s">
        <v>203</v>
      </c>
      <c r="E148" s="559" t="s">
        <v>6</v>
      </c>
      <c r="F148" s="559" t="s">
        <v>594</v>
      </c>
      <c r="G148" s="592">
        <f>IF(F148="I",IFERROR(SUMIF(Consolidado!B:B,'Clasificación 09.20'!C148,Consolidado!L:L),0),0)</f>
        <v>0</v>
      </c>
      <c r="H148" s="560"/>
      <c r="I148" s="712">
        <f>IF(F148="I",IFERROR(SUMIF(Consolidado!B:B,'Clasificación 09.20'!C148,Consolidado!M:M),0),0)</f>
        <v>0</v>
      </c>
      <c r="J148" s="560"/>
    </row>
    <row r="149" spans="1:10" s="562" customFormat="1" ht="12" hidden="1" customHeight="1">
      <c r="A149" s="556" t="s">
        <v>3</v>
      </c>
      <c r="B149" s="556" t="s">
        <v>371</v>
      </c>
      <c r="C149" s="557">
        <v>115110</v>
      </c>
      <c r="D149" s="558" t="s">
        <v>204</v>
      </c>
      <c r="E149" s="559" t="s">
        <v>6</v>
      </c>
      <c r="F149" s="559" t="s">
        <v>594</v>
      </c>
      <c r="G149" s="592">
        <f>IF(F149="I",IFERROR(SUMIF(Consolidado!B:B,'Clasificación 09.20'!C149,Consolidado!L:L),0),0)</f>
        <v>0</v>
      </c>
      <c r="H149" s="560"/>
      <c r="I149" s="712">
        <f>IF(F149="I",IFERROR(SUMIF(Consolidado!B:B,'Clasificación 09.20'!C149,Consolidado!M:M),0),0)</f>
        <v>0</v>
      </c>
      <c r="J149" s="560"/>
    </row>
    <row r="150" spans="1:10" s="562" customFormat="1" ht="12" hidden="1" customHeight="1">
      <c r="A150" s="556" t="s">
        <v>3</v>
      </c>
      <c r="B150" s="556" t="s">
        <v>371</v>
      </c>
      <c r="C150" s="557">
        <v>115111</v>
      </c>
      <c r="D150" s="558" t="s">
        <v>602</v>
      </c>
      <c r="E150" s="559" t="s">
        <v>6</v>
      </c>
      <c r="F150" s="559" t="s">
        <v>594</v>
      </c>
      <c r="G150" s="592">
        <f>IF(F150="I",IFERROR(SUMIF(Consolidado!B:B,'Clasificación 09.20'!C150,Consolidado!L:L),0),0)</f>
        <v>0</v>
      </c>
      <c r="H150" s="560"/>
      <c r="I150" s="712">
        <f>IF(F150="I",IFERROR(SUMIF(Consolidado!B:B,'Clasificación 09.20'!C150,Consolidado!M:M),0),0)</f>
        <v>0</v>
      </c>
      <c r="J150" s="560"/>
    </row>
    <row r="151" spans="1:10" s="555" customFormat="1" ht="12" hidden="1" customHeight="1">
      <c r="A151" s="550" t="s">
        <v>3</v>
      </c>
      <c r="B151" s="550"/>
      <c r="C151" s="551">
        <v>12</v>
      </c>
      <c r="D151" s="552" t="s">
        <v>7</v>
      </c>
      <c r="E151" s="553" t="s">
        <v>368</v>
      </c>
      <c r="F151" s="553" t="s">
        <v>593</v>
      </c>
      <c r="G151" s="591">
        <f>IF(F151="I",IFERROR(SUMIF(Consolidado!B:B,'Clasificación 09.20'!C151,Consolidado!L:L),0),0)</f>
        <v>0</v>
      </c>
      <c r="H151" s="554"/>
      <c r="I151" s="554">
        <f>IF(F151="I",IFERROR(SUMIF(#REF!,'Clasificación 09.20'!C151,#REF!),0),0)</f>
        <v>0</v>
      </c>
      <c r="J151" s="554"/>
    </row>
    <row r="152" spans="1:10" s="555" customFormat="1" ht="12" hidden="1" customHeight="1">
      <c r="A152" s="550" t="s">
        <v>3</v>
      </c>
      <c r="B152" s="550"/>
      <c r="C152" s="551">
        <v>130</v>
      </c>
      <c r="D152" s="552" t="s">
        <v>205</v>
      </c>
      <c r="E152" s="553" t="s">
        <v>6</v>
      </c>
      <c r="F152" s="553" t="s">
        <v>593</v>
      </c>
      <c r="G152" s="591">
        <f>IF(F152="I",IFERROR(SUMIF(Consolidado!B:B,'Clasificación 09.20'!C152,Consolidado!L:L),0),0)</f>
        <v>0</v>
      </c>
      <c r="H152" s="554"/>
      <c r="I152" s="554">
        <f>IF(F152="I",IFERROR(SUMIF(#REF!,'Clasificación 09.20'!C152,#REF!),0),0)</f>
        <v>0</v>
      </c>
      <c r="J152" s="554"/>
    </row>
    <row r="153" spans="1:10" s="555" customFormat="1" ht="12" hidden="1" customHeight="1">
      <c r="A153" s="550" t="s">
        <v>3</v>
      </c>
      <c r="B153" s="550"/>
      <c r="C153" s="551">
        <v>130101</v>
      </c>
      <c r="D153" s="552" t="s">
        <v>137</v>
      </c>
      <c r="E153" s="553" t="s">
        <v>6</v>
      </c>
      <c r="F153" s="553" t="s">
        <v>593</v>
      </c>
      <c r="G153" s="591">
        <f>IF(F153="I",IFERROR(SUMIF(Consolidado!B:B,'Clasificación 09.20'!C153,Consolidado!L:L),0),0)</f>
        <v>0</v>
      </c>
      <c r="H153" s="554"/>
      <c r="I153" s="554">
        <f>IF(F153="I",IFERROR(SUMIF(#REF!,'Clasificación 09.20'!C153,#REF!),0),0)</f>
        <v>0</v>
      </c>
      <c r="J153" s="554"/>
    </row>
    <row r="154" spans="1:10" s="555" customFormat="1" ht="12" hidden="1" customHeight="1">
      <c r="A154" s="550" t="s">
        <v>3</v>
      </c>
      <c r="B154" s="550"/>
      <c r="C154" s="551">
        <v>13010101</v>
      </c>
      <c r="D154" s="552" t="s">
        <v>138</v>
      </c>
      <c r="E154" s="553" t="s">
        <v>6</v>
      </c>
      <c r="F154" s="553" t="s">
        <v>593</v>
      </c>
      <c r="G154" s="591">
        <f>IF(F154="I",IFERROR(SUMIF(Consolidado!B:B,'Clasificación 09.20'!C154,Consolidado!L:L),0),0)</f>
        <v>0</v>
      </c>
      <c r="H154" s="554"/>
      <c r="I154" s="554">
        <f>IF(F154="I",IFERROR(SUMIF(#REF!,'Clasificación 09.20'!C154,#REF!),0),0)</f>
        <v>0</v>
      </c>
      <c r="J154" s="554"/>
    </row>
    <row r="155" spans="1:10" s="562" customFormat="1" ht="12" hidden="1" customHeight="1">
      <c r="A155" s="556" t="s">
        <v>3</v>
      </c>
      <c r="B155" s="556" t="s">
        <v>79</v>
      </c>
      <c r="C155" s="557">
        <v>1301010101</v>
      </c>
      <c r="D155" s="558" t="s">
        <v>61</v>
      </c>
      <c r="E155" s="559" t="s">
        <v>6</v>
      </c>
      <c r="F155" s="559" t="s">
        <v>594</v>
      </c>
      <c r="G155" s="592">
        <f>IF(F155="I",IFERROR(SUMIF(Consolidado!B:B,'Clasificación 09.20'!C155,Consolidado!L:L),0),0)</f>
        <v>0</v>
      </c>
      <c r="H155" s="560"/>
      <c r="I155" s="712">
        <f>IF(F155="I",IFERROR(SUMIF(Consolidado!B:B,'Clasificación 09.20'!C155,Consolidado!M:M),0),0)</f>
        <v>0</v>
      </c>
      <c r="J155" s="560"/>
    </row>
    <row r="156" spans="1:10" s="555" customFormat="1" ht="12" hidden="1" customHeight="1">
      <c r="A156" s="550" t="s">
        <v>3</v>
      </c>
      <c r="B156" s="550"/>
      <c r="C156" s="551">
        <v>13010102</v>
      </c>
      <c r="D156" s="552" t="s">
        <v>140</v>
      </c>
      <c r="E156" s="553" t="s">
        <v>6</v>
      </c>
      <c r="F156" s="553" t="s">
        <v>593</v>
      </c>
      <c r="G156" s="591">
        <f>IF(F156="I",IFERROR(SUMIF(Consolidado!B:B,'Clasificación 09.20'!C156,Consolidado!L:L),0),0)</f>
        <v>0</v>
      </c>
      <c r="H156" s="554"/>
      <c r="I156" s="554">
        <f>IF(F156="I",IFERROR(SUMIF(#REF!,'Clasificación 09.20'!C156,#REF!),0),0)</f>
        <v>0</v>
      </c>
      <c r="J156" s="554"/>
    </row>
    <row r="157" spans="1:10" s="562" customFormat="1" ht="12" hidden="1" customHeight="1">
      <c r="A157" s="556" t="s">
        <v>3</v>
      </c>
      <c r="B157" s="556" t="s">
        <v>79</v>
      </c>
      <c r="C157" s="557">
        <v>1301010204</v>
      </c>
      <c r="D157" s="558" t="s">
        <v>144</v>
      </c>
      <c r="E157" s="559" t="s">
        <v>6</v>
      </c>
      <c r="F157" s="559" t="s">
        <v>594</v>
      </c>
      <c r="G157" s="592">
        <f>IF(F157="I",IFERROR(SUMIF(Consolidado!B:B,'Clasificación 09.20'!C157,Consolidado!L:L),0),0)</f>
        <v>0</v>
      </c>
      <c r="H157" s="560"/>
      <c r="I157" s="712">
        <f>IF(F157="I",IFERROR(SUMIF(Consolidado!B:B,'Clasificación 09.20'!C157,Consolidado!M:M),0),0)</f>
        <v>0</v>
      </c>
      <c r="J157" s="560"/>
    </row>
    <row r="158" spans="1:10" s="562" customFormat="1" ht="12" hidden="1" customHeight="1">
      <c r="A158" s="556" t="s">
        <v>3</v>
      </c>
      <c r="B158" s="556" t="s">
        <v>79</v>
      </c>
      <c r="C158" s="557">
        <v>1301010205</v>
      </c>
      <c r="D158" s="558" t="s">
        <v>61</v>
      </c>
      <c r="E158" s="559" t="s">
        <v>6</v>
      </c>
      <c r="F158" s="559" t="s">
        <v>594</v>
      </c>
      <c r="G158" s="592">
        <f>IF(F158="I",IFERROR(SUMIF(Consolidado!B:B,'Clasificación 09.20'!C158,Consolidado!L:L),0),0)</f>
        <v>0</v>
      </c>
      <c r="H158" s="560"/>
      <c r="I158" s="712">
        <f>IF(F158="I",IFERROR(SUMIF(Consolidado!B:B,'Clasificación 09.20'!C158,Consolidado!M:M),0),0)</f>
        <v>0</v>
      </c>
      <c r="J158" s="560"/>
    </row>
    <row r="159" spans="1:10" s="555" customFormat="1" ht="12" hidden="1" customHeight="1">
      <c r="A159" s="550" t="s">
        <v>3</v>
      </c>
      <c r="B159" s="550"/>
      <c r="C159" s="551">
        <v>13010103</v>
      </c>
      <c r="D159" s="552" t="s">
        <v>140</v>
      </c>
      <c r="E159" s="553" t="s">
        <v>6</v>
      </c>
      <c r="F159" s="553" t="s">
        <v>593</v>
      </c>
      <c r="G159" s="591">
        <f>IF(F159="I",IFERROR(SUMIF(Consolidado!B:B,'Clasificación 09.20'!C159,Consolidado!L:L),0),0)</f>
        <v>0</v>
      </c>
      <c r="H159" s="554"/>
      <c r="I159" s="554">
        <f>IF(F159="I",IFERROR(SUMIF(#REF!,'Clasificación 09.20'!C159,#REF!),0),0)</f>
        <v>0</v>
      </c>
      <c r="J159" s="554"/>
    </row>
    <row r="160" spans="1:10" s="562" customFormat="1" ht="12" hidden="1" customHeight="1">
      <c r="A160" s="556" t="s">
        <v>3</v>
      </c>
      <c r="B160" s="556" t="s">
        <v>79</v>
      </c>
      <c r="C160" s="557">
        <v>1301010305</v>
      </c>
      <c r="D160" s="558" t="s">
        <v>61</v>
      </c>
      <c r="E160" s="559" t="s">
        <v>6</v>
      </c>
      <c r="F160" s="559" t="s">
        <v>594</v>
      </c>
      <c r="G160" s="592">
        <f>IF(F160="I",IFERROR(SUMIF(Consolidado!B:B,'Clasificación 09.20'!C160,Consolidado!L:L),0),0)</f>
        <v>0</v>
      </c>
      <c r="H160" s="560"/>
      <c r="I160" s="712">
        <f>IF(F160="I",IFERROR(SUMIF(Consolidado!B:B,'Clasificación 09.20'!C160,Consolidado!M:M),0),0)</f>
        <v>0</v>
      </c>
      <c r="J160" s="560"/>
    </row>
    <row r="161" spans="1:10" s="555" customFormat="1" ht="12" hidden="1" customHeight="1">
      <c r="A161" s="550" t="s">
        <v>3</v>
      </c>
      <c r="B161" s="550"/>
      <c r="C161" s="551">
        <v>130102</v>
      </c>
      <c r="D161" s="552" t="s">
        <v>137</v>
      </c>
      <c r="E161" s="553" t="s">
        <v>6</v>
      </c>
      <c r="F161" s="553" t="s">
        <v>593</v>
      </c>
      <c r="G161" s="591">
        <f>IF(F161="I",IFERROR(SUMIF(Consolidado!B:B,'Clasificación 09.20'!C161,Consolidado!L:L),0),0)</f>
        <v>0</v>
      </c>
      <c r="H161" s="554"/>
      <c r="I161" s="554">
        <f>IF(F161="I",IFERROR(SUMIF(#REF!,'Clasificación 09.20'!C161,#REF!),0),0)</f>
        <v>0</v>
      </c>
      <c r="J161" s="554"/>
    </row>
    <row r="162" spans="1:10" s="562" customFormat="1" ht="12" hidden="1" customHeight="1">
      <c r="A162" s="556" t="s">
        <v>3</v>
      </c>
      <c r="B162" s="556" t="s">
        <v>79</v>
      </c>
      <c r="C162" s="557">
        <v>13010201</v>
      </c>
      <c r="D162" s="558" t="s">
        <v>146</v>
      </c>
      <c r="E162" s="559" t="s">
        <v>6</v>
      </c>
      <c r="F162" s="559" t="s">
        <v>594</v>
      </c>
      <c r="G162" s="592">
        <f>IF(F162="I",IFERROR(SUMIF(Consolidado!B:B,'Clasificación 09.20'!C162,Consolidado!L:L),0),0)</f>
        <v>0</v>
      </c>
      <c r="H162" s="560"/>
      <c r="I162" s="712">
        <f>IF(F162="I",IFERROR(SUMIF(Consolidado!B:B,'Clasificación 09.20'!C162,Consolidado!M:M),0),0)</f>
        <v>0</v>
      </c>
      <c r="J162" s="560"/>
    </row>
    <row r="163" spans="1:10" s="555" customFormat="1" ht="12" hidden="1" customHeight="1">
      <c r="A163" s="550" t="s">
        <v>3</v>
      </c>
      <c r="B163" s="550"/>
      <c r="C163" s="551">
        <v>13010202</v>
      </c>
      <c r="D163" s="552" t="s">
        <v>206</v>
      </c>
      <c r="E163" s="553" t="s">
        <v>6</v>
      </c>
      <c r="F163" s="553" t="s">
        <v>593</v>
      </c>
      <c r="G163" s="591">
        <f>IF(F163="I",IFERROR(SUMIF(Consolidado!B:B,'Clasificación 09.20'!C163,Consolidado!L:L),0),0)</f>
        <v>0</v>
      </c>
      <c r="H163" s="554"/>
      <c r="I163" s="554">
        <f>IF(F163="I",IFERROR(SUMIF(#REF!,'Clasificación 09.20'!C163,#REF!),0),0)</f>
        <v>0</v>
      </c>
      <c r="J163" s="554"/>
    </row>
    <row r="164" spans="1:10" s="562" customFormat="1" ht="12" hidden="1" customHeight="1">
      <c r="A164" s="556" t="s">
        <v>3</v>
      </c>
      <c r="B164" s="556" t="s">
        <v>77</v>
      </c>
      <c r="C164" s="557">
        <v>1301020201</v>
      </c>
      <c r="D164" s="558" t="s">
        <v>147</v>
      </c>
      <c r="E164" s="559" t="s">
        <v>6</v>
      </c>
      <c r="F164" s="559" t="s">
        <v>594</v>
      </c>
      <c r="G164" s="592">
        <f>IF(F164="I",IFERROR(SUMIF(Consolidado!B:B,'Clasificación 09.20'!C164,Consolidado!L:L),0),0)</f>
        <v>0</v>
      </c>
      <c r="H164" s="560"/>
      <c r="I164" s="712">
        <f>IF(F164="I",IFERROR(SUMIF(Consolidado!B:B,'Clasificación 09.20'!C164,Consolidado!M:M),0),0)</f>
        <v>0</v>
      </c>
      <c r="J164" s="560"/>
    </row>
    <row r="165" spans="1:10" s="562" customFormat="1" ht="12" customHeight="1">
      <c r="A165" s="556" t="s">
        <v>3</v>
      </c>
      <c r="B165" s="556" t="s">
        <v>64</v>
      </c>
      <c r="C165" s="557">
        <v>1301020202</v>
      </c>
      <c r="D165" s="558" t="s">
        <v>655</v>
      </c>
      <c r="E165" s="559" t="s">
        <v>6</v>
      </c>
      <c r="F165" s="559" t="s">
        <v>594</v>
      </c>
      <c r="G165" s="592">
        <f>IF(F165="I",IFERROR(SUMIF(Consolidado!B:B,'Clasificación 09.20'!C165,Consolidado!L:L),0),0)</f>
        <v>851000000</v>
      </c>
      <c r="H165" s="560"/>
      <c r="I165" s="712">
        <f>IF(F165="I",IFERROR(SUMIF(Consolidado!B:B,'Clasificación 09.20'!C165,Consolidado!M:M),0),0)</f>
        <v>121930.95</v>
      </c>
      <c r="J165" s="560"/>
    </row>
    <row r="166" spans="1:10" s="562" customFormat="1" ht="12" hidden="1" customHeight="1">
      <c r="A166" s="556" t="s">
        <v>3</v>
      </c>
      <c r="B166" s="556" t="s">
        <v>77</v>
      </c>
      <c r="C166" s="557">
        <v>1301020203</v>
      </c>
      <c r="D166" s="558" t="s">
        <v>1096</v>
      </c>
      <c r="E166" s="559" t="s">
        <v>6</v>
      </c>
      <c r="F166" s="559" t="s">
        <v>594</v>
      </c>
      <c r="G166" s="592">
        <f>IF(F166="I",IFERROR(SUMIF(Consolidado!B:B,'Clasificación 09.20'!C166,Consolidado!L:L),0),0)</f>
        <v>0</v>
      </c>
      <c r="H166" s="560"/>
      <c r="I166" s="712">
        <f>IF(F166="I",IFERROR(SUMIF(Consolidado!B:B,'Clasificación 09.20'!C166,Consolidado!M:M),0),0)</f>
        <v>0</v>
      </c>
      <c r="J166" s="560"/>
    </row>
    <row r="167" spans="1:10" s="555" customFormat="1" ht="12" hidden="1" customHeight="1">
      <c r="A167" s="550" t="s">
        <v>3</v>
      </c>
      <c r="B167" s="550"/>
      <c r="C167" s="551">
        <v>13010204</v>
      </c>
      <c r="D167" s="552" t="s">
        <v>521</v>
      </c>
      <c r="E167" s="553" t="s">
        <v>6</v>
      </c>
      <c r="F167" s="553" t="s">
        <v>593</v>
      </c>
      <c r="G167" s="591">
        <f>IF(F167="I",IFERROR(SUMIF(Consolidado!B:B,'Clasificación 09.20'!C167,Consolidado!L:L),0),0)</f>
        <v>0</v>
      </c>
      <c r="H167" s="554"/>
      <c r="I167" s="554">
        <f>IF(F167="I",IFERROR(SUMIF(#REF!,'Clasificación 09.20'!C167,#REF!),0),0)</f>
        <v>0</v>
      </c>
      <c r="J167" s="554"/>
    </row>
    <row r="168" spans="1:10" s="562" customFormat="1" ht="12" hidden="1" customHeight="1">
      <c r="A168" s="556" t="s">
        <v>3</v>
      </c>
      <c r="B168" s="556" t="s">
        <v>149</v>
      </c>
      <c r="C168" s="557">
        <v>1301020402</v>
      </c>
      <c r="D168" s="558" t="s">
        <v>149</v>
      </c>
      <c r="E168" s="559" t="s">
        <v>6</v>
      </c>
      <c r="F168" s="559" t="s">
        <v>594</v>
      </c>
      <c r="G168" s="592">
        <f>IF(F168="I",IFERROR(SUMIF(Consolidado!B:B,'Clasificación 09.20'!C168,Consolidado!L:L),0),0)</f>
        <v>0</v>
      </c>
      <c r="H168" s="560"/>
      <c r="I168" s="712">
        <f>IF(F168="I",IFERROR(SUMIF(Consolidado!B:B,'Clasificación 09.20'!C168,Consolidado!M:M),0),0)</f>
        <v>0</v>
      </c>
      <c r="J168" s="560"/>
    </row>
    <row r="169" spans="1:10" s="562" customFormat="1" ht="12" hidden="1" customHeight="1">
      <c r="A169" s="556" t="s">
        <v>3</v>
      </c>
      <c r="B169" s="556" t="s">
        <v>149</v>
      </c>
      <c r="C169" s="557">
        <v>13010205</v>
      </c>
      <c r="D169" s="558" t="s">
        <v>150</v>
      </c>
      <c r="E169" s="559" t="s">
        <v>6</v>
      </c>
      <c r="F169" s="559" t="s">
        <v>594</v>
      </c>
      <c r="G169" s="592">
        <f>IF(F169="I",IFERROR(SUMIF(Consolidado!B:B,'Clasificación 09.20'!C169,Consolidado!L:L),0),0)</f>
        <v>0</v>
      </c>
      <c r="H169" s="560"/>
      <c r="I169" s="712">
        <f>IF(F169="I",IFERROR(SUMIF(Consolidado!B:B,'Clasificación 09.20'!C169,Consolidado!M:M),0),0)</f>
        <v>0</v>
      </c>
      <c r="J169" s="560"/>
    </row>
    <row r="170" spans="1:10" s="555" customFormat="1" ht="12" hidden="1" customHeight="1">
      <c r="A170" s="550" t="s">
        <v>3</v>
      </c>
      <c r="B170" s="550"/>
      <c r="C170" s="551">
        <v>130120</v>
      </c>
      <c r="D170" s="552" t="s">
        <v>151</v>
      </c>
      <c r="E170" s="553" t="s">
        <v>6</v>
      </c>
      <c r="F170" s="553" t="s">
        <v>593</v>
      </c>
      <c r="G170" s="591">
        <f>IF(F170="I",IFERROR(SUMIF(Consolidado!B:B,'Clasificación 09.20'!C170,Consolidado!L:L),0),0)</f>
        <v>0</v>
      </c>
      <c r="H170" s="554"/>
      <c r="I170" s="554">
        <f>IF(F170="I",IFERROR(SUMIF(#REF!,'Clasificación 09.20'!C170,#REF!),0),0)</f>
        <v>0</v>
      </c>
      <c r="J170" s="554"/>
    </row>
    <row r="171" spans="1:10" s="562" customFormat="1" ht="12" hidden="1" customHeight="1">
      <c r="A171" s="556" t="s">
        <v>3</v>
      </c>
      <c r="B171" s="556" t="s">
        <v>387</v>
      </c>
      <c r="C171" s="557">
        <v>13012001</v>
      </c>
      <c r="D171" s="558" t="s">
        <v>152</v>
      </c>
      <c r="E171" s="559" t="s">
        <v>6</v>
      </c>
      <c r="F171" s="559" t="s">
        <v>594</v>
      </c>
      <c r="G171" s="592">
        <f>IF(F171="I",IFERROR(SUMIF(Consolidado!B:B,'Clasificación 09.20'!C171,Consolidado!L:L),0),0)</f>
        <v>0</v>
      </c>
      <c r="H171" s="560"/>
      <c r="I171" s="712">
        <f>IF(F171="I",IFERROR(SUMIF(Consolidado!B:B,'Clasificación 09.20'!C171,Consolidado!M:M),0),0)</f>
        <v>0</v>
      </c>
      <c r="J171" s="560"/>
    </row>
    <row r="172" spans="1:10" s="562" customFormat="1" ht="12" hidden="1" customHeight="1">
      <c r="A172" s="556" t="s">
        <v>3</v>
      </c>
      <c r="B172" s="556" t="s">
        <v>387</v>
      </c>
      <c r="C172" s="557">
        <v>13012002</v>
      </c>
      <c r="D172" s="558" t="s">
        <v>153</v>
      </c>
      <c r="E172" s="559" t="s">
        <v>368</v>
      </c>
      <c r="F172" s="559" t="s">
        <v>594</v>
      </c>
      <c r="G172" s="592">
        <f>IF(F172="I",IFERROR(SUMIF(Consolidado!B:B,'Clasificación 09.20'!C172,Consolidado!L:L),0),0)</f>
        <v>0</v>
      </c>
      <c r="H172" s="560"/>
      <c r="I172" s="712">
        <f>IF(F172="I",IFERROR(SUMIF(Consolidado!B:B,'Clasificación 09.20'!C172,Consolidado!M:M),0),0)</f>
        <v>0</v>
      </c>
      <c r="J172" s="560"/>
    </row>
    <row r="173" spans="1:10" s="562" customFormat="1" ht="12" hidden="1" customHeight="1">
      <c r="A173" s="556" t="s">
        <v>3</v>
      </c>
      <c r="B173" s="556" t="s">
        <v>387</v>
      </c>
      <c r="C173" s="557">
        <v>13012003</v>
      </c>
      <c r="D173" s="558" t="s">
        <v>154</v>
      </c>
      <c r="E173" s="559" t="s">
        <v>6</v>
      </c>
      <c r="F173" s="559" t="s">
        <v>594</v>
      </c>
      <c r="G173" s="592">
        <f>IF(F173="I",IFERROR(SUMIF(Consolidado!B:B,'Clasificación 09.20'!C173,Consolidado!L:L),0),0)</f>
        <v>0</v>
      </c>
      <c r="H173" s="560"/>
      <c r="I173" s="712">
        <f>IF(F173="I",IFERROR(SUMIF(Consolidado!B:B,'Clasificación 09.20'!C173,Consolidado!M:M),0),0)</f>
        <v>0</v>
      </c>
      <c r="J173" s="560"/>
    </row>
    <row r="174" spans="1:10" s="555" customFormat="1" ht="12" hidden="1" customHeight="1">
      <c r="A174" s="550" t="s">
        <v>3</v>
      </c>
      <c r="B174" s="550"/>
      <c r="C174" s="551">
        <v>132</v>
      </c>
      <c r="D174" s="552" t="s">
        <v>525</v>
      </c>
      <c r="E174" s="553" t="s">
        <v>6</v>
      </c>
      <c r="F174" s="553" t="s">
        <v>593</v>
      </c>
      <c r="G174" s="591">
        <f>IF(F174="I",IFERROR(SUMIF(Consolidado!B:B,'Clasificación 09.20'!C174,Consolidado!L:L),0),0)</f>
        <v>0</v>
      </c>
      <c r="H174" s="554"/>
      <c r="I174" s="554">
        <f>IF(F174="I",IFERROR(SUMIF(#REF!,'Clasificación 09.20'!C174,#REF!),0),0)</f>
        <v>0</v>
      </c>
      <c r="J174" s="554"/>
    </row>
    <row r="175" spans="1:10" s="555" customFormat="1" ht="12" hidden="1" customHeight="1">
      <c r="A175" s="550" t="s">
        <v>3</v>
      </c>
      <c r="B175" s="550"/>
      <c r="C175" s="551">
        <v>132101</v>
      </c>
      <c r="D175" s="552" t="s">
        <v>207</v>
      </c>
      <c r="E175" s="553" t="s">
        <v>6</v>
      </c>
      <c r="F175" s="553" t="s">
        <v>593</v>
      </c>
      <c r="G175" s="591">
        <f>IF(F175="I",IFERROR(SUMIF(Consolidado!B:B,'Clasificación 09.20'!C175,Consolidado!L:L),0),0)</f>
        <v>0</v>
      </c>
      <c r="H175" s="554"/>
      <c r="I175" s="554">
        <f>IF(F175="I",IFERROR(SUMIF(#REF!,'Clasificación 09.20'!C175,#REF!),0),0)</f>
        <v>0</v>
      </c>
      <c r="J175" s="554"/>
    </row>
    <row r="176" spans="1:10" s="562" customFormat="1" ht="12" hidden="1" customHeight="1">
      <c r="A176" s="556" t="s">
        <v>3</v>
      </c>
      <c r="B176" s="556" t="s">
        <v>374</v>
      </c>
      <c r="C176" s="557">
        <v>13210101</v>
      </c>
      <c r="D176" s="558" t="s">
        <v>208</v>
      </c>
      <c r="E176" s="559" t="s">
        <v>6</v>
      </c>
      <c r="F176" s="559" t="s">
        <v>594</v>
      </c>
      <c r="G176" s="592">
        <f>IF(F176="I",IFERROR(SUMIF(Consolidado!B:B,'Clasificación 09.20'!C176,Consolidado!L:L),0),0)</f>
        <v>0</v>
      </c>
      <c r="H176" s="560"/>
      <c r="I176" s="712">
        <f>IF(F176="I",IFERROR(SUMIF(Consolidado!B:B,'Clasificación 09.20'!C176,Consolidado!M:M),0),0)</f>
        <v>0</v>
      </c>
      <c r="J176" s="560"/>
    </row>
    <row r="177" spans="1:10" s="562" customFormat="1" ht="12" hidden="1" customHeight="1">
      <c r="A177" s="556" t="s">
        <v>3</v>
      </c>
      <c r="B177" s="556" t="s">
        <v>374</v>
      </c>
      <c r="C177" s="557">
        <v>13210102</v>
      </c>
      <c r="D177" s="558" t="s">
        <v>209</v>
      </c>
      <c r="E177" s="559" t="s">
        <v>6</v>
      </c>
      <c r="F177" s="559" t="s">
        <v>594</v>
      </c>
      <c r="G177" s="592">
        <f>IF(F177="I",IFERROR(SUMIF(Consolidado!B:B,'Clasificación 09.20'!C177,Consolidado!L:L),0),0)</f>
        <v>0</v>
      </c>
      <c r="H177" s="560"/>
      <c r="I177" s="712">
        <f>IF(F177="I",IFERROR(SUMIF(Consolidado!B:B,'Clasificación 09.20'!C177,Consolidado!M:M),0),0)</f>
        <v>0</v>
      </c>
      <c r="J177" s="560"/>
    </row>
    <row r="178" spans="1:10" s="555" customFormat="1" ht="12" hidden="1" customHeight="1">
      <c r="A178" s="550" t="s">
        <v>3</v>
      </c>
      <c r="B178" s="550"/>
      <c r="C178" s="551">
        <v>132102</v>
      </c>
      <c r="D178" s="552" t="s">
        <v>210</v>
      </c>
      <c r="E178" s="553" t="s">
        <v>368</v>
      </c>
      <c r="F178" s="553" t="s">
        <v>593</v>
      </c>
      <c r="G178" s="591">
        <f>IF(F178="I",IFERROR(SUMIF(Consolidado!B:B,'Clasificación 09.20'!C178,Consolidado!L:L),0),0)</f>
        <v>0</v>
      </c>
      <c r="H178" s="554"/>
      <c r="I178" s="554">
        <f>IF(F178="I",IFERROR(SUMIF(#REF!,'Clasificación 09.20'!C178,#REF!),0),0)</f>
        <v>0</v>
      </c>
      <c r="J178" s="554"/>
    </row>
    <row r="179" spans="1:10" s="562" customFormat="1" ht="12" hidden="1" customHeight="1">
      <c r="A179" s="556" t="s">
        <v>3</v>
      </c>
      <c r="B179" s="556" t="s">
        <v>374</v>
      </c>
      <c r="C179" s="557">
        <v>13210201</v>
      </c>
      <c r="D179" s="558" t="s">
        <v>210</v>
      </c>
      <c r="E179" s="559" t="s">
        <v>368</v>
      </c>
      <c r="F179" s="559" t="s">
        <v>594</v>
      </c>
      <c r="G179" s="592">
        <f>IF(F179="I",IFERROR(SUMIF(Consolidado!B:B,'Clasificación 09.20'!C179,Consolidado!L:L),0),0)</f>
        <v>0</v>
      </c>
      <c r="H179" s="560"/>
      <c r="I179" s="712">
        <f>IF(F179="I",IFERROR(SUMIF(Consolidado!B:B,'Clasificación 09.20'!C179,Consolidado!M:M),0),0)</f>
        <v>0</v>
      </c>
      <c r="J179" s="560"/>
    </row>
    <row r="180" spans="1:10" s="562" customFormat="1" ht="12" hidden="1" customHeight="1">
      <c r="A180" s="556" t="s">
        <v>3</v>
      </c>
      <c r="B180" s="556" t="s">
        <v>375</v>
      </c>
      <c r="C180" s="557">
        <v>13210202</v>
      </c>
      <c r="D180" s="558" t="s">
        <v>211</v>
      </c>
      <c r="E180" s="559" t="s">
        <v>368</v>
      </c>
      <c r="F180" s="559" t="s">
        <v>594</v>
      </c>
      <c r="G180" s="592">
        <f>IF(F180="I",IFERROR(SUMIF(Consolidado!B:B,'Clasificación 09.20'!C180,Consolidado!L:L),0),0)</f>
        <v>0</v>
      </c>
      <c r="H180" s="560"/>
      <c r="I180" s="712">
        <f>IF(F180="I",IFERROR(SUMIF(Consolidado!B:B,'Clasificación 09.20'!C180,Consolidado!M:M),0),0)</f>
        <v>0</v>
      </c>
      <c r="J180" s="560"/>
    </row>
    <row r="181" spans="1:10" s="555" customFormat="1" ht="12" hidden="1" customHeight="1">
      <c r="A181" s="550" t="s">
        <v>3</v>
      </c>
      <c r="B181" s="550"/>
      <c r="C181" s="551">
        <v>132103</v>
      </c>
      <c r="D181" s="552" t="s">
        <v>212</v>
      </c>
      <c r="E181" s="553" t="s">
        <v>368</v>
      </c>
      <c r="F181" s="553" t="s">
        <v>593</v>
      </c>
      <c r="G181" s="591">
        <f>IF(F181="I",IFERROR(SUMIF(Consolidado!B:B,'Clasificación 09.20'!C181,Consolidado!L:L),0),0)</f>
        <v>0</v>
      </c>
      <c r="H181" s="554"/>
      <c r="I181" s="554">
        <f>IF(F181="I",IFERROR(SUMIF(#REF!,'Clasificación 09.20'!C181,#REF!),0),0)</f>
        <v>0</v>
      </c>
      <c r="J181" s="554"/>
    </row>
    <row r="182" spans="1:10" s="562" customFormat="1" ht="12" hidden="1" customHeight="1">
      <c r="A182" s="556" t="s">
        <v>3</v>
      </c>
      <c r="B182" s="556" t="s">
        <v>374</v>
      </c>
      <c r="C182" s="557">
        <v>13210301</v>
      </c>
      <c r="D182" s="558" t="s">
        <v>213</v>
      </c>
      <c r="E182" s="559" t="s">
        <v>6</v>
      </c>
      <c r="F182" s="559" t="s">
        <v>594</v>
      </c>
      <c r="G182" s="592">
        <f>IF(F182="I",IFERROR(SUMIF(Consolidado!B:B,'Clasificación 09.20'!C182,Consolidado!L:L),0),0)</f>
        <v>0</v>
      </c>
      <c r="H182" s="560"/>
      <c r="I182" s="712">
        <f>IF(F182="I",IFERROR(SUMIF(Consolidado!B:B,'Clasificación 09.20'!C182,Consolidado!M:M),0),0)</f>
        <v>0</v>
      </c>
      <c r="J182" s="560"/>
    </row>
    <row r="183" spans="1:10" s="562" customFormat="1" ht="12" hidden="1" customHeight="1">
      <c r="A183" s="556" t="s">
        <v>3</v>
      </c>
      <c r="B183" s="556" t="s">
        <v>374</v>
      </c>
      <c r="C183" s="557">
        <v>13210302</v>
      </c>
      <c r="D183" s="558" t="s">
        <v>214</v>
      </c>
      <c r="E183" s="559" t="s">
        <v>6</v>
      </c>
      <c r="F183" s="559" t="s">
        <v>594</v>
      </c>
      <c r="G183" s="592">
        <f>IF(F183="I",IFERROR(SUMIF(Consolidado!B:B,'Clasificación 09.20'!C183,Consolidado!L:L),0),0)</f>
        <v>0</v>
      </c>
      <c r="H183" s="560"/>
      <c r="I183" s="712">
        <f>IF(F183="I",IFERROR(SUMIF(Consolidado!B:B,'Clasificación 09.20'!C183,Consolidado!M:M),0),0)</f>
        <v>0</v>
      </c>
      <c r="J183" s="560"/>
    </row>
    <row r="184" spans="1:10" s="562" customFormat="1" ht="12" hidden="1" customHeight="1">
      <c r="A184" s="556" t="s">
        <v>3</v>
      </c>
      <c r="B184" s="556" t="s">
        <v>92</v>
      </c>
      <c r="C184" s="557">
        <v>13210303</v>
      </c>
      <c r="D184" s="558" t="s">
        <v>215</v>
      </c>
      <c r="E184" s="559" t="s">
        <v>368</v>
      </c>
      <c r="F184" s="559" t="s">
        <v>594</v>
      </c>
      <c r="G184" s="592">
        <f>IF(F184="I",IFERROR(SUMIF(Consolidado!B:B,'Clasificación 09.20'!C184,Consolidado!L:L),0),0)</f>
        <v>0</v>
      </c>
      <c r="H184" s="560"/>
      <c r="I184" s="712">
        <f>IF(F184="I",IFERROR(SUMIF(Consolidado!B:B,'Clasificación 09.20'!C184,Consolidado!M:M),0),0)</f>
        <v>0</v>
      </c>
      <c r="J184" s="560"/>
    </row>
    <row r="185" spans="1:10" s="555" customFormat="1" ht="12" hidden="1" customHeight="1">
      <c r="A185" s="550" t="s">
        <v>3</v>
      </c>
      <c r="B185" s="550"/>
      <c r="C185" s="551">
        <v>132115</v>
      </c>
      <c r="D185" s="552" t="s">
        <v>216</v>
      </c>
      <c r="E185" s="553" t="s">
        <v>6</v>
      </c>
      <c r="F185" s="553" t="s">
        <v>593</v>
      </c>
      <c r="G185" s="591">
        <f>IF(F185="I",IFERROR(SUMIF(Consolidado!B:B,'Clasificación 09.20'!C185,Consolidado!L:L),0),0)</f>
        <v>0</v>
      </c>
      <c r="H185" s="554"/>
      <c r="I185" s="554">
        <f>IF(F185="I",IFERROR(SUMIF(#REF!,'Clasificación 09.20'!C185,#REF!),0),0)</f>
        <v>0</v>
      </c>
      <c r="J185" s="554"/>
    </row>
    <row r="186" spans="1:10" s="562" customFormat="1" ht="12" hidden="1" customHeight="1">
      <c r="A186" s="556" t="s">
        <v>3</v>
      </c>
      <c r="B186" s="556" t="s">
        <v>374</v>
      </c>
      <c r="C186" s="557">
        <v>13211501</v>
      </c>
      <c r="D186" s="558" t="s">
        <v>217</v>
      </c>
      <c r="E186" s="559" t="s">
        <v>6</v>
      </c>
      <c r="F186" s="559" t="s">
        <v>594</v>
      </c>
      <c r="G186" s="592">
        <f>IF(F186="I",IFERROR(SUMIF(Consolidado!B:B,'Clasificación 09.20'!C186,Consolidado!L:L),0),0)</f>
        <v>0</v>
      </c>
      <c r="H186" s="560"/>
      <c r="I186" s="712">
        <f>IF(F186="I",IFERROR(SUMIF(Consolidado!B:B,'Clasificación 09.20'!C186,Consolidado!M:M),0),0)</f>
        <v>0</v>
      </c>
      <c r="J186" s="560"/>
    </row>
    <row r="187" spans="1:10" s="562" customFormat="1" ht="12" hidden="1" customHeight="1">
      <c r="A187" s="556" t="s">
        <v>3</v>
      </c>
      <c r="B187" s="556" t="s">
        <v>374</v>
      </c>
      <c r="C187" s="557">
        <v>13211502</v>
      </c>
      <c r="D187" s="558" t="s">
        <v>218</v>
      </c>
      <c r="E187" s="559" t="s">
        <v>6</v>
      </c>
      <c r="F187" s="559" t="s">
        <v>594</v>
      </c>
      <c r="G187" s="592">
        <f>IF(F187="I",IFERROR(SUMIF(Consolidado!B:B,'Clasificación 09.20'!C187,Consolidado!L:L),0),0)</f>
        <v>0</v>
      </c>
      <c r="H187" s="560"/>
      <c r="I187" s="712">
        <f>IF(F187="I",IFERROR(SUMIF(Consolidado!B:B,'Clasificación 09.20'!C187,Consolidado!M:M),0),0)</f>
        <v>0</v>
      </c>
      <c r="J187" s="560"/>
    </row>
    <row r="188" spans="1:10" s="555" customFormat="1" ht="12" hidden="1" customHeight="1">
      <c r="A188" s="550" t="s">
        <v>3</v>
      </c>
      <c r="B188" s="550"/>
      <c r="C188" s="551">
        <v>132127</v>
      </c>
      <c r="D188" s="552" t="s">
        <v>219</v>
      </c>
      <c r="E188" s="553" t="s">
        <v>6</v>
      </c>
      <c r="F188" s="553" t="s">
        <v>593</v>
      </c>
      <c r="G188" s="591">
        <f>IF(F188="I",IFERROR(SUMIF(Consolidado!B:B,'Clasificación 09.20'!C188,Consolidado!L:L),0),0)</f>
        <v>0</v>
      </c>
      <c r="H188" s="554"/>
      <c r="I188" s="554">
        <f>IF(F188="I",IFERROR(SUMIF(#REF!,'Clasificación 09.20'!C188,#REF!),0),0)</f>
        <v>0</v>
      </c>
      <c r="J188" s="554"/>
    </row>
    <row r="189" spans="1:10" s="562" customFormat="1" ht="12" customHeight="1">
      <c r="A189" s="556" t="s">
        <v>3</v>
      </c>
      <c r="B189" s="556" t="s">
        <v>1392</v>
      </c>
      <c r="C189" s="557">
        <v>13212701</v>
      </c>
      <c r="D189" s="558" t="s">
        <v>219</v>
      </c>
      <c r="E189" s="559" t="s">
        <v>6</v>
      </c>
      <c r="F189" s="559" t="s">
        <v>594</v>
      </c>
      <c r="G189" s="592">
        <f>IF(F189="I",IFERROR(SUMIF(Consolidado!B:B,'Clasificación 09.20'!C189,Consolidado!L:L),0),0)</f>
        <v>1307727</v>
      </c>
      <c r="H189" s="560"/>
      <c r="I189" s="712">
        <f>IF(F189="I",IFERROR(SUMIF(Consolidado!B:B,'Clasificación 09.20'!C189,Consolidado!M:M),0),0)</f>
        <v>195.77</v>
      </c>
      <c r="J189" s="560"/>
    </row>
    <row r="190" spans="1:10" s="562" customFormat="1" ht="12" hidden="1" customHeight="1">
      <c r="A190" s="556" t="s">
        <v>3</v>
      </c>
      <c r="B190" s="556" t="s">
        <v>92</v>
      </c>
      <c r="C190" s="557">
        <v>13212702</v>
      </c>
      <c r="D190" s="558" t="s">
        <v>220</v>
      </c>
      <c r="E190" s="559" t="s">
        <v>6</v>
      </c>
      <c r="F190" s="559" t="s">
        <v>594</v>
      </c>
      <c r="G190" s="592">
        <f>IF(F190="I",IFERROR(SUMIF(Consolidado!B:B,'Clasificación 09.20'!C190,Consolidado!L:L),0),0)</f>
        <v>0</v>
      </c>
      <c r="H190" s="560"/>
      <c r="I190" s="712">
        <f>IF(F190="I",IFERROR(SUMIF(Consolidado!B:B,'Clasificación 09.20'!C190,Consolidado!M:M),0),0)</f>
        <v>0</v>
      </c>
      <c r="J190" s="560"/>
    </row>
    <row r="191" spans="1:10" s="555" customFormat="1" ht="12" hidden="1" customHeight="1">
      <c r="A191" s="550" t="s">
        <v>3</v>
      </c>
      <c r="B191" s="550"/>
      <c r="C191" s="551">
        <v>132128</v>
      </c>
      <c r="D191" s="552" t="s">
        <v>221</v>
      </c>
      <c r="E191" s="553" t="s">
        <v>6</v>
      </c>
      <c r="F191" s="553" t="s">
        <v>593</v>
      </c>
      <c r="G191" s="591">
        <f>IF(F191="I",IFERROR(SUMIF(Consolidado!B:B,'Clasificación 09.20'!C191,Consolidado!L:L),0),0)</f>
        <v>0</v>
      </c>
      <c r="H191" s="554"/>
      <c r="I191" s="554">
        <f>IF(F191="I",IFERROR(SUMIF(#REF!,'Clasificación 09.20'!C191,#REF!),0),0)</f>
        <v>0</v>
      </c>
      <c r="J191" s="554"/>
    </row>
    <row r="192" spans="1:10" s="562" customFormat="1" ht="12" customHeight="1">
      <c r="A192" s="556" t="s">
        <v>3</v>
      </c>
      <c r="B192" s="556" t="s">
        <v>1392</v>
      </c>
      <c r="C192" s="557">
        <v>13212801</v>
      </c>
      <c r="D192" s="558" t="s">
        <v>221</v>
      </c>
      <c r="E192" s="559" t="s">
        <v>6</v>
      </c>
      <c r="F192" s="559" t="s">
        <v>594</v>
      </c>
      <c r="G192" s="592">
        <f>IF(F192="I",IFERROR(SUMIF(Consolidado!B:B,'Clasificación 09.20'!C192,Consolidado!L:L),0),0)</f>
        <v>16238918</v>
      </c>
      <c r="H192" s="560"/>
      <c r="I192" s="712">
        <f>IF(F192="I",IFERROR(SUMIF(Consolidado!B:B,'Clasificación 09.20'!C192,Consolidado!M:M),0),0)</f>
        <v>2509.09</v>
      </c>
      <c r="J192" s="560"/>
    </row>
    <row r="193" spans="1:10" s="562" customFormat="1" ht="12" customHeight="1">
      <c r="A193" s="556" t="s">
        <v>3</v>
      </c>
      <c r="B193" s="556" t="s">
        <v>92</v>
      </c>
      <c r="C193" s="557">
        <v>13212802</v>
      </c>
      <c r="D193" s="558" t="s">
        <v>222</v>
      </c>
      <c r="E193" s="559" t="s">
        <v>6</v>
      </c>
      <c r="F193" s="559" t="s">
        <v>594</v>
      </c>
      <c r="G193" s="592">
        <f>IF(F193="I",IFERROR(SUMIF(Consolidado!B:B,'Clasificación 09.20'!C193,Consolidado!L:L),0),0)</f>
        <v>-2129706</v>
      </c>
      <c r="H193" s="560"/>
      <c r="I193" s="712">
        <f>IF(F193="I",IFERROR(SUMIF(Consolidado!B:B,'Clasificación 09.20'!C193,Consolidado!M:M),0),0)</f>
        <v>-329.13</v>
      </c>
      <c r="J193" s="560"/>
    </row>
    <row r="194" spans="1:10" s="555" customFormat="1" ht="12" hidden="1" customHeight="1">
      <c r="A194" s="550" t="s">
        <v>3</v>
      </c>
      <c r="B194" s="550"/>
      <c r="C194" s="551">
        <v>132130</v>
      </c>
      <c r="D194" s="552" t="s">
        <v>223</v>
      </c>
      <c r="E194" s="553" t="s">
        <v>6</v>
      </c>
      <c r="F194" s="553" t="s">
        <v>593</v>
      </c>
      <c r="G194" s="591">
        <f>IF(F194="I",IFERROR(SUMIF(Consolidado!B:B,'Clasificación 09.20'!C194,Consolidado!L:L),0),0)</f>
        <v>0</v>
      </c>
      <c r="H194" s="554"/>
      <c r="I194" s="554">
        <f>IF(F194="I",IFERROR(SUMIF(#REF!,'Clasificación 09.20'!C194,#REF!),0),0)</f>
        <v>0</v>
      </c>
      <c r="J194" s="554"/>
    </row>
    <row r="195" spans="1:10" s="562" customFormat="1" ht="12" hidden="1" customHeight="1">
      <c r="A195" s="556" t="s">
        <v>3</v>
      </c>
      <c r="B195" s="556" t="s">
        <v>374</v>
      </c>
      <c r="C195" s="557">
        <v>13213001</v>
      </c>
      <c r="D195" s="558" t="s">
        <v>223</v>
      </c>
      <c r="E195" s="559" t="s">
        <v>6</v>
      </c>
      <c r="F195" s="559" t="s">
        <v>594</v>
      </c>
      <c r="G195" s="592">
        <f>IF(F195="I",IFERROR(SUMIF(Consolidado!B:B,'Clasificación 09.20'!C195,Consolidado!L:L),0),0)</f>
        <v>0</v>
      </c>
      <c r="H195" s="560"/>
      <c r="I195" s="712">
        <f>IF(F195="I",IFERROR(SUMIF(Consolidado!B:B,'Clasificación 09.20'!C195,Consolidado!M:M),0),0)</f>
        <v>0</v>
      </c>
      <c r="J195" s="560"/>
    </row>
    <row r="196" spans="1:10" s="562" customFormat="1" ht="12" hidden="1" customHeight="1">
      <c r="A196" s="556" t="s">
        <v>3</v>
      </c>
      <c r="B196" s="556" t="s">
        <v>92</v>
      </c>
      <c r="C196" s="557">
        <v>13213002</v>
      </c>
      <c r="D196" s="558" t="s">
        <v>224</v>
      </c>
      <c r="E196" s="559" t="s">
        <v>6</v>
      </c>
      <c r="F196" s="559" t="s">
        <v>594</v>
      </c>
      <c r="G196" s="592">
        <f>IF(F196="I",IFERROR(SUMIF(Consolidado!B:B,'Clasificación 09.20'!C196,Consolidado!L:L),0),0)</f>
        <v>0</v>
      </c>
      <c r="H196" s="560"/>
      <c r="I196" s="712">
        <f>IF(F196="I",IFERROR(SUMIF(Consolidado!B:B,'Clasificación 09.20'!C196,Consolidado!M:M),0),0)</f>
        <v>0</v>
      </c>
      <c r="J196" s="560"/>
    </row>
    <row r="197" spans="1:10" s="555" customFormat="1" ht="12" hidden="1" customHeight="1">
      <c r="A197" s="550" t="s">
        <v>3</v>
      </c>
      <c r="B197" s="550"/>
      <c r="C197" s="551">
        <v>132150</v>
      </c>
      <c r="D197" s="552" t="s">
        <v>225</v>
      </c>
      <c r="E197" s="553" t="s">
        <v>6</v>
      </c>
      <c r="F197" s="553" t="s">
        <v>593</v>
      </c>
      <c r="G197" s="591">
        <f>IF(F197="I",IFERROR(SUMIF(Consolidado!B:B,'Clasificación 09.20'!C197,Consolidado!L:L),0),0)</f>
        <v>0</v>
      </c>
      <c r="H197" s="554"/>
      <c r="I197" s="554">
        <f>IF(F197="I",IFERROR(SUMIF(#REF!,'Clasificación 09.20'!C197,#REF!),0),0)</f>
        <v>0</v>
      </c>
      <c r="J197" s="554"/>
    </row>
    <row r="198" spans="1:10" s="562" customFormat="1" ht="12" hidden="1" customHeight="1">
      <c r="A198" s="556" t="s">
        <v>3</v>
      </c>
      <c r="B198" s="556" t="s">
        <v>374</v>
      </c>
      <c r="C198" s="557">
        <v>13215001</v>
      </c>
      <c r="D198" s="558" t="s">
        <v>226</v>
      </c>
      <c r="E198" s="559" t="s">
        <v>6</v>
      </c>
      <c r="F198" s="559" t="s">
        <v>594</v>
      </c>
      <c r="G198" s="592">
        <f>IF(F198="I",IFERROR(SUMIF(Consolidado!B:B,'Clasificación 09.20'!C198,Consolidado!L:L),0),0)</f>
        <v>0</v>
      </c>
      <c r="H198" s="560"/>
      <c r="I198" s="712">
        <f>IF(F198="I",IFERROR(SUMIF(Consolidado!B:B,'Clasificación 09.20'!C198,Consolidado!M:M),0),0)</f>
        <v>0</v>
      </c>
      <c r="J198" s="560"/>
    </row>
    <row r="199" spans="1:10" s="562" customFormat="1" ht="12" hidden="1" customHeight="1">
      <c r="A199" s="556" t="s">
        <v>3</v>
      </c>
      <c r="B199" s="556" t="s">
        <v>92</v>
      </c>
      <c r="C199" s="557">
        <v>13215002</v>
      </c>
      <c r="D199" s="558" t="s">
        <v>227</v>
      </c>
      <c r="E199" s="559" t="s">
        <v>6</v>
      </c>
      <c r="F199" s="559" t="s">
        <v>594</v>
      </c>
      <c r="G199" s="592">
        <f>IF(F199="I",IFERROR(SUMIF(Consolidado!B:B,'Clasificación 09.20'!C199,Consolidado!L:L),0),0)</f>
        <v>0</v>
      </c>
      <c r="H199" s="560"/>
      <c r="I199" s="712">
        <f>IF(F199="I",IFERROR(SUMIF(Consolidado!B:B,'Clasificación 09.20'!C199,Consolidado!M:M),0),0)</f>
        <v>0</v>
      </c>
      <c r="J199" s="560"/>
    </row>
    <row r="200" spans="1:10" s="555" customFormat="1" ht="12" hidden="1" customHeight="1">
      <c r="A200" s="550" t="s">
        <v>3</v>
      </c>
      <c r="B200" s="550"/>
      <c r="C200" s="551">
        <v>133</v>
      </c>
      <c r="D200" s="552" t="s">
        <v>474</v>
      </c>
      <c r="E200" s="553" t="s">
        <v>6</v>
      </c>
      <c r="F200" s="553" t="s">
        <v>593</v>
      </c>
      <c r="G200" s="591">
        <f>IF(F200="I",IFERROR(SUMIF(Consolidado!B:B,'Clasificación 09.20'!C200,Consolidado!L:L),0),0)</f>
        <v>0</v>
      </c>
      <c r="H200" s="554"/>
      <c r="I200" s="554">
        <f>IF(F200="I",IFERROR(SUMIF(#REF!,'Clasificación 09.20'!C200,#REF!),0),0)</f>
        <v>0</v>
      </c>
      <c r="J200" s="554"/>
    </row>
    <row r="201" spans="1:10" s="555" customFormat="1" ht="12" hidden="1" customHeight="1">
      <c r="A201" s="550" t="s">
        <v>3</v>
      </c>
      <c r="B201" s="550"/>
      <c r="C201" s="551">
        <v>133101</v>
      </c>
      <c r="D201" s="552" t="s">
        <v>228</v>
      </c>
      <c r="E201" s="553" t="s">
        <v>6</v>
      </c>
      <c r="F201" s="553" t="s">
        <v>593</v>
      </c>
      <c r="G201" s="591">
        <f>IF(F201="I",IFERROR(SUMIF(Consolidado!B:B,'Clasificación 09.20'!C201,Consolidado!L:L),0),0)</f>
        <v>0</v>
      </c>
      <c r="H201" s="554"/>
      <c r="I201" s="554">
        <f>IF(F201="I",IFERROR(SUMIF(#REF!,'Clasificación 09.20'!C201,#REF!),0),0)</f>
        <v>0</v>
      </c>
      <c r="J201" s="554"/>
    </row>
    <row r="202" spans="1:10" s="562" customFormat="1" ht="12" hidden="1" customHeight="1">
      <c r="A202" s="556" t="s">
        <v>3</v>
      </c>
      <c r="B202" s="556" t="s">
        <v>93</v>
      </c>
      <c r="C202" s="557">
        <v>13310101</v>
      </c>
      <c r="D202" s="558" t="s">
        <v>228</v>
      </c>
      <c r="E202" s="559" t="s">
        <v>6</v>
      </c>
      <c r="F202" s="559" t="s">
        <v>594</v>
      </c>
      <c r="G202" s="592">
        <f>IF(F202="I",IFERROR(SUMIF(Consolidado!B:B,'Clasificación 09.20'!C202,Consolidado!L:L),0),0)</f>
        <v>0</v>
      </c>
      <c r="H202" s="560"/>
      <c r="I202" s="712">
        <f>IF(F202="I",IFERROR(SUMIF(Consolidado!B:B,'Clasificación 09.20'!C202,Consolidado!M:M),0),0)</f>
        <v>0</v>
      </c>
      <c r="J202" s="560"/>
    </row>
    <row r="203" spans="1:10" s="562" customFormat="1" ht="12" customHeight="1">
      <c r="A203" s="556" t="s">
        <v>3</v>
      </c>
      <c r="B203" s="556" t="s">
        <v>93</v>
      </c>
      <c r="C203" s="557">
        <v>13310102</v>
      </c>
      <c r="D203" s="558" t="s">
        <v>68</v>
      </c>
      <c r="E203" s="559" t="s">
        <v>6</v>
      </c>
      <c r="F203" s="559" t="s">
        <v>594</v>
      </c>
      <c r="G203" s="592">
        <f>IF(F203="I",IFERROR(SUMIF(Consolidado!B:B,'Clasificación 09.20'!C203,Consolidado!L:L),0),0)</f>
        <v>140625209</v>
      </c>
      <c r="H203" s="560"/>
      <c r="I203" s="712">
        <f>IF(F203="I",IFERROR(SUMIF(Consolidado!B:B,'Clasificación 09.20'!C203,Consolidado!M:M),0),0)</f>
        <v>21537.040000000001</v>
      </c>
      <c r="J203" s="560"/>
    </row>
    <row r="204" spans="1:10" s="562" customFormat="1" ht="12" customHeight="1">
      <c r="A204" s="556" t="s">
        <v>3</v>
      </c>
      <c r="B204" s="556" t="s">
        <v>95</v>
      </c>
      <c r="C204" s="557">
        <v>133102</v>
      </c>
      <c r="D204" s="558" t="s">
        <v>475</v>
      </c>
      <c r="E204" s="559" t="s">
        <v>6</v>
      </c>
      <c r="F204" s="559" t="s">
        <v>594</v>
      </c>
      <c r="G204" s="592">
        <f>IF(F204="I",IFERROR(SUMIF(Consolidado!B:B,'Clasificación 09.20'!C204,Consolidado!L:L),0),0)</f>
        <v>3450000</v>
      </c>
      <c r="H204" s="560"/>
      <c r="I204" s="712">
        <f>IF(F204="I",IFERROR(SUMIF(Consolidado!B:B,'Clasificación 09.20'!C204,Consolidado!M:M),0),0)</f>
        <v>531.65</v>
      </c>
      <c r="J204" s="560"/>
    </row>
    <row r="205" spans="1:10" s="562" customFormat="1" ht="12" customHeight="1">
      <c r="A205" s="556" t="s">
        <v>3</v>
      </c>
      <c r="B205" s="556" t="s">
        <v>95</v>
      </c>
      <c r="C205" s="557">
        <v>133113</v>
      </c>
      <c r="D205" s="558" t="s">
        <v>475</v>
      </c>
      <c r="E205" s="559" t="s">
        <v>6</v>
      </c>
      <c r="F205" s="559" t="s">
        <v>594</v>
      </c>
      <c r="G205" s="592">
        <f>IF(F205="I",IFERROR(SUMIF(Consolidado!B:B,'Clasificación 09.20'!C205,Consolidado!L:L),0),0)</f>
        <v>647276934</v>
      </c>
      <c r="H205" s="560"/>
      <c r="I205" s="712">
        <f>IF(F205="I",IFERROR(SUMIF(Consolidado!B:B,'Clasificación 09.20'!C205,Consolidado!M:M),0),0)</f>
        <v>104750</v>
      </c>
      <c r="J205" s="560"/>
    </row>
    <row r="206" spans="1:10" s="562" customFormat="1" ht="12" customHeight="1">
      <c r="A206" s="556" t="s">
        <v>3</v>
      </c>
      <c r="B206" s="556" t="s">
        <v>95</v>
      </c>
      <c r="C206" s="557">
        <v>133114</v>
      </c>
      <c r="D206" s="558" t="s">
        <v>476</v>
      </c>
      <c r="E206" s="559" t="s">
        <v>6</v>
      </c>
      <c r="F206" s="559" t="s">
        <v>594</v>
      </c>
      <c r="G206" s="592">
        <f>IF(F206="I",IFERROR(SUMIF(Consolidado!B:B,'Clasificación 09.20'!C206,Consolidado!L:L),0),0)</f>
        <v>14200454</v>
      </c>
      <c r="H206" s="560"/>
      <c r="I206" s="712">
        <f>IF(F206="I",IFERROR(SUMIF(Consolidado!B:B,'Clasificación 09.20'!C206,Consolidado!M:M),0),0)</f>
        <v>2250.09</v>
      </c>
      <c r="J206" s="560"/>
    </row>
    <row r="207" spans="1:10" s="555" customFormat="1" ht="12" hidden="1" customHeight="1">
      <c r="A207" s="550" t="s">
        <v>3</v>
      </c>
      <c r="B207" s="550"/>
      <c r="C207" s="551">
        <v>133115</v>
      </c>
      <c r="D207" s="552" t="s">
        <v>229</v>
      </c>
      <c r="E207" s="553" t="s">
        <v>6</v>
      </c>
      <c r="F207" s="553" t="s">
        <v>593</v>
      </c>
      <c r="G207" s="591">
        <f>IF(F207="I",IFERROR(SUMIF(Consolidado!B:B,'Clasificación 09.20'!C207,Consolidado!L:L),0),0)</f>
        <v>0</v>
      </c>
      <c r="H207" s="554"/>
      <c r="I207" s="554">
        <f>IF(F207="I",IFERROR(SUMIF(#REF!,'Clasificación 09.20'!C207,#REF!),0),0)</f>
        <v>0</v>
      </c>
      <c r="J207" s="554"/>
    </row>
    <row r="208" spans="1:10" s="562" customFormat="1" ht="12" hidden="1" customHeight="1">
      <c r="A208" s="556" t="s">
        <v>3</v>
      </c>
      <c r="B208" s="556" t="s">
        <v>94</v>
      </c>
      <c r="C208" s="557">
        <v>13311501</v>
      </c>
      <c r="D208" s="558" t="s">
        <v>229</v>
      </c>
      <c r="E208" s="559" t="s">
        <v>6</v>
      </c>
      <c r="F208" s="559" t="s">
        <v>594</v>
      </c>
      <c r="G208" s="592">
        <f>IF(F208="I",IFERROR(SUMIF(Consolidado!B:B,'Clasificación 09.20'!C208,Consolidado!L:L),0),0)</f>
        <v>0</v>
      </c>
      <c r="H208" s="560"/>
      <c r="I208" s="712">
        <f>IF(F208="I",IFERROR(SUMIF(Consolidado!B:B,'Clasificación 09.20'!C208,Consolidado!M:M),0),0)</f>
        <v>0</v>
      </c>
      <c r="J208" s="560"/>
    </row>
    <row r="209" spans="1:10" s="562" customFormat="1" ht="12" customHeight="1">
      <c r="A209" s="556" t="s">
        <v>3</v>
      </c>
      <c r="B209" s="556" t="s">
        <v>94</v>
      </c>
      <c r="C209" s="557">
        <v>133116</v>
      </c>
      <c r="D209" s="558" t="s">
        <v>94</v>
      </c>
      <c r="E209" s="559" t="s">
        <v>6</v>
      </c>
      <c r="F209" s="559" t="s">
        <v>594</v>
      </c>
      <c r="G209" s="592">
        <f>IF(F209="I",IFERROR(SUMIF(Consolidado!B:B,'Clasificación 09.20'!C209,Consolidado!L:L),0),0)</f>
        <v>8000000</v>
      </c>
      <c r="H209" s="560"/>
      <c r="I209" s="712">
        <f>IF(F209="I",IFERROR(SUMIF(Consolidado!B:B,'Clasificación 09.20'!C209,Consolidado!M:M),0),0)</f>
        <v>1288.27</v>
      </c>
      <c r="J209" s="560"/>
    </row>
    <row r="210" spans="1:10" s="562" customFormat="1" ht="12" customHeight="1">
      <c r="A210" s="556" t="s">
        <v>3</v>
      </c>
      <c r="B210" s="556" t="s">
        <v>96</v>
      </c>
      <c r="C210" s="557">
        <v>133117</v>
      </c>
      <c r="D210" s="556" t="s">
        <v>656</v>
      </c>
      <c r="E210" s="559" t="s">
        <v>6</v>
      </c>
      <c r="F210" s="559" t="s">
        <v>594</v>
      </c>
      <c r="G210" s="592">
        <f>IF(F210="I",IFERROR(SUMIF(Consolidado!B:B,'Clasificación 09.20'!C210,Consolidado!L:L),0),0)</f>
        <v>-96613371</v>
      </c>
      <c r="H210" s="560"/>
      <c r="I210" s="712">
        <f>IF(F210="I",IFERROR(SUMIF(Consolidado!B:B,'Clasificación 09.20'!C210,Consolidado!M:M),0),0)</f>
        <v>-15810.84</v>
      </c>
      <c r="J210" s="560"/>
    </row>
    <row r="211" spans="1:10" s="555" customFormat="1" ht="12" hidden="1" customHeight="1">
      <c r="A211" s="550" t="s">
        <v>3</v>
      </c>
      <c r="B211" s="550"/>
      <c r="C211" s="551">
        <v>136</v>
      </c>
      <c r="D211" s="552" t="s">
        <v>526</v>
      </c>
      <c r="E211" s="553" t="s">
        <v>368</v>
      </c>
      <c r="F211" s="553" t="s">
        <v>593</v>
      </c>
      <c r="G211" s="591">
        <f>IF(F211="I",IFERROR(SUMIF(Consolidado!B:B,'Clasificación 09.20'!C211,Consolidado!L:L),0),0)</f>
        <v>0</v>
      </c>
      <c r="H211" s="554"/>
      <c r="I211" s="554">
        <f>IF(F211="I",IFERROR(SUMIF(#REF!,'Clasificación 09.20'!C211,#REF!),0),0)</f>
        <v>0</v>
      </c>
      <c r="J211" s="554"/>
    </row>
    <row r="212" spans="1:10" s="555" customFormat="1" ht="12" hidden="1" customHeight="1">
      <c r="A212" s="550" t="s">
        <v>3</v>
      </c>
      <c r="B212" s="550"/>
      <c r="C212" s="551">
        <v>1361</v>
      </c>
      <c r="D212" s="552" t="s">
        <v>70</v>
      </c>
      <c r="E212" s="553" t="s">
        <v>6</v>
      </c>
      <c r="F212" s="553" t="s">
        <v>593</v>
      </c>
      <c r="G212" s="591">
        <f>IF(F212="I",IFERROR(SUMIF(Consolidado!B:B,'Clasificación 09.20'!C212,Consolidado!L:L),0),0)</f>
        <v>0</v>
      </c>
      <c r="H212" s="554"/>
      <c r="I212" s="554">
        <f>IF(F212="I",IFERROR(SUMIF(#REF!,'Clasificación 09.20'!C212,#REF!),0),0)</f>
        <v>0</v>
      </c>
      <c r="J212" s="554"/>
    </row>
    <row r="213" spans="1:10" s="555" customFormat="1" ht="12" hidden="1" customHeight="1">
      <c r="A213" s="550" t="s">
        <v>3</v>
      </c>
      <c r="B213" s="550"/>
      <c r="C213" s="551">
        <v>136101</v>
      </c>
      <c r="D213" s="552" t="s">
        <v>230</v>
      </c>
      <c r="E213" s="553" t="s">
        <v>6</v>
      </c>
      <c r="F213" s="553" t="s">
        <v>593</v>
      </c>
      <c r="G213" s="591">
        <f>IF(F213="I",IFERROR(SUMIF(Consolidado!B:B,'Clasificación 09.20'!C213,Consolidado!L:L),0),0)</f>
        <v>0</v>
      </c>
      <c r="H213" s="554"/>
      <c r="I213" s="554">
        <f>IF(F213="I",IFERROR(SUMIF(#REF!,'Clasificación 09.20'!C213,#REF!),0),0)</f>
        <v>0</v>
      </c>
      <c r="J213" s="554"/>
    </row>
    <row r="214" spans="1:10" s="562" customFormat="1" ht="12" hidden="1" customHeight="1">
      <c r="A214" s="556" t="s">
        <v>3</v>
      </c>
      <c r="B214" s="556" t="s">
        <v>88</v>
      </c>
      <c r="C214" s="557">
        <v>13610101</v>
      </c>
      <c r="D214" s="558" t="s">
        <v>231</v>
      </c>
      <c r="E214" s="559" t="s">
        <v>6</v>
      </c>
      <c r="F214" s="559" t="s">
        <v>594</v>
      </c>
      <c r="G214" s="592">
        <f>IF(F214="I",IFERROR(SUMIF(Consolidado!B:B,'Clasificación 09.20'!C214,Consolidado!L:L),0),0)</f>
        <v>0</v>
      </c>
      <c r="H214" s="560"/>
      <c r="I214" s="712">
        <f>IF(F214="I",IFERROR(SUMIF(Consolidado!B:B,'Clasificación 09.20'!C214,Consolidado!M:M),0),0)</f>
        <v>0</v>
      </c>
      <c r="J214" s="560"/>
    </row>
    <row r="215" spans="1:10" s="562" customFormat="1" ht="12" hidden="1" customHeight="1">
      <c r="A215" s="556" t="s">
        <v>3</v>
      </c>
      <c r="B215" s="556" t="s">
        <v>88</v>
      </c>
      <c r="C215" s="557">
        <v>13610102</v>
      </c>
      <c r="D215" s="558" t="s">
        <v>232</v>
      </c>
      <c r="E215" s="559" t="s">
        <v>6</v>
      </c>
      <c r="F215" s="559" t="s">
        <v>594</v>
      </c>
      <c r="G215" s="592">
        <f>IF(F215="I",IFERROR(SUMIF(Consolidado!B:B,'Clasificación 09.20'!C215,Consolidado!L:L),0),0)</f>
        <v>0</v>
      </c>
      <c r="H215" s="560"/>
      <c r="I215" s="712">
        <f>IF(F215="I",IFERROR(SUMIF(Consolidado!B:B,'Clasificación 09.20'!C215,Consolidado!M:M),0),0)</f>
        <v>0</v>
      </c>
      <c r="J215" s="560"/>
    </row>
    <row r="216" spans="1:10" s="562" customFormat="1" ht="12" hidden="1" customHeight="1">
      <c r="A216" s="556" t="s">
        <v>3</v>
      </c>
      <c r="B216" s="556" t="s">
        <v>88</v>
      </c>
      <c r="C216" s="557">
        <v>13610103</v>
      </c>
      <c r="D216" s="558" t="s">
        <v>233</v>
      </c>
      <c r="E216" s="559" t="s">
        <v>6</v>
      </c>
      <c r="F216" s="559" t="s">
        <v>594</v>
      </c>
      <c r="G216" s="592">
        <f>IF(F216="I",IFERROR(SUMIF(Consolidado!B:B,'Clasificación 09.20'!C216,Consolidado!L:L),0),0)</f>
        <v>0</v>
      </c>
      <c r="H216" s="560"/>
      <c r="I216" s="712">
        <f>IF(F216="I",IFERROR(SUMIF(Consolidado!B:B,'Clasificación 09.20'!C216,Consolidado!M:M),0),0)</f>
        <v>0</v>
      </c>
      <c r="J216" s="560"/>
    </row>
    <row r="217" spans="1:10" s="555" customFormat="1" ht="12" hidden="1" customHeight="1">
      <c r="A217" s="550" t="s">
        <v>3</v>
      </c>
      <c r="B217" s="550"/>
      <c r="C217" s="551">
        <v>136112</v>
      </c>
      <c r="D217" s="552" t="s">
        <v>234</v>
      </c>
      <c r="E217" s="553" t="s">
        <v>6</v>
      </c>
      <c r="F217" s="553" t="s">
        <v>593</v>
      </c>
      <c r="G217" s="591">
        <f>IF(F217="I",IFERROR(SUMIF(Consolidado!B:B,'Clasificación 09.20'!C217,Consolidado!L:L),0),0)</f>
        <v>0</v>
      </c>
      <c r="H217" s="554"/>
      <c r="I217" s="554">
        <f>IF(F217="I",IFERROR(SUMIF(#REF!,'Clasificación 09.20'!C217,#REF!),0),0)</f>
        <v>0</v>
      </c>
      <c r="J217" s="554"/>
    </row>
    <row r="218" spans="1:10" s="562" customFormat="1" ht="12" hidden="1" customHeight="1">
      <c r="A218" s="556" t="s">
        <v>3</v>
      </c>
      <c r="B218" s="556" t="s">
        <v>88</v>
      </c>
      <c r="C218" s="557">
        <v>13611201</v>
      </c>
      <c r="D218" s="558" t="s">
        <v>235</v>
      </c>
      <c r="E218" s="559" t="s">
        <v>6</v>
      </c>
      <c r="F218" s="559" t="s">
        <v>594</v>
      </c>
      <c r="G218" s="592">
        <f>IF(F218="I",IFERROR(SUMIF(Consolidado!B:B,'Clasificación 09.20'!C218,Consolidado!L:L),0),0)</f>
        <v>0</v>
      </c>
      <c r="H218" s="560"/>
      <c r="I218" s="712">
        <f>IF(F218="I",IFERROR(SUMIF(Consolidado!B:B,'Clasificación 09.20'!C218,Consolidado!M:M),0),0)</f>
        <v>0</v>
      </c>
      <c r="J218" s="560"/>
    </row>
    <row r="219" spans="1:10" s="555" customFormat="1" ht="12" hidden="1" customHeight="1">
      <c r="A219" s="550" t="s">
        <v>3</v>
      </c>
      <c r="B219" s="550"/>
      <c r="C219" s="551">
        <v>136113</v>
      </c>
      <c r="D219" s="552" t="s">
        <v>236</v>
      </c>
      <c r="E219" s="553" t="s">
        <v>6</v>
      </c>
      <c r="F219" s="553" t="s">
        <v>593</v>
      </c>
      <c r="G219" s="591">
        <f>IF(F219="I",IFERROR(SUMIF(Consolidado!B:B,'Clasificación 09.20'!C219,Consolidado!L:L),0),0)</f>
        <v>0</v>
      </c>
      <c r="H219" s="554"/>
      <c r="I219" s="554">
        <f>IF(F219="I",IFERROR(SUMIF(#REF!,'Clasificación 09.20'!C219,#REF!),0),0)</f>
        <v>0</v>
      </c>
      <c r="J219" s="554"/>
    </row>
    <row r="220" spans="1:10" s="562" customFormat="1" ht="12" hidden="1" customHeight="1">
      <c r="A220" s="556" t="s">
        <v>3</v>
      </c>
      <c r="B220" s="556" t="s">
        <v>88</v>
      </c>
      <c r="C220" s="557">
        <v>13611301</v>
      </c>
      <c r="D220" s="558" t="s">
        <v>237</v>
      </c>
      <c r="E220" s="559" t="s">
        <v>6</v>
      </c>
      <c r="F220" s="559" t="s">
        <v>594</v>
      </c>
      <c r="G220" s="592">
        <f>IF(F220="I",IFERROR(SUMIF(Consolidado!B:B,'Clasificación 09.20'!C220,Consolidado!L:L),0),0)</f>
        <v>0</v>
      </c>
      <c r="H220" s="560"/>
      <c r="I220" s="712">
        <f>IF(F220="I",IFERROR(SUMIF(Consolidado!B:B,'Clasificación 09.20'!C220,Consolidado!M:M),0),0)</f>
        <v>0</v>
      </c>
      <c r="J220" s="560"/>
    </row>
    <row r="221" spans="1:10" s="555" customFormat="1" ht="12" hidden="1" customHeight="1">
      <c r="A221" s="550" t="s">
        <v>3</v>
      </c>
      <c r="B221" s="550"/>
      <c r="C221" s="551">
        <v>137</v>
      </c>
      <c r="D221" s="552" t="s">
        <v>238</v>
      </c>
      <c r="E221" s="553" t="s">
        <v>6</v>
      </c>
      <c r="F221" s="553" t="s">
        <v>593</v>
      </c>
      <c r="G221" s="591">
        <f>IF(F221="I",IFERROR(SUMIF(Consolidado!B:B,'Clasificación 09.20'!C221,Consolidado!L:L),0),0)</f>
        <v>0</v>
      </c>
      <c r="H221" s="554"/>
      <c r="I221" s="554">
        <f>IF(F221="I",IFERROR(SUMIF(#REF!,'Clasificación 09.20'!C221,#REF!),0),0)</f>
        <v>0</v>
      </c>
      <c r="J221" s="554"/>
    </row>
    <row r="222" spans="1:10" s="562" customFormat="1" ht="12" customHeight="1">
      <c r="A222" s="556" t="s">
        <v>3</v>
      </c>
      <c r="B222" s="556" t="s">
        <v>239</v>
      </c>
      <c r="C222" s="557">
        <v>13701</v>
      </c>
      <c r="D222" s="558" t="s">
        <v>239</v>
      </c>
      <c r="E222" s="559" t="s">
        <v>6</v>
      </c>
      <c r="F222" s="559" t="s">
        <v>594</v>
      </c>
      <c r="G222" s="592">
        <f>IF(F222="I",IFERROR(SUMIF(Consolidado!B:B,'Clasificación 09.20'!C222,Consolidado!L:L),0),0)</f>
        <v>66125463</v>
      </c>
      <c r="H222" s="560"/>
      <c r="I222" s="712">
        <f>IF(F222="I",IFERROR(SUMIF(Consolidado!B:B,'Clasificación 09.20'!C222,Consolidado!M:M),0),0)</f>
        <v>10881.58</v>
      </c>
      <c r="J222" s="560"/>
    </row>
    <row r="223" spans="1:10" s="562" customFormat="1" ht="12" customHeight="1">
      <c r="A223" s="556" t="s">
        <v>3</v>
      </c>
      <c r="B223" s="556" t="s">
        <v>96</v>
      </c>
      <c r="C223" s="557">
        <v>13702</v>
      </c>
      <c r="D223" s="558" t="s">
        <v>240</v>
      </c>
      <c r="E223" s="559" t="s">
        <v>6</v>
      </c>
      <c r="F223" s="559" t="s">
        <v>594</v>
      </c>
      <c r="G223" s="592">
        <f>IF(F223="I",IFERROR(SUMIF(Consolidado!B:B,'Clasificación 09.20'!C223,Consolidado!L:L),0),0)</f>
        <v>-34247909</v>
      </c>
      <c r="H223" s="560"/>
      <c r="I223" s="712">
        <f>IF(F223="I",IFERROR(SUMIF(Consolidado!B:B,'Clasificación 09.20'!C223,Consolidado!M:M),0),0)</f>
        <v>-5730.58</v>
      </c>
      <c r="J223" s="560"/>
    </row>
    <row r="224" spans="1:10" s="562" customFormat="1" ht="12" hidden="1" customHeight="1">
      <c r="A224" s="556" t="s">
        <v>3</v>
      </c>
      <c r="B224" s="556" t="s">
        <v>95</v>
      </c>
      <c r="C224" s="557">
        <v>13703</v>
      </c>
      <c r="D224" s="558" t="s">
        <v>568</v>
      </c>
      <c r="E224" s="559" t="s">
        <v>6</v>
      </c>
      <c r="F224" s="559" t="s">
        <v>594</v>
      </c>
      <c r="G224" s="592">
        <f>IF(F224="I",IFERROR(SUMIF(Consolidado!B:B,'Clasificación 09.20'!C224,Consolidado!L:L),0),0)</f>
        <v>0</v>
      </c>
      <c r="H224" s="560"/>
      <c r="I224" s="712">
        <f>IF(F224="I",IFERROR(SUMIF(Consolidado!B:B,'Clasificación 09.20'!C224,Consolidado!M:M),0),0)</f>
        <v>0</v>
      </c>
      <c r="J224" s="560"/>
    </row>
    <row r="225" spans="1:10" s="562" customFormat="1" ht="12" hidden="1" customHeight="1">
      <c r="A225" s="556" t="s">
        <v>3</v>
      </c>
      <c r="B225" s="556" t="s">
        <v>336</v>
      </c>
      <c r="C225" s="557">
        <v>13704</v>
      </c>
      <c r="D225" s="558" t="s">
        <v>336</v>
      </c>
      <c r="E225" s="559" t="s">
        <v>6</v>
      </c>
      <c r="F225" s="559" t="s">
        <v>594</v>
      </c>
      <c r="G225" s="592">
        <f>IF(F225="I",IFERROR(SUMIF(Consolidado!B:B,'Clasificación 09.20'!C225,Consolidado!L:L),0),0)</f>
        <v>0</v>
      </c>
      <c r="H225" s="560"/>
      <c r="I225" s="712">
        <f>IF(F225="I",IFERROR(SUMIF(Consolidado!B:B,'Clasificación 09.20'!C225,Consolidado!M:M),0),0)</f>
        <v>0</v>
      </c>
      <c r="J225" s="560"/>
    </row>
    <row r="226" spans="1:10" s="562" customFormat="1" ht="12" customHeight="1">
      <c r="A226" s="556" t="s">
        <v>3</v>
      </c>
      <c r="B226" s="556" t="s">
        <v>21</v>
      </c>
      <c r="C226" s="557">
        <v>13705</v>
      </c>
      <c r="D226" s="558" t="s">
        <v>573</v>
      </c>
      <c r="E226" s="559" t="s">
        <v>6</v>
      </c>
      <c r="F226" s="559" t="s">
        <v>594</v>
      </c>
      <c r="G226" s="592">
        <f>IF(F226="I",IFERROR(SUMIF(Consolidado!B:B,'Clasificación 09.20'!C226,Consolidado!L:L),0),0)</f>
        <v>372151047</v>
      </c>
      <c r="H226" s="560"/>
      <c r="I226" s="712">
        <f>IF(F226="I",IFERROR(SUMIF(Consolidado!B:B,'Clasificación 09.20'!C226,Consolidado!M:M),0),0)</f>
        <v>56307.74</v>
      </c>
      <c r="J226" s="560"/>
    </row>
    <row r="227" spans="1:10" s="555" customFormat="1" ht="12" hidden="1" customHeight="1">
      <c r="A227" s="550" t="s">
        <v>8</v>
      </c>
      <c r="B227" s="550"/>
      <c r="C227" s="551">
        <v>2</v>
      </c>
      <c r="D227" s="552" t="s">
        <v>8</v>
      </c>
      <c r="E227" s="553" t="s">
        <v>368</v>
      </c>
      <c r="F227" s="553" t="s">
        <v>593</v>
      </c>
      <c r="G227" s="591">
        <f>IF(F227="I",IFERROR(SUMIF(Consolidado!B:B,'Clasificación 09.20'!C227,Consolidado!L:L),0),0)</f>
        <v>0</v>
      </c>
      <c r="H227" s="554"/>
      <c r="I227" s="554">
        <f>IF(F227="I",IFERROR(SUMIF(#REF!,'Clasificación 09.20'!C227,#REF!),0),0)</f>
        <v>0</v>
      </c>
      <c r="J227" s="554"/>
    </row>
    <row r="228" spans="1:10" s="555" customFormat="1" ht="12" hidden="1" customHeight="1">
      <c r="A228" s="550" t="s">
        <v>8</v>
      </c>
      <c r="B228" s="550"/>
      <c r="C228" s="551">
        <v>21</v>
      </c>
      <c r="D228" s="552" t="s">
        <v>9</v>
      </c>
      <c r="E228" s="553" t="s">
        <v>368</v>
      </c>
      <c r="F228" s="553" t="s">
        <v>593</v>
      </c>
      <c r="G228" s="591">
        <f>IF(F228="I",IFERROR(SUMIF(Consolidado!B:B,'Clasificación 09.20'!C228,Consolidado!L:L),0),0)</f>
        <v>0</v>
      </c>
      <c r="H228" s="554"/>
      <c r="I228" s="554">
        <f>IF(F228="I",IFERROR(SUMIF(#REF!,'Clasificación 09.20'!C228,#REF!),0),0)</f>
        <v>0</v>
      </c>
      <c r="J228" s="554"/>
    </row>
    <row r="229" spans="1:10" s="555" customFormat="1" ht="12" hidden="1" customHeight="1">
      <c r="A229" s="550" t="s">
        <v>8</v>
      </c>
      <c r="B229" s="550"/>
      <c r="C229" s="551">
        <v>211</v>
      </c>
      <c r="D229" s="552" t="s">
        <v>477</v>
      </c>
      <c r="E229" s="553" t="s">
        <v>368</v>
      </c>
      <c r="F229" s="553" t="s">
        <v>593</v>
      </c>
      <c r="G229" s="591">
        <f>IF(F229="I",IFERROR(SUMIF(Consolidado!B:B,'Clasificación 09.20'!C229,Consolidado!L:L),0),0)</f>
        <v>0</v>
      </c>
      <c r="H229" s="554"/>
      <c r="I229" s="554">
        <f>IF(F229="I",IFERROR(SUMIF(#REF!,'Clasificación 09.20'!C229,#REF!),0),0)</f>
        <v>0</v>
      </c>
      <c r="J229" s="554"/>
    </row>
    <row r="230" spans="1:10" s="555" customFormat="1" ht="12" hidden="1" customHeight="1">
      <c r="A230" s="550" t="s">
        <v>8</v>
      </c>
      <c r="B230" s="550"/>
      <c r="C230" s="551">
        <v>21101</v>
      </c>
      <c r="D230" s="552" t="s">
        <v>241</v>
      </c>
      <c r="E230" s="553" t="s">
        <v>368</v>
      </c>
      <c r="F230" s="553" t="s">
        <v>593</v>
      </c>
      <c r="G230" s="591">
        <f>IF(F230="I",IFERROR(SUMIF(Consolidado!B:B,'Clasificación 09.20'!C230,Consolidado!L:L),0),0)</f>
        <v>0</v>
      </c>
      <c r="H230" s="554"/>
      <c r="I230" s="554">
        <f>IF(F230="I",IFERROR(SUMIF(#REF!,'Clasificación 09.20'!C230,#REF!),0),0)</f>
        <v>0</v>
      </c>
      <c r="J230" s="554"/>
    </row>
    <row r="231" spans="1:10" s="562" customFormat="1" ht="12" customHeight="1">
      <c r="A231" s="556" t="s">
        <v>8</v>
      </c>
      <c r="B231" s="556" t="s">
        <v>551</v>
      </c>
      <c r="C231" s="557">
        <v>2110101</v>
      </c>
      <c r="D231" s="558" t="s">
        <v>967</v>
      </c>
      <c r="E231" s="559" t="s">
        <v>6</v>
      </c>
      <c r="F231" s="559" t="s">
        <v>594</v>
      </c>
      <c r="G231" s="592">
        <f>IF(F231="I",IFERROR(SUMIF(Consolidado!B:B,'Clasificación 09.20'!C231,Consolidado!L:L),0),0)</f>
        <v>50762724</v>
      </c>
      <c r="H231" s="560"/>
      <c r="I231" s="712">
        <f>IF(F231="I",IFERROR(SUMIF(Consolidado!B:B,'Clasificación 09.20'!C231,Consolidado!M:M),0),0)</f>
        <v>7261.8300000000745</v>
      </c>
      <c r="J231" s="560"/>
    </row>
    <row r="232" spans="1:10" s="562" customFormat="1" ht="12" hidden="1" customHeight="1">
      <c r="A232" s="556" t="s">
        <v>8</v>
      </c>
      <c r="B232" s="556" t="s">
        <v>551</v>
      </c>
      <c r="C232" s="557">
        <v>2110102</v>
      </c>
      <c r="D232" s="558" t="s">
        <v>242</v>
      </c>
      <c r="E232" s="559" t="s">
        <v>6</v>
      </c>
      <c r="F232" s="559" t="s">
        <v>594</v>
      </c>
      <c r="G232" s="592">
        <f>IF(F232="I",IFERROR(SUMIF(Consolidado!B:B,'Clasificación 09.20'!C232,Consolidado!L:L),0),0)</f>
        <v>0</v>
      </c>
      <c r="H232" s="560"/>
      <c r="I232" s="712">
        <f>IF(F232="I",IFERROR(SUMIF(Consolidado!B:B,'Clasificación 09.20'!C232,Consolidado!M:M),0),0)</f>
        <v>0</v>
      </c>
      <c r="J232" s="560"/>
    </row>
    <row r="233" spans="1:10" s="555" customFormat="1" ht="12" hidden="1" customHeight="1">
      <c r="A233" s="550" t="s">
        <v>8</v>
      </c>
      <c r="B233" s="550"/>
      <c r="C233" s="551">
        <v>21102</v>
      </c>
      <c r="D233" s="552" t="s">
        <v>170</v>
      </c>
      <c r="E233" s="553" t="s">
        <v>6</v>
      </c>
      <c r="F233" s="553" t="s">
        <v>593</v>
      </c>
      <c r="G233" s="591">
        <f>IF(F233="I",IFERROR(SUMIF(Consolidado!B:B,'Clasificación 09.20'!C233,Consolidado!L:L),0),0)</f>
        <v>0</v>
      </c>
      <c r="H233" s="554"/>
      <c r="I233" s="554">
        <f>IF(F233="I",IFERROR(SUMIF(#REF!,'Clasificación 09.20'!C233,#REF!),0),0)</f>
        <v>0</v>
      </c>
      <c r="J233" s="554"/>
    </row>
    <row r="234" spans="1:10" s="562" customFormat="1" ht="12" customHeight="1">
      <c r="A234" s="556" t="s">
        <v>8</v>
      </c>
      <c r="B234" s="556" t="s">
        <v>551</v>
      </c>
      <c r="C234" s="557">
        <v>2110201</v>
      </c>
      <c r="D234" s="558" t="s">
        <v>1099</v>
      </c>
      <c r="E234" s="559" t="s">
        <v>6</v>
      </c>
      <c r="F234" s="559" t="s">
        <v>594</v>
      </c>
      <c r="G234" s="592">
        <f>IF(F234="I",IFERROR(SUMIF(Consolidado!B:B,'Clasificación 09.20'!C234,Consolidado!L:L),0),0)</f>
        <v>760274</v>
      </c>
      <c r="H234" s="560"/>
      <c r="I234" s="712">
        <f>IF(F234="I",IFERROR(SUMIF(Consolidado!B:B,'Clasificación 09.20'!C234,Consolidado!M:M),0),0)</f>
        <v>108.76</v>
      </c>
      <c r="J234" s="560"/>
    </row>
    <row r="235" spans="1:10" s="562" customFormat="1" ht="12" customHeight="1">
      <c r="A235" s="556" t="s">
        <v>8</v>
      </c>
      <c r="B235" s="556" t="s">
        <v>551</v>
      </c>
      <c r="C235" s="557">
        <v>2110202</v>
      </c>
      <c r="D235" s="558" t="s">
        <v>1101</v>
      </c>
      <c r="E235" s="559" t="s">
        <v>368</v>
      </c>
      <c r="F235" s="559" t="s">
        <v>594</v>
      </c>
      <c r="G235" s="592">
        <f>IF(F235="I",IFERROR(SUMIF(Consolidado!B:B,'Clasificación 09.20'!C235,Consolidado!L:L),0),0)</f>
        <v>8038902500</v>
      </c>
      <c r="H235" s="560"/>
      <c r="I235" s="712">
        <f>IF(F235="I",IFERROR(SUMIF(Consolidado!B:B,'Clasificación 09.20'!C235,Consolidado!M:M),0),0)</f>
        <v>1150000</v>
      </c>
      <c r="J235" s="560"/>
    </row>
    <row r="236" spans="1:10" s="562" customFormat="1" ht="12" customHeight="1">
      <c r="A236" s="556" t="s">
        <v>8</v>
      </c>
      <c r="B236" s="556" t="s">
        <v>551</v>
      </c>
      <c r="C236" s="557">
        <v>21103</v>
      </c>
      <c r="D236" s="558" t="s">
        <v>657</v>
      </c>
      <c r="E236" s="559" t="s">
        <v>368</v>
      </c>
      <c r="F236" s="559" t="s">
        <v>594</v>
      </c>
      <c r="G236" s="592">
        <f>IF(F236="I",IFERROR(SUMIF(Consolidado!B:B,'Clasificación 09.20'!C236,Consolidado!L:L),0),0)</f>
        <v>5364479</v>
      </c>
      <c r="H236" s="560"/>
      <c r="I236" s="712">
        <f>IF(F236="I",IFERROR(SUMIF(Consolidado!B:B,'Clasificación 09.20'!C236,Consolidado!M:M),0),0)</f>
        <v>767.40999999999985</v>
      </c>
      <c r="J236" s="560"/>
    </row>
    <row r="237" spans="1:10" s="562" customFormat="1" ht="12" customHeight="1">
      <c r="A237" s="556" t="s">
        <v>8</v>
      </c>
      <c r="B237" s="556" t="s">
        <v>551</v>
      </c>
      <c r="C237" s="557">
        <v>21104</v>
      </c>
      <c r="D237" s="558" t="s">
        <v>1103</v>
      </c>
      <c r="E237" s="559" t="s">
        <v>368</v>
      </c>
      <c r="F237" s="559" t="s">
        <v>594</v>
      </c>
      <c r="G237" s="592">
        <f>IF(F237="I",IFERROR(SUMIF(Consolidado!B:B,'Clasificación 09.20'!C237,Consolidado!L:L),0),0)</f>
        <v>1217859</v>
      </c>
      <c r="H237" s="560"/>
      <c r="I237" s="712">
        <f>IF(F237="I",IFERROR(SUMIF(Consolidado!B:B,'Clasificación 09.20'!C237,Consolidado!M:M),0),0)</f>
        <v>174.22</v>
      </c>
      <c r="J237" s="560"/>
    </row>
    <row r="238" spans="1:10" s="555" customFormat="1" ht="12" hidden="1" customHeight="1">
      <c r="A238" s="550" t="s">
        <v>8</v>
      </c>
      <c r="B238" s="550"/>
      <c r="C238" s="551">
        <v>21105</v>
      </c>
      <c r="D238" s="552" t="s">
        <v>243</v>
      </c>
      <c r="E238" s="553" t="s">
        <v>368</v>
      </c>
      <c r="F238" s="553" t="s">
        <v>593</v>
      </c>
      <c r="G238" s="591">
        <f>IF(F238="I",IFERROR(SUMIF(Consolidado!B:B,'Clasificación 09.20'!C238,Consolidado!L:L),0),0)</f>
        <v>0</v>
      </c>
      <c r="H238" s="554"/>
      <c r="I238" s="554">
        <f>IF(F238="I",IFERROR(SUMIF(#REF!,'Clasificación 09.20'!C238,#REF!),0),0)</f>
        <v>0</v>
      </c>
      <c r="J238" s="554"/>
    </row>
    <row r="239" spans="1:10" s="562" customFormat="1" ht="12" hidden="1" customHeight="1">
      <c r="A239" s="556" t="s">
        <v>8</v>
      </c>
      <c r="B239" s="556" t="s">
        <v>551</v>
      </c>
      <c r="C239" s="557">
        <v>2110501</v>
      </c>
      <c r="D239" s="558" t="s">
        <v>143</v>
      </c>
      <c r="E239" s="559" t="s">
        <v>368</v>
      </c>
      <c r="F239" s="559" t="s">
        <v>594</v>
      </c>
      <c r="G239" s="592">
        <f>IF(F239="I",IFERROR(SUMIF(Consolidado!B:B,'Clasificación 09.20'!C239,Consolidado!L:L),0),0)</f>
        <v>0</v>
      </c>
      <c r="H239" s="560"/>
      <c r="I239" s="712">
        <f>IF(F239="I",IFERROR(SUMIF(Consolidado!B:B,'Clasificación 09.20'!C239,Consolidado!M:M),0),0)</f>
        <v>0</v>
      </c>
      <c r="J239" s="560"/>
    </row>
    <row r="240" spans="1:10" s="562" customFormat="1" ht="12" hidden="1" customHeight="1">
      <c r="A240" s="556" t="s">
        <v>8</v>
      </c>
      <c r="B240" s="556" t="s">
        <v>551</v>
      </c>
      <c r="C240" s="557">
        <v>2110502</v>
      </c>
      <c r="D240" s="558" t="s">
        <v>244</v>
      </c>
      <c r="E240" s="559" t="s">
        <v>6</v>
      </c>
      <c r="F240" s="559" t="s">
        <v>594</v>
      </c>
      <c r="G240" s="592">
        <f>IF(F240="I",IFERROR(SUMIF(Consolidado!B:B,'Clasificación 09.20'!C240,Consolidado!L:L),0),0)</f>
        <v>0</v>
      </c>
      <c r="H240" s="560"/>
      <c r="I240" s="712">
        <f>IF(F240="I",IFERROR(SUMIF(Consolidado!B:B,'Clasificación 09.20'!C240,Consolidado!M:M),0),0)</f>
        <v>0</v>
      </c>
      <c r="J240" s="560"/>
    </row>
    <row r="241" spans="1:10" s="562" customFormat="1" ht="12" hidden="1" customHeight="1">
      <c r="A241" s="556" t="s">
        <v>8</v>
      </c>
      <c r="B241" s="556" t="s">
        <v>551</v>
      </c>
      <c r="C241" s="557">
        <v>2110503</v>
      </c>
      <c r="D241" s="558" t="s">
        <v>61</v>
      </c>
      <c r="E241" s="559" t="s">
        <v>6</v>
      </c>
      <c r="F241" s="559" t="s">
        <v>594</v>
      </c>
      <c r="G241" s="592">
        <f>IF(F241="I",IFERROR(SUMIF(Consolidado!B:B,'Clasificación 09.20'!C241,Consolidado!L:L),0),0)</f>
        <v>0</v>
      </c>
      <c r="H241" s="560"/>
      <c r="I241" s="712">
        <f>IF(F241="I",IFERROR(SUMIF(Consolidado!B:B,'Clasificación 09.20'!C241,Consolidado!M:M),0),0)</f>
        <v>0</v>
      </c>
      <c r="J241" s="560"/>
    </row>
    <row r="242" spans="1:10" s="562" customFormat="1" ht="12" customHeight="1">
      <c r="A242" s="556" t="s">
        <v>3</v>
      </c>
      <c r="B242" s="556" t="s">
        <v>79</v>
      </c>
      <c r="C242" s="557">
        <v>21106</v>
      </c>
      <c r="D242" s="558" t="s">
        <v>658</v>
      </c>
      <c r="E242" s="559" t="s">
        <v>6</v>
      </c>
      <c r="F242" s="559" t="s">
        <v>594</v>
      </c>
      <c r="G242" s="592">
        <v>-1767064730</v>
      </c>
      <c r="H242" s="560"/>
      <c r="I242" s="712">
        <f>IF(F242="I",IFERROR(SUMIF(Consolidado!B:B,'Clasificación 09.20'!C242,Consolidado!M:M),0),0)</f>
        <v>252863.26999999958</v>
      </c>
      <c r="J242" s="560"/>
    </row>
    <row r="243" spans="1:10" s="562" customFormat="1" ht="12" hidden="1" customHeight="1">
      <c r="A243" s="556" t="s">
        <v>8</v>
      </c>
      <c r="B243" s="556" t="s">
        <v>456</v>
      </c>
      <c r="C243" s="557">
        <v>21107</v>
      </c>
      <c r="D243" s="558" t="s">
        <v>586</v>
      </c>
      <c r="E243" s="559" t="s">
        <v>6</v>
      </c>
      <c r="F243" s="559" t="s">
        <v>594</v>
      </c>
      <c r="G243" s="592">
        <f>IF(F243="I",IFERROR(SUMIF(Consolidado!B:B,'Clasificación 09.20'!C243,Consolidado!L:L),0),0)</f>
        <v>0</v>
      </c>
      <c r="H243" s="560"/>
      <c r="I243" s="712">
        <f>IF(F243="I",IFERROR(SUMIF(Consolidado!B:B,'Clasificación 09.20'!C243,Consolidado!M:M),0),0)</f>
        <v>0</v>
      </c>
      <c r="J243" s="560"/>
    </row>
    <row r="244" spans="1:10" s="562" customFormat="1" ht="12" hidden="1" customHeight="1">
      <c r="A244" s="556" t="s">
        <v>8</v>
      </c>
      <c r="B244" s="556" t="s">
        <v>456</v>
      </c>
      <c r="C244" s="557">
        <v>21108</v>
      </c>
      <c r="D244" s="558" t="s">
        <v>587</v>
      </c>
      <c r="E244" s="559" t="s">
        <v>368</v>
      </c>
      <c r="F244" s="559" t="s">
        <v>594</v>
      </c>
      <c r="G244" s="592">
        <f>IF(F244="I",IFERROR(SUMIF(Consolidado!B:B,'Clasificación 09.20'!C244,Consolidado!L:L),0),0)</f>
        <v>0</v>
      </c>
      <c r="H244" s="560"/>
      <c r="I244" s="712">
        <f>IF(F244="I",IFERROR(SUMIF(Consolidado!B:B,'Clasificación 09.20'!C244,Consolidado!M:M),0),0)</f>
        <v>0</v>
      </c>
      <c r="J244" s="560"/>
    </row>
    <row r="245" spans="1:10" s="562" customFormat="1" ht="12" customHeight="1">
      <c r="A245" s="556" t="s">
        <v>3</v>
      </c>
      <c r="B245" s="556" t="s">
        <v>79</v>
      </c>
      <c r="C245" s="557">
        <v>21109</v>
      </c>
      <c r="D245" s="558" t="s">
        <v>659</v>
      </c>
      <c r="E245" s="559" t="s">
        <v>368</v>
      </c>
      <c r="F245" s="559" t="s">
        <v>594</v>
      </c>
      <c r="G245" s="592">
        <v>-4851001896</v>
      </c>
      <c r="H245" s="560"/>
      <c r="I245" s="712">
        <f>IF(F245="I",IFERROR(SUMIF(Consolidado!B:B,'Clasificación 09.20'!C245,Consolidado!M:M),0),0)</f>
        <v>693956.93940000003</v>
      </c>
      <c r="J245" s="560"/>
    </row>
    <row r="246" spans="1:10" s="562" customFormat="1" ht="12" customHeight="1">
      <c r="A246" s="556" t="s">
        <v>8</v>
      </c>
      <c r="B246" s="556" t="s">
        <v>1390</v>
      </c>
      <c r="C246" s="557">
        <v>21110</v>
      </c>
      <c r="D246" s="558" t="s">
        <v>645</v>
      </c>
      <c r="E246" s="559" t="s">
        <v>6</v>
      </c>
      <c r="F246" s="559" t="s">
        <v>594</v>
      </c>
      <c r="G246" s="592">
        <f>IF(F246="I",IFERROR(SUMIF(Consolidado!B:B,'Clasificación 09.20'!C246,Consolidado!L:L),0),0)</f>
        <v>3196000000</v>
      </c>
      <c r="H246" s="560"/>
      <c r="I246" s="712">
        <f>IF(F246="I",IFERROR(SUMIF(Consolidado!B:B,'Clasificación 09.20'!C246,Consolidado!M:M),0),0)</f>
        <v>457201.7100000002</v>
      </c>
      <c r="J246" s="560"/>
    </row>
    <row r="247" spans="1:10" s="562" customFormat="1" ht="12" customHeight="1">
      <c r="A247" s="556" t="s">
        <v>8</v>
      </c>
      <c r="B247" s="556" t="s">
        <v>1390</v>
      </c>
      <c r="C247" s="557">
        <v>21111</v>
      </c>
      <c r="D247" s="558" t="s">
        <v>646</v>
      </c>
      <c r="E247" s="559" t="s">
        <v>368</v>
      </c>
      <c r="F247" s="559" t="s">
        <v>594</v>
      </c>
      <c r="G247" s="592">
        <f>IF(F247="I",IFERROR(SUMIF(Consolidado!B:B,'Clasificación 09.20'!C247,Consolidado!L:L),0),0)</f>
        <v>8983263833</v>
      </c>
      <c r="H247" s="560"/>
      <c r="I247" s="712">
        <f>IF(F247="I",IFERROR(SUMIF(Consolidado!B:B,'Clasificación 09.20'!C247,Consolidado!M:M),0),0)</f>
        <v>1285095</v>
      </c>
      <c r="J247" s="560"/>
    </row>
    <row r="248" spans="1:10" s="562" customFormat="1" ht="12" customHeight="1">
      <c r="A248" s="556" t="s">
        <v>8</v>
      </c>
      <c r="B248" s="556" t="s">
        <v>1390</v>
      </c>
      <c r="C248" s="557">
        <v>21112</v>
      </c>
      <c r="D248" s="558" t="s">
        <v>660</v>
      </c>
      <c r="E248" s="559" t="s">
        <v>6</v>
      </c>
      <c r="F248" s="559" t="s">
        <v>594</v>
      </c>
      <c r="G248" s="592">
        <f>IF(F248="I",IFERROR(SUMIF(Consolidado!B:B,'Clasificación 09.20'!C248,Consolidado!L:L),0),0)</f>
        <v>29974847</v>
      </c>
      <c r="H248" s="560"/>
      <c r="I248" s="712">
        <f>IF(F248="I",IFERROR(SUMIF(Consolidado!B:B,'Clasificación 09.20'!C248,Consolidado!M:M),0),0)</f>
        <v>4288.0300000000007</v>
      </c>
      <c r="J248" s="560"/>
    </row>
    <row r="249" spans="1:10" s="562" customFormat="1" ht="12" customHeight="1">
      <c r="A249" s="556" t="s">
        <v>8</v>
      </c>
      <c r="B249" s="556" t="s">
        <v>1390</v>
      </c>
      <c r="C249" s="557">
        <v>21113</v>
      </c>
      <c r="D249" s="558" t="s">
        <v>1105</v>
      </c>
      <c r="E249" s="559" t="s">
        <v>368</v>
      </c>
      <c r="F249" s="559" t="s">
        <v>594</v>
      </c>
      <c r="G249" s="592">
        <f>IF(F249="I",IFERROR(SUMIF(Consolidado!B:B,'Clasificación 09.20'!C249,Consolidado!L:L),0),0)</f>
        <v>153788</v>
      </c>
      <c r="H249" s="560"/>
      <c r="I249" s="712">
        <f>IF(F249="I",IFERROR(SUMIF(Consolidado!B:B,'Clasificación 09.20'!C249,Consolidado!M:M),0),0)</f>
        <v>22</v>
      </c>
      <c r="J249" s="560"/>
    </row>
    <row r="250" spans="1:10" s="555" customFormat="1" ht="12" hidden="1" customHeight="1">
      <c r="A250" s="550" t="s">
        <v>8</v>
      </c>
      <c r="B250" s="550"/>
      <c r="C250" s="551">
        <v>212</v>
      </c>
      <c r="D250" s="552" t="s">
        <v>478</v>
      </c>
      <c r="E250" s="553" t="s">
        <v>6</v>
      </c>
      <c r="F250" s="553" t="s">
        <v>593</v>
      </c>
      <c r="G250" s="591">
        <f>IF(F250="I",IFERROR(SUMIF(Consolidado!B:B,'Clasificación 09.20'!C250,Consolidado!L:L),0),0)</f>
        <v>0</v>
      </c>
      <c r="H250" s="554"/>
      <c r="I250" s="554">
        <f>IF(F250="I",IFERROR(SUMIF(#REF!,'Clasificación 09.20'!C250,#REF!),0),0)</f>
        <v>0</v>
      </c>
      <c r="J250" s="554"/>
    </row>
    <row r="251" spans="1:10" s="562" customFormat="1" ht="12" customHeight="1">
      <c r="A251" s="556" t="s">
        <v>8</v>
      </c>
      <c r="B251" s="556" t="s">
        <v>606</v>
      </c>
      <c r="C251" s="557">
        <v>212101</v>
      </c>
      <c r="D251" s="558" t="s">
        <v>245</v>
      </c>
      <c r="E251" s="559" t="s">
        <v>6</v>
      </c>
      <c r="F251" s="559" t="s">
        <v>594</v>
      </c>
      <c r="G251" s="592">
        <f>IF(F251="I",IFERROR(SUMIF(Consolidado!B:B,'Clasificación 09.20'!C251,Consolidado!L:L),0),0)</f>
        <v>17134175</v>
      </c>
      <c r="H251" s="560"/>
      <c r="I251" s="712">
        <f>IF(F251="I",IFERROR(SUMIF(Consolidado!B:B,'Clasificación 09.20'!C251,Consolidado!M:M),0),0)</f>
        <v>2451.1300000000069</v>
      </c>
      <c r="J251" s="560"/>
    </row>
    <row r="252" spans="1:10" s="562" customFormat="1" ht="12" customHeight="1">
      <c r="A252" s="556" t="s">
        <v>8</v>
      </c>
      <c r="B252" s="556" t="s">
        <v>606</v>
      </c>
      <c r="C252" s="557">
        <v>212201</v>
      </c>
      <c r="D252" s="558" t="s">
        <v>246</v>
      </c>
      <c r="E252" s="559" t="s">
        <v>368</v>
      </c>
      <c r="F252" s="559" t="s">
        <v>594</v>
      </c>
      <c r="G252" s="592">
        <f>IF(F252="I",IFERROR(SUMIF(Consolidado!B:B,'Clasificación 09.20'!C252,Consolidado!L:L),0),0)</f>
        <v>12056396</v>
      </c>
      <c r="H252" s="560"/>
      <c r="I252" s="712">
        <f>IF(F252="I",IFERROR(SUMIF(Consolidado!B:B,'Clasificación 09.20'!C252,Consolidado!M:M),0),0)</f>
        <v>1724.7200000000012</v>
      </c>
      <c r="J252" s="560"/>
    </row>
    <row r="253" spans="1:10" s="555" customFormat="1" ht="12" hidden="1" customHeight="1">
      <c r="A253" s="550" t="s">
        <v>8</v>
      </c>
      <c r="B253" s="550"/>
      <c r="C253" s="551">
        <v>212202</v>
      </c>
      <c r="D253" s="552" t="s">
        <v>247</v>
      </c>
      <c r="E253" s="553" t="s">
        <v>6</v>
      </c>
      <c r="F253" s="553" t="s">
        <v>593</v>
      </c>
      <c r="G253" s="591">
        <f>IF(F253="I",IFERROR(SUMIF(Consolidado!B:B,'Clasificación 09.20'!C253,Consolidado!L:L),0),0)</f>
        <v>0</v>
      </c>
      <c r="H253" s="554"/>
      <c r="I253" s="554">
        <f>IF(F253="I",IFERROR(SUMIF(#REF!,'Clasificación 09.20'!C253,#REF!),0),0)</f>
        <v>0</v>
      </c>
      <c r="J253" s="554"/>
    </row>
    <row r="254" spans="1:10" s="562" customFormat="1" ht="12" hidden="1" customHeight="1">
      <c r="A254" s="556" t="s">
        <v>8</v>
      </c>
      <c r="B254" s="556" t="s">
        <v>28</v>
      </c>
      <c r="C254" s="557">
        <v>21220201</v>
      </c>
      <c r="D254" s="558" t="s">
        <v>176</v>
      </c>
      <c r="E254" s="559" t="s">
        <v>6</v>
      </c>
      <c r="F254" s="559" t="s">
        <v>594</v>
      </c>
      <c r="G254" s="592">
        <f>IF(F254="I",IFERROR(SUMIF(Consolidado!B:B,'Clasificación 09.20'!C254,Consolidado!L:L),0),0)</f>
        <v>0</v>
      </c>
      <c r="H254" s="560"/>
      <c r="I254" s="712">
        <f>IF(F254="I",IFERROR(SUMIF(Consolidado!B:B,'Clasificación 09.20'!C254,Consolidado!M:M),0),0)</f>
        <v>0</v>
      </c>
      <c r="J254" s="560"/>
    </row>
    <row r="255" spans="1:10" s="562" customFormat="1" ht="12" hidden="1" customHeight="1">
      <c r="A255" s="556" t="s">
        <v>8</v>
      </c>
      <c r="B255" s="556" t="s">
        <v>28</v>
      </c>
      <c r="C255" s="557">
        <v>21220202</v>
      </c>
      <c r="D255" s="558" t="s">
        <v>177</v>
      </c>
      <c r="E255" s="559" t="s">
        <v>6</v>
      </c>
      <c r="F255" s="559" t="s">
        <v>594</v>
      </c>
      <c r="G255" s="592">
        <f>IF(F255="I",IFERROR(SUMIF(Consolidado!B:B,'Clasificación 09.20'!C255,Consolidado!L:L),0),0)</f>
        <v>0</v>
      </c>
      <c r="H255" s="560"/>
      <c r="I255" s="712">
        <f>IF(F255="I",IFERROR(SUMIF(Consolidado!B:B,'Clasificación 09.20'!C255,Consolidado!M:M),0),0)</f>
        <v>0</v>
      </c>
      <c r="J255" s="560"/>
    </row>
    <row r="256" spans="1:10" s="562" customFormat="1" ht="12" hidden="1" customHeight="1">
      <c r="A256" s="556" t="s">
        <v>8</v>
      </c>
      <c r="B256" s="556" t="s">
        <v>28</v>
      </c>
      <c r="C256" s="557">
        <v>21220203</v>
      </c>
      <c r="D256" s="558" t="s">
        <v>248</v>
      </c>
      <c r="E256" s="559" t="s">
        <v>6</v>
      </c>
      <c r="F256" s="559" t="s">
        <v>594</v>
      </c>
      <c r="G256" s="592">
        <f>IF(F256="I",IFERROR(SUMIF(Consolidado!B:B,'Clasificación 09.20'!C256,Consolidado!L:L),0),0)</f>
        <v>0</v>
      </c>
      <c r="H256" s="560"/>
      <c r="I256" s="712">
        <f>IF(F256="I",IFERROR(SUMIF(Consolidado!B:B,'Clasificación 09.20'!C256,Consolidado!M:M),0),0)</f>
        <v>0</v>
      </c>
      <c r="J256" s="560"/>
    </row>
    <row r="257" spans="1:11" s="562" customFormat="1" ht="12" customHeight="1">
      <c r="A257" s="556" t="s">
        <v>8</v>
      </c>
      <c r="B257" s="556" t="s">
        <v>606</v>
      </c>
      <c r="C257" s="557">
        <v>212203</v>
      </c>
      <c r="D257" s="558" t="s">
        <v>603</v>
      </c>
      <c r="E257" s="559" t="s">
        <v>368</v>
      </c>
      <c r="F257" s="559" t="s">
        <v>594</v>
      </c>
      <c r="G257" s="592">
        <f>IF(F257="I",IFERROR(SUMIF(Consolidado!B:B,'Clasificación 09.20'!C257,Consolidado!L:L),0),0)</f>
        <v>94369725</v>
      </c>
      <c r="H257" s="560"/>
      <c r="I257" s="712">
        <f>IF(F257="I",IFERROR(SUMIF(Consolidado!B:B,'Clasificación 09.20'!C257,Consolidado!M:M),0),0)</f>
        <v>13500</v>
      </c>
      <c r="J257" s="560"/>
    </row>
    <row r="258" spans="1:11" s="562" customFormat="1" ht="12" hidden="1" customHeight="1">
      <c r="A258" s="556" t="s">
        <v>8</v>
      </c>
      <c r="B258" s="556" t="s">
        <v>606</v>
      </c>
      <c r="C258" s="557">
        <v>212204</v>
      </c>
      <c r="D258" s="558" t="s">
        <v>588</v>
      </c>
      <c r="E258" s="559" t="s">
        <v>6</v>
      </c>
      <c r="F258" s="559" t="s">
        <v>594</v>
      </c>
      <c r="G258" s="592">
        <f>IF(F258="I",IFERROR(SUMIF(Consolidado!B:B,'Clasificación 09.20'!C258,Consolidado!L:L),0),0)</f>
        <v>0</v>
      </c>
      <c r="H258" s="560"/>
      <c r="I258" s="712">
        <f>IF(F258="I",IFERROR(SUMIF(Consolidado!B:B,'Clasificación 09.20'!C258,Consolidado!M:M),0),0)</f>
        <v>0</v>
      </c>
      <c r="J258" s="560"/>
    </row>
    <row r="259" spans="1:11" s="555" customFormat="1" ht="12" hidden="1" customHeight="1">
      <c r="A259" s="550" t="s">
        <v>8</v>
      </c>
      <c r="B259" s="550"/>
      <c r="C259" s="551">
        <v>213</v>
      </c>
      <c r="D259" s="552" t="s">
        <v>249</v>
      </c>
      <c r="E259" s="553" t="s">
        <v>6</v>
      </c>
      <c r="F259" s="553" t="s">
        <v>593</v>
      </c>
      <c r="G259" s="591">
        <f>IF(F259="I",IFERROR(SUMIF(Consolidado!B:B,'Clasificación 09.20'!C259,Consolidado!L:L),0),0)</f>
        <v>0</v>
      </c>
      <c r="H259" s="554"/>
      <c r="I259" s="554">
        <f>IF(F259="I",IFERROR(SUMIF(#REF!,'Clasificación 09.20'!C259,#REF!),0),0)</f>
        <v>0</v>
      </c>
      <c r="J259" s="554"/>
    </row>
    <row r="260" spans="1:11" s="562" customFormat="1" ht="12" hidden="1" customHeight="1">
      <c r="A260" s="556" t="s">
        <v>8</v>
      </c>
      <c r="B260" s="556" t="s">
        <v>80</v>
      </c>
      <c r="C260" s="557">
        <v>21301</v>
      </c>
      <c r="D260" s="558" t="s">
        <v>250</v>
      </c>
      <c r="E260" s="559" t="s">
        <v>6</v>
      </c>
      <c r="F260" s="559" t="s">
        <v>594</v>
      </c>
      <c r="G260" s="592">
        <f>IF(F260="I",IFERROR(SUMIF(Consolidado!B:B,'Clasificación 09.20'!C260,Consolidado!L:L),0),0)</f>
        <v>0</v>
      </c>
      <c r="H260" s="560"/>
      <c r="I260" s="712">
        <f>IF(F260="I",IFERROR(SUMIF(Consolidado!B:B,'Clasificación 09.20'!C260,Consolidado!M:M),0),0)</f>
        <v>0</v>
      </c>
      <c r="J260" s="560"/>
    </row>
    <row r="261" spans="1:11" s="562" customFormat="1" ht="12" customHeight="1">
      <c r="A261" s="556" t="s">
        <v>8</v>
      </c>
      <c r="B261" s="556" t="s">
        <v>553</v>
      </c>
      <c r="C261" s="557">
        <v>21302</v>
      </c>
      <c r="D261" s="558" t="s">
        <v>1109</v>
      </c>
      <c r="E261" s="559" t="s">
        <v>368</v>
      </c>
      <c r="F261" s="559" t="s">
        <v>594</v>
      </c>
      <c r="G261" s="592">
        <f>IF(F261="I",IFERROR(SUMIF(Consolidado!B:B,'Clasificación 09.20'!C261,Consolidado!L:L),0),0)</f>
        <v>3494733140</v>
      </c>
      <c r="H261" s="560"/>
      <c r="I261" s="712">
        <f>IF(F261="I",IFERROR(SUMIF(Consolidado!B:B,'Clasificación 09.20'!C261,Consolidado!M:M),0),0)</f>
        <v>499936.79000000004</v>
      </c>
      <c r="J261" s="560"/>
      <c r="K261" s="561"/>
    </row>
    <row r="262" spans="1:11" s="562" customFormat="1" ht="12" hidden="1" customHeight="1">
      <c r="A262" s="556" t="s">
        <v>8</v>
      </c>
      <c r="B262" s="556" t="s">
        <v>251</v>
      </c>
      <c r="C262" s="557">
        <v>21303</v>
      </c>
      <c r="D262" s="558" t="s">
        <v>251</v>
      </c>
      <c r="E262" s="559" t="s">
        <v>6</v>
      </c>
      <c r="F262" s="559" t="s">
        <v>594</v>
      </c>
      <c r="G262" s="592">
        <f>IF(F262="I",IFERROR(SUMIF(Consolidado!B:B,'Clasificación 09.20'!C262,Consolidado!L:L),0),0)</f>
        <v>0</v>
      </c>
      <c r="H262" s="560"/>
      <c r="I262" s="712">
        <f>IF(F262="I",IFERROR(SUMIF(Consolidado!B:B,'Clasificación 09.20'!C262,Consolidado!M:M),0),0)</f>
        <v>0</v>
      </c>
      <c r="J262" s="560"/>
      <c r="K262" s="581"/>
    </row>
    <row r="263" spans="1:11" s="562" customFormat="1" ht="12" customHeight="1">
      <c r="A263" s="556" t="s">
        <v>8</v>
      </c>
      <c r="B263" s="556" t="s">
        <v>553</v>
      </c>
      <c r="C263" s="557">
        <v>21304</v>
      </c>
      <c r="D263" s="558" t="s">
        <v>1126</v>
      </c>
      <c r="E263" s="559" t="s">
        <v>6</v>
      </c>
      <c r="F263" s="559" t="s">
        <v>594</v>
      </c>
      <c r="G263" s="592">
        <f>IF(F263="I",IFERROR(SUMIF(Consolidado!B:B,'Clasificación 09.20'!C263,Consolidado!L:L),0),0)</f>
        <v>5092885069</v>
      </c>
      <c r="H263" s="560"/>
      <c r="I263" s="712">
        <f>IF(F263="I",IFERROR(SUMIF(Consolidado!B:B,'Clasificación 09.20'!C263,Consolidado!M:M),0),0)</f>
        <v>728559.37999999989</v>
      </c>
      <c r="J263" s="560"/>
      <c r="K263" s="561"/>
    </row>
    <row r="264" spans="1:11" s="555" customFormat="1" ht="12" hidden="1" customHeight="1">
      <c r="A264" s="550" t="s">
        <v>8</v>
      </c>
      <c r="B264" s="550"/>
      <c r="C264" s="551">
        <v>214</v>
      </c>
      <c r="D264" s="552" t="s">
        <v>10</v>
      </c>
      <c r="E264" s="553" t="s">
        <v>6</v>
      </c>
      <c r="F264" s="553" t="s">
        <v>593</v>
      </c>
      <c r="G264" s="591">
        <f>IF(F264="I",IFERROR(SUMIF(Consolidado!B:B,'Clasificación 09.20'!C264,Consolidado!L:L),0),0)</f>
        <v>0</v>
      </c>
      <c r="H264" s="554"/>
      <c r="I264" s="554">
        <f>IF(F264="I",IFERROR(SUMIF(#REF!,'Clasificación 09.20'!C264,#REF!),0),0)</f>
        <v>0</v>
      </c>
      <c r="J264" s="554"/>
      <c r="K264" s="582"/>
    </row>
    <row r="265" spans="1:11" s="562" customFormat="1" ht="12" customHeight="1">
      <c r="A265" s="556" t="s">
        <v>8</v>
      </c>
      <c r="B265" s="556" t="s">
        <v>81</v>
      </c>
      <c r="C265" s="557">
        <v>21401</v>
      </c>
      <c r="D265" s="558" t="s">
        <v>81</v>
      </c>
      <c r="E265" s="559" t="s">
        <v>6</v>
      </c>
      <c r="F265" s="559" t="s">
        <v>594</v>
      </c>
      <c r="G265" s="592">
        <f>IF(F265="I",IFERROR(SUMIF(Consolidado!B:B,'Clasificación 09.20'!C265,Consolidado!L:L),0),0)</f>
        <v>105547667</v>
      </c>
      <c r="H265" s="560"/>
      <c r="I265" s="712">
        <f>IF(F265="I",IFERROR(SUMIF(Consolidado!B:B,'Clasificación 09.20'!C265,Consolidado!M:M),0),0)</f>
        <v>14981.36</v>
      </c>
      <c r="J265" s="560"/>
      <c r="K265" s="581"/>
    </row>
    <row r="266" spans="1:11" s="562" customFormat="1" ht="12" hidden="1" customHeight="1">
      <c r="A266" s="556" t="s">
        <v>8</v>
      </c>
      <c r="B266" s="556" t="s">
        <v>82</v>
      </c>
      <c r="C266" s="557">
        <v>21402</v>
      </c>
      <c r="D266" s="558" t="s">
        <v>252</v>
      </c>
      <c r="E266" s="559" t="s">
        <v>6</v>
      </c>
      <c r="F266" s="559" t="s">
        <v>594</v>
      </c>
      <c r="G266" s="592">
        <f>IF(F266="I",IFERROR(SUMIF(Consolidado!B:B,'Clasificación 09.20'!C266,Consolidado!L:L),0),0)</f>
        <v>0</v>
      </c>
      <c r="H266" s="560"/>
      <c r="I266" s="712">
        <f>IF(F266="I",IFERROR(SUMIF(Consolidado!B:B,'Clasificación 09.20'!C266,Consolidado!M:M),0),0)</f>
        <v>0</v>
      </c>
      <c r="J266" s="560"/>
    </row>
    <row r="267" spans="1:11" s="562" customFormat="1" ht="12" hidden="1" customHeight="1">
      <c r="A267" s="556" t="s">
        <v>8</v>
      </c>
      <c r="B267" s="556" t="s">
        <v>36</v>
      </c>
      <c r="C267" s="557">
        <v>21403</v>
      </c>
      <c r="D267" s="558" t="s">
        <v>253</v>
      </c>
      <c r="E267" s="559" t="s">
        <v>6</v>
      </c>
      <c r="F267" s="559" t="s">
        <v>594</v>
      </c>
      <c r="G267" s="592">
        <f>IF(F267="I",IFERROR(SUMIF(Consolidado!B:B,'Clasificación 09.20'!C267,Consolidado!L:L),0),0)</f>
        <v>0</v>
      </c>
      <c r="H267" s="560"/>
      <c r="I267" s="712">
        <f>IF(F267="I",IFERROR(SUMIF(Consolidado!B:B,'Clasificación 09.20'!C267,Consolidado!M:M),0),0)</f>
        <v>0</v>
      </c>
      <c r="J267" s="560"/>
    </row>
    <row r="268" spans="1:11" s="562" customFormat="1" ht="12" hidden="1" customHeight="1">
      <c r="A268" s="556" t="s">
        <v>8</v>
      </c>
      <c r="B268" s="556" t="s">
        <v>36</v>
      </c>
      <c r="C268" s="557">
        <v>21404</v>
      </c>
      <c r="D268" s="558" t="s">
        <v>254</v>
      </c>
      <c r="E268" s="559" t="s">
        <v>6</v>
      </c>
      <c r="F268" s="559" t="s">
        <v>594</v>
      </c>
      <c r="G268" s="592">
        <f>IF(F268="I",IFERROR(SUMIF(Consolidado!B:B,'Clasificación 09.20'!C268,Consolidado!L:L),0),0)</f>
        <v>0</v>
      </c>
      <c r="H268" s="560"/>
      <c r="I268" s="712">
        <f>IF(F268="I",IFERROR(SUMIF(Consolidado!B:B,'Clasificación 09.20'!C268,Consolidado!M:M),0),0)</f>
        <v>0</v>
      </c>
      <c r="J268" s="560"/>
    </row>
    <row r="269" spans="1:11" s="562" customFormat="1" ht="12" hidden="1" customHeight="1">
      <c r="A269" s="556" t="s">
        <v>8</v>
      </c>
      <c r="B269" s="556" t="s">
        <v>36</v>
      </c>
      <c r="C269" s="557">
        <v>21405</v>
      </c>
      <c r="D269" s="558" t="s">
        <v>255</v>
      </c>
      <c r="E269" s="559" t="s">
        <v>6</v>
      </c>
      <c r="F269" s="559" t="s">
        <v>594</v>
      </c>
      <c r="G269" s="592">
        <f>IF(F269="I",IFERROR(SUMIF(Consolidado!B:B,'Clasificación 09.20'!C269,Consolidado!L:L),0),0)</f>
        <v>0</v>
      </c>
      <c r="H269" s="560"/>
      <c r="I269" s="712">
        <f>IF(F269="I",IFERROR(SUMIF(Consolidado!B:B,'Clasificación 09.20'!C269,Consolidado!M:M),0),0)</f>
        <v>0</v>
      </c>
      <c r="J269" s="560"/>
    </row>
    <row r="270" spans="1:11" s="562" customFormat="1" ht="12" hidden="1" customHeight="1">
      <c r="A270" s="556" t="s">
        <v>8</v>
      </c>
      <c r="B270" s="556" t="s">
        <v>36</v>
      </c>
      <c r="C270" s="557">
        <v>21406</v>
      </c>
      <c r="D270" s="558" t="s">
        <v>256</v>
      </c>
      <c r="E270" s="559" t="s">
        <v>6</v>
      </c>
      <c r="F270" s="559" t="s">
        <v>594</v>
      </c>
      <c r="G270" s="592">
        <f>IF(F270="I",IFERROR(SUMIF(Consolidado!B:B,'Clasificación 09.20'!C270,Consolidado!L:L),0),0)</f>
        <v>0</v>
      </c>
      <c r="H270" s="560"/>
      <c r="I270" s="712">
        <f>IF(F270="I",IFERROR(SUMIF(Consolidado!B:B,'Clasificación 09.20'!C270,Consolidado!M:M),0),0)</f>
        <v>0</v>
      </c>
      <c r="J270" s="560"/>
    </row>
    <row r="271" spans="1:11" s="562" customFormat="1" ht="12" customHeight="1">
      <c r="A271" s="556" t="s">
        <v>8</v>
      </c>
      <c r="B271" s="556" t="s">
        <v>83</v>
      </c>
      <c r="C271" s="557">
        <v>21407</v>
      </c>
      <c r="D271" s="558" t="s">
        <v>257</v>
      </c>
      <c r="E271" s="559" t="s">
        <v>6</v>
      </c>
      <c r="F271" s="559" t="s">
        <v>594</v>
      </c>
      <c r="G271" s="592">
        <f>IF(F271="I",IFERROR(SUMIF(Consolidado!B:B,'Clasificación 09.20'!C271,Consolidado!L:L),0),0)</f>
        <v>35338137</v>
      </c>
      <c r="H271" s="560"/>
      <c r="I271" s="712">
        <f>IF(F271="I",IFERROR(SUMIF(Consolidado!B:B,'Clasificación 09.20'!C271,Consolidado!M:M),0),0)</f>
        <v>5055.2699999999968</v>
      </c>
      <c r="J271" s="560"/>
    </row>
    <row r="272" spans="1:11" s="555" customFormat="1" ht="12" hidden="1" customHeight="1">
      <c r="A272" s="550" t="s">
        <v>8</v>
      </c>
      <c r="B272" s="550"/>
      <c r="C272" s="551">
        <v>21408</v>
      </c>
      <c r="D272" s="552" t="s">
        <v>258</v>
      </c>
      <c r="E272" s="553" t="s">
        <v>368</v>
      </c>
      <c r="F272" s="553" t="s">
        <v>593</v>
      </c>
      <c r="G272" s="591">
        <f>IF(F272="I",IFERROR(SUMIF(Consolidado!B:B,'Clasificación 09.20'!C272,Consolidado!L:L),0),0)</f>
        <v>0</v>
      </c>
      <c r="H272" s="554"/>
      <c r="I272" s="554">
        <f>IF(F272="I",IFERROR(SUMIF(#REF!,'Clasificación 09.20'!C272,#REF!),0),0)</f>
        <v>0</v>
      </c>
      <c r="J272" s="554"/>
    </row>
    <row r="273" spans="1:10" s="562" customFormat="1" ht="12" hidden="1" customHeight="1">
      <c r="A273" s="556" t="s">
        <v>8</v>
      </c>
      <c r="B273" s="556" t="s">
        <v>259</v>
      </c>
      <c r="C273" s="557">
        <v>2140801</v>
      </c>
      <c r="D273" s="558" t="s">
        <v>259</v>
      </c>
      <c r="E273" s="559" t="s">
        <v>6</v>
      </c>
      <c r="F273" s="559" t="s">
        <v>594</v>
      </c>
      <c r="G273" s="592">
        <f>IF(F273="I",IFERROR(SUMIF(Consolidado!B:B,'Clasificación 09.20'!C273,Consolidado!L:L),0),0)</f>
        <v>0</v>
      </c>
      <c r="H273" s="560"/>
      <c r="I273" s="712">
        <f>IF(F273="I",IFERROR(SUMIF(Consolidado!B:B,'Clasificación 09.20'!C273,Consolidado!M:M),0),0)</f>
        <v>0</v>
      </c>
      <c r="J273" s="560"/>
    </row>
    <row r="274" spans="1:10" s="562" customFormat="1" ht="12" hidden="1" customHeight="1">
      <c r="A274" s="556" t="s">
        <v>8</v>
      </c>
      <c r="B274" s="556" t="s">
        <v>456</v>
      </c>
      <c r="C274" s="557">
        <v>2140802</v>
      </c>
      <c r="D274" s="558" t="s">
        <v>260</v>
      </c>
      <c r="E274" s="559" t="s">
        <v>6</v>
      </c>
      <c r="F274" s="559" t="s">
        <v>594</v>
      </c>
      <c r="G274" s="592">
        <f>IF(F274="I",IFERROR(SUMIF(Consolidado!B:B,'Clasificación 09.20'!C274,Consolidado!L:L),0),0)</f>
        <v>0</v>
      </c>
      <c r="H274" s="560"/>
      <c r="I274" s="712">
        <f>IF(F274="I",IFERROR(SUMIF(Consolidado!B:B,'Clasificación 09.20'!C274,Consolidado!M:M),0),0)</f>
        <v>0</v>
      </c>
      <c r="J274" s="560"/>
    </row>
    <row r="275" spans="1:10" s="562" customFormat="1" ht="12" hidden="1" customHeight="1">
      <c r="A275" s="556" t="s">
        <v>8</v>
      </c>
      <c r="B275" s="556" t="s">
        <v>261</v>
      </c>
      <c r="C275" s="557">
        <v>2140803</v>
      </c>
      <c r="D275" s="558" t="s">
        <v>261</v>
      </c>
      <c r="E275" s="559" t="s">
        <v>6</v>
      </c>
      <c r="F275" s="559" t="s">
        <v>594</v>
      </c>
      <c r="G275" s="592">
        <f>IF(F275="I",IFERROR(SUMIF(Consolidado!B:B,'Clasificación 09.20'!C275,Consolidado!L:L),0),0)</f>
        <v>0</v>
      </c>
      <c r="H275" s="560"/>
      <c r="I275" s="712">
        <f>IF(F275="I",IFERROR(SUMIF(Consolidado!B:B,'Clasificación 09.20'!C275,Consolidado!M:M),0),0)</f>
        <v>0</v>
      </c>
      <c r="J275" s="560"/>
    </row>
    <row r="276" spans="1:10" s="562" customFormat="1" ht="12" hidden="1" customHeight="1">
      <c r="A276" s="556" t="s">
        <v>8</v>
      </c>
      <c r="B276" s="556" t="s">
        <v>262</v>
      </c>
      <c r="C276" s="557">
        <v>2140804</v>
      </c>
      <c r="D276" s="558" t="s">
        <v>262</v>
      </c>
      <c r="E276" s="559" t="s">
        <v>6</v>
      </c>
      <c r="F276" s="559" t="s">
        <v>594</v>
      </c>
      <c r="G276" s="592">
        <f>IF(F276="I",IFERROR(SUMIF(Consolidado!B:B,'Clasificación 09.20'!C276,Consolidado!L:L),0),0)</f>
        <v>0</v>
      </c>
      <c r="H276" s="560"/>
      <c r="I276" s="712">
        <f>IF(F276="I",IFERROR(SUMIF(Consolidado!B:B,'Clasificación 09.20'!C276,Consolidado!M:M),0),0)</f>
        <v>0</v>
      </c>
      <c r="J276" s="560"/>
    </row>
    <row r="277" spans="1:10" s="562" customFormat="1" ht="12" customHeight="1">
      <c r="A277" s="556" t="s">
        <v>8</v>
      </c>
      <c r="B277" s="556" t="s">
        <v>456</v>
      </c>
      <c r="C277" s="557">
        <v>21409</v>
      </c>
      <c r="D277" s="558" t="s">
        <v>263</v>
      </c>
      <c r="E277" s="559" t="s">
        <v>6</v>
      </c>
      <c r="F277" s="559" t="s">
        <v>594</v>
      </c>
      <c r="G277" s="592">
        <f>IF(F277="I",IFERROR(SUMIF(Consolidado!B:B,'Clasificación 09.20'!C277,Consolidado!L:L),0),0)</f>
        <v>99053066</v>
      </c>
      <c r="H277" s="560"/>
      <c r="I277" s="712">
        <f>IF(F277="I",IFERROR(SUMIF(Consolidado!B:B,'Clasificación 09.20'!C277,Consolidado!M:M),0),0)</f>
        <v>14169.970000000001</v>
      </c>
      <c r="J277" s="560"/>
    </row>
    <row r="278" spans="1:10" s="555" customFormat="1" ht="12" hidden="1" customHeight="1">
      <c r="A278" s="550" t="s">
        <v>8</v>
      </c>
      <c r="B278" s="550"/>
      <c r="C278" s="551">
        <v>215</v>
      </c>
      <c r="D278" s="552" t="s">
        <v>479</v>
      </c>
      <c r="E278" s="553" t="s">
        <v>6</v>
      </c>
      <c r="F278" s="553" t="s">
        <v>593</v>
      </c>
      <c r="G278" s="591">
        <f>IF(F278="I",IFERROR(SUMIF(Consolidado!B:B,'Clasificación 09.20'!C278,Consolidado!L:L),0),0)</f>
        <v>0</v>
      </c>
      <c r="H278" s="554"/>
      <c r="I278" s="554">
        <f>IF(F278="I",IFERROR(SUMIF(#REF!,'Clasificación 09.20'!C278,#REF!),0),0)</f>
        <v>0</v>
      </c>
      <c r="J278" s="554"/>
    </row>
    <row r="279" spans="1:10" s="562" customFormat="1" ht="12" customHeight="1">
      <c r="A279" s="556" t="s">
        <v>8</v>
      </c>
      <c r="B279" s="556" t="s">
        <v>456</v>
      </c>
      <c r="C279" s="557">
        <v>21501</v>
      </c>
      <c r="D279" s="558" t="s">
        <v>264</v>
      </c>
      <c r="E279" s="559" t="s">
        <v>6</v>
      </c>
      <c r="F279" s="559" t="s">
        <v>594</v>
      </c>
      <c r="G279" s="592">
        <f>IF(F279="I",IFERROR(SUMIF(Consolidado!B:B,'Clasificación 09.20'!C279,Consolidado!L:L),0),0)</f>
        <v>8100000</v>
      </c>
      <c r="H279" s="560"/>
      <c r="I279" s="712">
        <f>IF(F279="I",IFERROR(SUMIF(Consolidado!B:B,'Clasificación 09.20'!C279,Consolidado!M:M),0),0)</f>
        <v>1158.7400000000002</v>
      </c>
      <c r="J279" s="560"/>
    </row>
    <row r="280" spans="1:10" s="562" customFormat="1" ht="12" customHeight="1">
      <c r="A280" s="556" t="s">
        <v>8</v>
      </c>
      <c r="B280" s="556" t="s">
        <v>456</v>
      </c>
      <c r="C280" s="557">
        <v>21502</v>
      </c>
      <c r="D280" s="558" t="s">
        <v>265</v>
      </c>
      <c r="E280" s="559" t="s">
        <v>6</v>
      </c>
      <c r="F280" s="559" t="s">
        <v>594</v>
      </c>
      <c r="G280" s="592">
        <f>IF(F280="I",IFERROR(SUMIF(Consolidado!B:B,'Clasificación 09.20'!C280,Consolidado!L:L),0),0)</f>
        <v>2473214</v>
      </c>
      <c r="H280" s="560"/>
      <c r="I280" s="712">
        <f>IF(F280="I",IFERROR(SUMIF(Consolidado!B:B,'Clasificación 09.20'!C280,Consolidado!M:M),0),0)</f>
        <v>353.79999999999995</v>
      </c>
      <c r="J280" s="560"/>
    </row>
    <row r="281" spans="1:10" s="562" customFormat="1" ht="12" customHeight="1">
      <c r="A281" s="556" t="s">
        <v>8</v>
      </c>
      <c r="B281" s="556" t="s">
        <v>456</v>
      </c>
      <c r="C281" s="557">
        <v>21503</v>
      </c>
      <c r="D281" s="558" t="s">
        <v>266</v>
      </c>
      <c r="E281" s="559" t="s">
        <v>6</v>
      </c>
      <c r="F281" s="559" t="s">
        <v>594</v>
      </c>
      <c r="G281" s="592">
        <f>IF(F281="I",IFERROR(SUMIF(Consolidado!B:B,'Clasificación 09.20'!C281,Consolidado!L:L),0),0)</f>
        <v>20846898</v>
      </c>
      <c r="H281" s="560"/>
      <c r="I281" s="712">
        <f>IF(F281="I",IFERROR(SUMIF(Consolidado!B:B,'Clasificación 09.20'!C281,Consolidado!M:M),0),0)</f>
        <v>2982.2400000000007</v>
      </c>
      <c r="J281" s="560"/>
    </row>
    <row r="282" spans="1:10" s="562" customFormat="1" ht="12" customHeight="1">
      <c r="A282" s="556" t="s">
        <v>8</v>
      </c>
      <c r="B282" s="556" t="s">
        <v>456</v>
      </c>
      <c r="C282" s="557">
        <v>21504</v>
      </c>
      <c r="D282" s="558" t="s">
        <v>267</v>
      </c>
      <c r="E282" s="559" t="s">
        <v>6</v>
      </c>
      <c r="F282" s="559" t="s">
        <v>594</v>
      </c>
      <c r="G282" s="592">
        <f>IF(F282="I",IFERROR(SUMIF(Consolidado!B:B,'Clasificación 09.20'!C282,Consolidado!L:L),0),0)</f>
        <v>62285334</v>
      </c>
      <c r="H282" s="560"/>
      <c r="I282" s="712">
        <f>IF(F282="I",IFERROR(SUMIF(Consolidado!B:B,'Clasificación 09.20'!C282,Consolidado!M:M),0),0)</f>
        <v>8910.19</v>
      </c>
      <c r="J282" s="560"/>
    </row>
    <row r="283" spans="1:10" s="562" customFormat="1" ht="12" hidden="1" customHeight="1">
      <c r="A283" s="556" t="s">
        <v>8</v>
      </c>
      <c r="B283" s="556" t="s">
        <v>456</v>
      </c>
      <c r="C283" s="557">
        <v>21505</v>
      </c>
      <c r="D283" s="558" t="s">
        <v>268</v>
      </c>
      <c r="E283" s="559" t="s">
        <v>6</v>
      </c>
      <c r="F283" s="559" t="s">
        <v>594</v>
      </c>
      <c r="G283" s="592">
        <f>IF(F283="I",IFERROR(SUMIF(Consolidado!B:B,'Clasificación 09.20'!C283,Consolidado!L:L),0),0)</f>
        <v>0</v>
      </c>
      <c r="H283" s="560"/>
      <c r="I283" s="712">
        <f>IF(F283="I",IFERROR(SUMIF(Consolidado!B:B,'Clasificación 09.20'!C283,Consolidado!M:M),0),0)</f>
        <v>0</v>
      </c>
      <c r="J283" s="560"/>
    </row>
    <row r="284" spans="1:10" s="562" customFormat="1" ht="12" hidden="1" customHeight="1">
      <c r="A284" s="556" t="s">
        <v>8</v>
      </c>
      <c r="B284" s="556" t="s">
        <v>456</v>
      </c>
      <c r="C284" s="557">
        <v>21506</v>
      </c>
      <c r="D284" s="558" t="s">
        <v>269</v>
      </c>
      <c r="E284" s="559" t="s">
        <v>6</v>
      </c>
      <c r="F284" s="559" t="s">
        <v>594</v>
      </c>
      <c r="G284" s="592">
        <f>IF(F284="I",IFERROR(SUMIF(Consolidado!B:B,'Clasificación 09.20'!C284,Consolidado!L:L),0),0)</f>
        <v>0</v>
      </c>
      <c r="H284" s="560"/>
      <c r="I284" s="712">
        <f>IF(F284="I",IFERROR(SUMIF(Consolidado!B:B,'Clasificación 09.20'!C284,Consolidado!M:M),0),0)</f>
        <v>0</v>
      </c>
      <c r="J284" s="560"/>
    </row>
    <row r="285" spans="1:10" s="562" customFormat="1" ht="12" customHeight="1">
      <c r="A285" s="556" t="s">
        <v>8</v>
      </c>
      <c r="B285" s="556" t="s">
        <v>456</v>
      </c>
      <c r="C285" s="557">
        <v>21507</v>
      </c>
      <c r="D285" s="558" t="s">
        <v>661</v>
      </c>
      <c r="E285" s="559" t="s">
        <v>6</v>
      </c>
      <c r="F285" s="559" t="s">
        <v>594</v>
      </c>
      <c r="G285" s="592">
        <f>IF(F285="I",IFERROR(SUMIF(Consolidado!B:B,'Clasificación 09.20'!C285,Consolidado!L:L),0),0)</f>
        <v>137240090</v>
      </c>
      <c r="H285" s="560"/>
      <c r="I285" s="712">
        <f>IF(F285="I",IFERROR(SUMIF(Consolidado!B:B,'Clasificación 09.20'!C285,Consolidado!M:M),0),0)</f>
        <v>19632.79</v>
      </c>
      <c r="J285" s="560"/>
    </row>
    <row r="286" spans="1:10" s="562" customFormat="1" ht="12" customHeight="1">
      <c r="A286" s="556" t="s">
        <v>8</v>
      </c>
      <c r="B286" s="556" t="s">
        <v>456</v>
      </c>
      <c r="C286" s="557">
        <v>21508</v>
      </c>
      <c r="D286" s="558" t="s">
        <v>662</v>
      </c>
      <c r="E286" s="559" t="s">
        <v>6</v>
      </c>
      <c r="F286" s="559" t="s">
        <v>594</v>
      </c>
      <c r="G286" s="592">
        <f>IF(F286="I",IFERROR(SUMIF(Consolidado!B:B,'Clasificación 09.20'!C286,Consolidado!L:L),0),0)</f>
        <v>12970836</v>
      </c>
      <c r="H286" s="560"/>
      <c r="I286" s="712">
        <f>IF(F286="I",IFERROR(SUMIF(Consolidado!B:B,'Clasificación 09.20'!C286,Consolidado!M:M),0),0)</f>
        <v>1855.53</v>
      </c>
      <c r="J286" s="560"/>
    </row>
    <row r="287" spans="1:10" s="562" customFormat="1" ht="12" customHeight="1">
      <c r="A287" s="556" t="s">
        <v>8</v>
      </c>
      <c r="B287" s="556" t="s">
        <v>456</v>
      </c>
      <c r="C287" s="557">
        <v>21509</v>
      </c>
      <c r="D287" s="558" t="s">
        <v>1112</v>
      </c>
      <c r="E287" s="559" t="s">
        <v>368</v>
      </c>
      <c r="F287" s="559" t="s">
        <v>594</v>
      </c>
      <c r="G287" s="592">
        <f>IF(F287="I",IFERROR(SUMIF(Consolidado!B:B,'Clasificación 09.20'!C287,Consolidado!L:L),0),0)</f>
        <v>44039205</v>
      </c>
      <c r="H287" s="560"/>
      <c r="I287" s="712">
        <f>IF(F287="I",IFERROR(SUMIF(Consolidado!B:B,'Clasificación 09.20'!C287,Consolidado!M:M),0),0)</f>
        <v>6300</v>
      </c>
      <c r="J287" s="560"/>
    </row>
    <row r="288" spans="1:10" s="562" customFormat="1" ht="12" customHeight="1">
      <c r="A288" s="556" t="s">
        <v>8</v>
      </c>
      <c r="B288" s="556" t="s">
        <v>456</v>
      </c>
      <c r="C288" s="557">
        <v>21510</v>
      </c>
      <c r="D288" s="558" t="s">
        <v>664</v>
      </c>
      <c r="E288" s="559" t="s">
        <v>6</v>
      </c>
      <c r="F288" s="559" t="s">
        <v>594</v>
      </c>
      <c r="G288" s="592">
        <f>IF(F288="I",IFERROR(SUMIF(Consolidado!B:B,'Clasificación 09.20'!C288,Consolidado!L:L),0),0)</f>
        <v>105000000</v>
      </c>
      <c r="H288" s="560"/>
      <c r="I288" s="712">
        <f>IF(F288="I",IFERROR(SUMIF(Consolidado!B:B,'Clasificación 09.20'!C288,Consolidado!M:M),0),0)</f>
        <v>15020.71</v>
      </c>
      <c r="J288" s="560"/>
    </row>
    <row r="289" spans="1:10" s="562" customFormat="1" ht="12" customHeight="1">
      <c r="A289" s="556" t="s">
        <v>8</v>
      </c>
      <c r="B289" s="556" t="s">
        <v>456</v>
      </c>
      <c r="C289" s="557">
        <v>21511</v>
      </c>
      <c r="D289" s="558" t="s">
        <v>665</v>
      </c>
      <c r="E289" s="559" t="s">
        <v>6</v>
      </c>
      <c r="F289" s="559" t="s">
        <v>594</v>
      </c>
      <c r="G289" s="592">
        <f>IF(F289="I",IFERROR(SUMIF(Consolidado!B:B,'Clasificación 09.20'!C289,Consolidado!L:L),0),0)</f>
        <v>74166668</v>
      </c>
      <c r="H289" s="560"/>
      <c r="I289" s="712">
        <f>IF(F289="I",IFERROR(SUMIF(Consolidado!B:B,'Clasificación 09.20'!C289,Consolidado!M:M),0),0)</f>
        <v>10609.86</v>
      </c>
      <c r="J289" s="560"/>
    </row>
    <row r="290" spans="1:10" s="562" customFormat="1" ht="12" customHeight="1">
      <c r="A290" s="556" t="s">
        <v>8</v>
      </c>
      <c r="B290" s="556" t="s">
        <v>456</v>
      </c>
      <c r="C290" s="557">
        <v>21512</v>
      </c>
      <c r="D290" s="558" t="s">
        <v>663</v>
      </c>
      <c r="E290" s="559" t="s">
        <v>6</v>
      </c>
      <c r="F290" s="559" t="s">
        <v>594</v>
      </c>
      <c r="G290" s="592">
        <f>IF(F290="I",IFERROR(SUMIF(Consolidado!B:B,'Clasificación 09.20'!C290,Consolidado!L:L),0),0)</f>
        <v>105377874</v>
      </c>
      <c r="H290" s="560"/>
      <c r="I290" s="712">
        <f>IF(F290="I",IFERROR(SUMIF(Consolidado!B:B,'Clasificación 09.20'!C290,Consolidado!M:M),0),0)</f>
        <v>15074.759999999997</v>
      </c>
      <c r="J290" s="560"/>
    </row>
    <row r="291" spans="1:10" s="555" customFormat="1" ht="12" hidden="1" customHeight="1">
      <c r="A291" s="550" t="s">
        <v>8</v>
      </c>
      <c r="B291" s="550"/>
      <c r="C291" s="551">
        <v>216</v>
      </c>
      <c r="D291" s="552" t="s">
        <v>527</v>
      </c>
      <c r="E291" s="553" t="s">
        <v>6</v>
      </c>
      <c r="F291" s="553" t="s">
        <v>593</v>
      </c>
      <c r="G291" s="591">
        <f>IF(F291="I",IFERROR(SUMIF(Consolidado!B:B,'Clasificación 09.20'!C291,Consolidado!L:L),0),0)</f>
        <v>0</v>
      </c>
      <c r="H291" s="554"/>
      <c r="I291" s="554">
        <f>IF(F291="I",IFERROR(SUMIF(#REF!,'Clasificación 09.20'!C291,#REF!),0),0)</f>
        <v>0</v>
      </c>
      <c r="J291" s="554"/>
    </row>
    <row r="292" spans="1:10" s="562" customFormat="1" ht="12" hidden="1" customHeight="1">
      <c r="A292" s="556" t="s">
        <v>8</v>
      </c>
      <c r="B292" s="556" t="s">
        <v>29</v>
      </c>
      <c r="C292" s="557">
        <v>216101</v>
      </c>
      <c r="D292" s="558" t="s">
        <v>270</v>
      </c>
      <c r="E292" s="559" t="s">
        <v>6</v>
      </c>
      <c r="F292" s="559" t="s">
        <v>594</v>
      </c>
      <c r="G292" s="592">
        <f>IF(F292="I",IFERROR(SUMIF(Consolidado!B:B,'Clasificación 09.20'!C292,Consolidado!L:L),0),0)</f>
        <v>0</v>
      </c>
      <c r="H292" s="560"/>
      <c r="I292" s="712">
        <f>IF(F292="I",IFERROR(SUMIF(Consolidado!B:B,'Clasificación 09.20'!C292,Consolidado!M:M),0),0)</f>
        <v>0</v>
      </c>
      <c r="J292" s="560"/>
    </row>
    <row r="293" spans="1:10" s="562" customFormat="1" ht="12" hidden="1" customHeight="1">
      <c r="A293" s="556" t="s">
        <v>8</v>
      </c>
      <c r="B293" s="556" t="s">
        <v>29</v>
      </c>
      <c r="C293" s="557">
        <v>216112</v>
      </c>
      <c r="D293" s="558" t="s">
        <v>271</v>
      </c>
      <c r="E293" s="559" t="s">
        <v>6</v>
      </c>
      <c r="F293" s="559" t="s">
        <v>594</v>
      </c>
      <c r="G293" s="592">
        <f>IF(F293="I",IFERROR(SUMIF(Consolidado!B:B,'Clasificación 09.20'!C293,Consolidado!L:L),0),0)</f>
        <v>0</v>
      </c>
      <c r="H293" s="560"/>
      <c r="I293" s="712">
        <f>IF(F293="I",IFERROR(SUMIF(Consolidado!B:B,'Clasificación 09.20'!C293,Consolidado!M:M),0),0)</f>
        <v>0</v>
      </c>
      <c r="J293" s="560"/>
    </row>
    <row r="294" spans="1:10" s="562" customFormat="1" ht="12" hidden="1" customHeight="1">
      <c r="A294" s="556" t="s">
        <v>8</v>
      </c>
      <c r="B294" s="556" t="s">
        <v>29</v>
      </c>
      <c r="C294" s="557">
        <v>216113</v>
      </c>
      <c r="D294" s="558" t="s">
        <v>272</v>
      </c>
      <c r="E294" s="559" t="s">
        <v>6</v>
      </c>
      <c r="F294" s="559" t="s">
        <v>594</v>
      </c>
      <c r="G294" s="592">
        <f>IF(F294="I",IFERROR(SUMIF(Consolidado!B:B,'Clasificación 09.20'!C294,Consolidado!L:L),0),0)</f>
        <v>0</v>
      </c>
      <c r="H294" s="560"/>
      <c r="I294" s="712">
        <f>IF(F294="I",IFERROR(SUMIF(Consolidado!B:B,'Clasificación 09.20'!C294,Consolidado!M:M),0),0)</f>
        <v>0</v>
      </c>
      <c r="J294" s="560"/>
    </row>
    <row r="295" spans="1:10" s="562" customFormat="1" ht="12" hidden="1" customHeight="1">
      <c r="A295" s="556" t="s">
        <v>8</v>
      </c>
      <c r="B295" s="556" t="s">
        <v>29</v>
      </c>
      <c r="C295" s="557">
        <v>216114</v>
      </c>
      <c r="D295" s="558" t="s">
        <v>273</v>
      </c>
      <c r="E295" s="559" t="s">
        <v>6</v>
      </c>
      <c r="F295" s="559" t="s">
        <v>594</v>
      </c>
      <c r="G295" s="592">
        <f>IF(F295="I",IFERROR(SUMIF(Consolidado!B:B,'Clasificación 09.20'!C295,Consolidado!L:L),0),0)</f>
        <v>0</v>
      </c>
      <c r="H295" s="560"/>
      <c r="I295" s="712">
        <f>IF(F295="I",IFERROR(SUMIF(Consolidado!B:B,'Clasificación 09.20'!C295,Consolidado!M:M),0),0)</f>
        <v>0</v>
      </c>
      <c r="J295" s="560"/>
    </row>
    <row r="296" spans="1:10" s="562" customFormat="1" ht="12" hidden="1" customHeight="1">
      <c r="A296" s="556" t="s">
        <v>8</v>
      </c>
      <c r="B296" s="556" t="s">
        <v>29</v>
      </c>
      <c r="C296" s="557">
        <v>216120</v>
      </c>
      <c r="D296" s="558" t="s">
        <v>274</v>
      </c>
      <c r="E296" s="559" t="s">
        <v>368</v>
      </c>
      <c r="F296" s="559" t="s">
        <v>594</v>
      </c>
      <c r="G296" s="592">
        <f>IF(F296="I",IFERROR(SUMIF(Consolidado!B:B,'Clasificación 09.20'!C296,Consolidado!L:L),0),0)</f>
        <v>0</v>
      </c>
      <c r="H296" s="560"/>
      <c r="I296" s="712">
        <f>IF(F296="I",IFERROR(SUMIF(Consolidado!B:B,'Clasificación 09.20'!C296,Consolidado!M:M),0),0)</f>
        <v>0</v>
      </c>
      <c r="J296" s="560"/>
    </row>
    <row r="297" spans="1:10" s="562" customFormat="1" ht="12" hidden="1" customHeight="1">
      <c r="A297" s="556" t="s">
        <v>8</v>
      </c>
      <c r="B297" s="556" t="s">
        <v>29</v>
      </c>
      <c r="C297" s="557">
        <v>216125</v>
      </c>
      <c r="D297" s="558" t="s">
        <v>275</v>
      </c>
      <c r="E297" s="559" t="s">
        <v>368</v>
      </c>
      <c r="F297" s="559" t="s">
        <v>594</v>
      </c>
      <c r="G297" s="592">
        <f>IF(F297="I",IFERROR(SUMIF(Consolidado!B:B,'Clasificación 09.20'!C297,Consolidado!L:L),0),0)</f>
        <v>0</v>
      </c>
      <c r="H297" s="560"/>
      <c r="I297" s="712">
        <f>IF(F297="I",IFERROR(SUMIF(Consolidado!B:B,'Clasificación 09.20'!C297,Consolidado!M:M),0),0)</f>
        <v>0</v>
      </c>
      <c r="J297" s="560"/>
    </row>
    <row r="298" spans="1:10" s="562" customFormat="1" ht="12" hidden="1" customHeight="1">
      <c r="A298" s="556" t="s">
        <v>8</v>
      </c>
      <c r="B298" s="556" t="s">
        <v>29</v>
      </c>
      <c r="C298" s="557">
        <v>216130</v>
      </c>
      <c r="D298" s="558" t="s">
        <v>276</v>
      </c>
      <c r="E298" s="559" t="s">
        <v>368</v>
      </c>
      <c r="F298" s="559" t="s">
        <v>594</v>
      </c>
      <c r="G298" s="592">
        <f>IF(F298="I",IFERROR(SUMIF(Consolidado!B:B,'Clasificación 09.20'!C298,Consolidado!L:L),0),0)</f>
        <v>0</v>
      </c>
      <c r="H298" s="560"/>
      <c r="I298" s="712">
        <f>IF(F298="I",IFERROR(SUMIF(Consolidado!B:B,'Clasificación 09.20'!C298,Consolidado!M:M),0),0)</f>
        <v>0</v>
      </c>
      <c r="J298" s="560"/>
    </row>
    <row r="299" spans="1:10" s="562" customFormat="1" ht="12" hidden="1" customHeight="1">
      <c r="A299" s="556" t="s">
        <v>8</v>
      </c>
      <c r="B299" s="556" t="s">
        <v>29</v>
      </c>
      <c r="C299" s="557">
        <v>216140</v>
      </c>
      <c r="D299" s="558" t="s">
        <v>191</v>
      </c>
      <c r="E299" s="559" t="s">
        <v>6</v>
      </c>
      <c r="F299" s="559" t="s">
        <v>594</v>
      </c>
      <c r="G299" s="592">
        <f>IF(F299="I",IFERROR(SUMIF(Consolidado!B:B,'Clasificación 09.20'!C299,Consolidado!L:L),0),0)</f>
        <v>0</v>
      </c>
      <c r="H299" s="560"/>
      <c r="I299" s="712">
        <f>IF(F299="I",IFERROR(SUMIF(Consolidado!B:B,'Clasificación 09.20'!C299,Consolidado!M:M),0),0)</f>
        <v>0</v>
      </c>
      <c r="J299" s="560"/>
    </row>
    <row r="300" spans="1:10" s="555" customFormat="1" ht="12" hidden="1" customHeight="1">
      <c r="A300" s="550" t="s">
        <v>8</v>
      </c>
      <c r="B300" s="550"/>
      <c r="C300" s="551">
        <v>218</v>
      </c>
      <c r="D300" s="552" t="s">
        <v>528</v>
      </c>
      <c r="E300" s="553" t="s">
        <v>6</v>
      </c>
      <c r="F300" s="553" t="s">
        <v>593</v>
      </c>
      <c r="G300" s="591">
        <f>IF(F300="I",IFERROR(SUMIF(Consolidado!B:B,'Clasificación 09.20'!C300,Consolidado!L:L),0),0)</f>
        <v>0</v>
      </c>
      <c r="H300" s="554"/>
      <c r="I300" s="554">
        <f>IF(F300="I",IFERROR(SUMIF(#REF!,'Clasificación 09.20'!C300,#REF!),0),0)</f>
        <v>0</v>
      </c>
      <c r="J300" s="554"/>
    </row>
    <row r="301" spans="1:10" s="555" customFormat="1" ht="12" hidden="1" customHeight="1">
      <c r="A301" s="550" t="s">
        <v>8</v>
      </c>
      <c r="B301" s="550"/>
      <c r="C301" s="551">
        <v>2181</v>
      </c>
      <c r="D301" s="552" t="s">
        <v>70</v>
      </c>
      <c r="E301" s="553" t="s">
        <v>6</v>
      </c>
      <c r="F301" s="553" t="s">
        <v>593</v>
      </c>
      <c r="G301" s="591">
        <f>IF(F301="I",IFERROR(SUMIF(Consolidado!B:B,'Clasificación 09.20'!C301,Consolidado!L:L),0),0)</f>
        <v>0</v>
      </c>
      <c r="H301" s="554"/>
      <c r="I301" s="554">
        <f>IF(F301="I",IFERROR(SUMIF(#REF!,'Clasificación 09.20'!C301,#REF!),0),0)</f>
        <v>0</v>
      </c>
      <c r="J301" s="554"/>
    </row>
    <row r="302" spans="1:10" s="555" customFormat="1" ht="12" hidden="1" customHeight="1">
      <c r="A302" s="550" t="s">
        <v>8</v>
      </c>
      <c r="B302" s="550"/>
      <c r="C302" s="551">
        <v>218101</v>
      </c>
      <c r="D302" s="552" t="s">
        <v>277</v>
      </c>
      <c r="E302" s="553" t="s">
        <v>6</v>
      </c>
      <c r="F302" s="553" t="s">
        <v>593</v>
      </c>
      <c r="G302" s="591">
        <f>IF(F302="I",IFERROR(SUMIF(Consolidado!B:B,'Clasificación 09.20'!C302,Consolidado!L:L),0),0)</f>
        <v>0</v>
      </c>
      <c r="H302" s="554"/>
      <c r="I302" s="554">
        <f>IF(F302="I",IFERROR(SUMIF(#REF!,'Clasificación 09.20'!C302,#REF!),0),0)</f>
        <v>0</v>
      </c>
      <c r="J302" s="554"/>
    </row>
    <row r="303" spans="1:10" s="562" customFormat="1" ht="12" hidden="1" customHeight="1">
      <c r="A303" s="556" t="s">
        <v>8</v>
      </c>
      <c r="B303" s="556" t="s">
        <v>383</v>
      </c>
      <c r="C303" s="557">
        <v>21810101</v>
      </c>
      <c r="D303" s="558" t="s">
        <v>278</v>
      </c>
      <c r="E303" s="559" t="s">
        <v>6</v>
      </c>
      <c r="F303" s="559" t="s">
        <v>594</v>
      </c>
      <c r="G303" s="592">
        <f>IF(F303="I",IFERROR(SUMIF(Consolidado!B:B,'Clasificación 09.20'!C303,Consolidado!L:L),0),0)</f>
        <v>0</v>
      </c>
      <c r="H303" s="560"/>
      <c r="I303" s="712">
        <f>IF(F303="I",IFERROR(SUMIF(Consolidado!B:B,'Clasificación 09.20'!C303,Consolidado!M:M),0),0)</f>
        <v>0</v>
      </c>
      <c r="J303" s="560"/>
    </row>
    <row r="304" spans="1:10" s="562" customFormat="1" ht="12" hidden="1" customHeight="1">
      <c r="A304" s="556" t="s">
        <v>8</v>
      </c>
      <c r="B304" s="556" t="s">
        <v>383</v>
      </c>
      <c r="C304" s="557">
        <v>21810102</v>
      </c>
      <c r="D304" s="558" t="s">
        <v>279</v>
      </c>
      <c r="E304" s="559" t="s">
        <v>6</v>
      </c>
      <c r="F304" s="559" t="s">
        <v>594</v>
      </c>
      <c r="G304" s="592">
        <f>IF(F304="I",IFERROR(SUMIF(Consolidado!B:B,'Clasificación 09.20'!C304,Consolidado!L:L),0),0)</f>
        <v>0</v>
      </c>
      <c r="H304" s="560"/>
      <c r="I304" s="712">
        <f>IF(F304="I",IFERROR(SUMIF(Consolidado!B:B,'Clasificación 09.20'!C304,Consolidado!M:M),0),0)</f>
        <v>0</v>
      </c>
      <c r="J304" s="560"/>
    </row>
    <row r="305" spans="1:10" s="562" customFormat="1" ht="12" hidden="1" customHeight="1">
      <c r="A305" s="556" t="s">
        <v>8</v>
      </c>
      <c r="B305" s="556" t="s">
        <v>383</v>
      </c>
      <c r="C305" s="557">
        <v>21810103</v>
      </c>
      <c r="D305" s="558" t="s">
        <v>280</v>
      </c>
      <c r="E305" s="559" t="s">
        <v>6</v>
      </c>
      <c r="F305" s="559" t="s">
        <v>594</v>
      </c>
      <c r="G305" s="592">
        <f>IF(F305="I",IFERROR(SUMIF(Consolidado!B:B,'Clasificación 09.20'!C305,Consolidado!L:L),0),0)</f>
        <v>0</v>
      </c>
      <c r="H305" s="560"/>
      <c r="I305" s="712">
        <f>IF(F305="I",IFERROR(SUMIF(Consolidado!B:B,'Clasificación 09.20'!C305,Consolidado!M:M),0),0)</f>
        <v>0</v>
      </c>
      <c r="J305" s="560"/>
    </row>
    <row r="306" spans="1:10" s="555" customFormat="1" ht="12" hidden="1" customHeight="1">
      <c r="A306" s="550" t="s">
        <v>8</v>
      </c>
      <c r="B306" s="550"/>
      <c r="C306" s="551">
        <v>219</v>
      </c>
      <c r="D306" s="552" t="s">
        <v>529</v>
      </c>
      <c r="E306" s="553" t="s">
        <v>6</v>
      </c>
      <c r="F306" s="553" t="s">
        <v>593</v>
      </c>
      <c r="G306" s="591">
        <f>IF(F306="I",IFERROR(SUMIF(Consolidado!B:B,'Clasificación 09.20'!C306,Consolidado!L:L),0),0)</f>
        <v>0</v>
      </c>
      <c r="H306" s="554"/>
      <c r="I306" s="554">
        <f>IF(F306="I",IFERROR(SUMIF(#REF!,'Clasificación 09.20'!C306,#REF!),0),0)</f>
        <v>0</v>
      </c>
      <c r="J306" s="554"/>
    </row>
    <row r="307" spans="1:10" s="555" customFormat="1" ht="12" hidden="1" customHeight="1">
      <c r="A307" s="550" t="s">
        <v>8</v>
      </c>
      <c r="B307" s="550"/>
      <c r="C307" s="551">
        <v>2191</v>
      </c>
      <c r="D307" s="552" t="s">
        <v>70</v>
      </c>
      <c r="E307" s="553" t="s">
        <v>6</v>
      </c>
      <c r="F307" s="553" t="s">
        <v>593</v>
      </c>
      <c r="G307" s="591">
        <f>IF(F307="I",IFERROR(SUMIF(Consolidado!B:B,'Clasificación 09.20'!C307,Consolidado!L:L),0),0)</f>
        <v>0</v>
      </c>
      <c r="H307" s="554"/>
      <c r="I307" s="554">
        <f>IF(F307="I",IFERROR(SUMIF(#REF!,'Clasificación 09.20'!C307,#REF!),0),0)</f>
        <v>0</v>
      </c>
      <c r="J307" s="554"/>
    </row>
    <row r="308" spans="1:10" s="562" customFormat="1" ht="12" hidden="1" customHeight="1">
      <c r="A308" s="556" t="s">
        <v>8</v>
      </c>
      <c r="B308" s="556" t="s">
        <v>382</v>
      </c>
      <c r="C308" s="557">
        <v>219112</v>
      </c>
      <c r="D308" s="558" t="s">
        <v>281</v>
      </c>
      <c r="E308" s="559" t="s">
        <v>6</v>
      </c>
      <c r="F308" s="559" t="s">
        <v>594</v>
      </c>
      <c r="G308" s="592">
        <f>IF(F308="I",IFERROR(SUMIF(Consolidado!B:B,'Clasificación 09.20'!C308,Consolidado!L:L),0),0)</f>
        <v>0</v>
      </c>
      <c r="H308" s="560"/>
      <c r="I308" s="712">
        <f>IF(F308="I",IFERROR(SUMIF(Consolidado!B:B,'Clasificación 09.20'!C308,Consolidado!M:M),0),0)</f>
        <v>0</v>
      </c>
      <c r="J308" s="560"/>
    </row>
    <row r="309" spans="1:10" s="562" customFormat="1" ht="12" hidden="1" customHeight="1">
      <c r="A309" s="556" t="s">
        <v>8</v>
      </c>
      <c r="B309" s="556" t="s">
        <v>382</v>
      </c>
      <c r="C309" s="557">
        <v>219114</v>
      </c>
      <c r="D309" s="558" t="s">
        <v>282</v>
      </c>
      <c r="E309" s="559" t="s">
        <v>6</v>
      </c>
      <c r="F309" s="559" t="s">
        <v>594</v>
      </c>
      <c r="G309" s="592">
        <f>IF(F309="I",IFERROR(SUMIF(Consolidado!B:B,'Clasificación 09.20'!C309,Consolidado!L:L),0),0)</f>
        <v>0</v>
      </c>
      <c r="H309" s="560"/>
      <c r="I309" s="712">
        <f>IF(F309="I",IFERROR(SUMIF(Consolidado!B:B,'Clasificación 09.20'!C309,Consolidado!M:M),0),0)</f>
        <v>0</v>
      </c>
      <c r="J309" s="560"/>
    </row>
    <row r="310" spans="1:10" s="562" customFormat="1" ht="12" hidden="1" customHeight="1">
      <c r="A310" s="556" t="s">
        <v>8</v>
      </c>
      <c r="B310" s="556" t="s">
        <v>382</v>
      </c>
      <c r="C310" s="557">
        <v>219116</v>
      </c>
      <c r="D310" s="558" t="s">
        <v>283</v>
      </c>
      <c r="E310" s="559" t="s">
        <v>6</v>
      </c>
      <c r="F310" s="559" t="s">
        <v>594</v>
      </c>
      <c r="G310" s="592">
        <f>IF(F310="I",IFERROR(SUMIF(Consolidado!B:B,'Clasificación 09.20'!C310,Consolidado!L:L),0),0)</f>
        <v>0</v>
      </c>
      <c r="H310" s="560"/>
      <c r="I310" s="712">
        <f>IF(F310="I",IFERROR(SUMIF(Consolidado!B:B,'Clasificación 09.20'!C310,Consolidado!M:M),0),0)</f>
        <v>0</v>
      </c>
      <c r="J310" s="560"/>
    </row>
    <row r="311" spans="1:10" s="562" customFormat="1" ht="12" hidden="1" customHeight="1">
      <c r="A311" s="556" t="s">
        <v>8</v>
      </c>
      <c r="B311" s="556" t="s">
        <v>382</v>
      </c>
      <c r="C311" s="557">
        <v>219130</v>
      </c>
      <c r="D311" s="558" t="s">
        <v>284</v>
      </c>
      <c r="E311" s="559" t="s">
        <v>6</v>
      </c>
      <c r="F311" s="559" t="s">
        <v>594</v>
      </c>
      <c r="G311" s="592">
        <f>IF(F311="I",IFERROR(SUMIF(Consolidado!B:B,'Clasificación 09.20'!C311,Consolidado!L:L),0),0)</f>
        <v>0</v>
      </c>
      <c r="H311" s="560"/>
      <c r="I311" s="712">
        <f>IF(F311="I",IFERROR(SUMIF(Consolidado!B:B,'Clasificación 09.20'!C311,Consolidado!M:M),0),0)</f>
        <v>0</v>
      </c>
      <c r="J311" s="560"/>
    </row>
    <row r="312" spans="1:10" s="562" customFormat="1" ht="12" hidden="1" customHeight="1">
      <c r="A312" s="556" t="s">
        <v>8</v>
      </c>
      <c r="B312" s="556" t="s">
        <v>382</v>
      </c>
      <c r="C312" s="557">
        <v>219131</v>
      </c>
      <c r="D312" s="558" t="s">
        <v>285</v>
      </c>
      <c r="E312" s="559" t="s">
        <v>6</v>
      </c>
      <c r="F312" s="559" t="s">
        <v>594</v>
      </c>
      <c r="G312" s="592">
        <f>IF(F312="I",IFERROR(SUMIF(Consolidado!B:B,'Clasificación 09.20'!C312,Consolidado!L:L),0),0)</f>
        <v>0</v>
      </c>
      <c r="H312" s="560"/>
      <c r="I312" s="712">
        <f>IF(F312="I",IFERROR(SUMIF(Consolidado!B:B,'Clasificación 09.20'!C312,Consolidado!M:M),0),0)</f>
        <v>0</v>
      </c>
      <c r="J312" s="560"/>
    </row>
    <row r="313" spans="1:10" s="555" customFormat="1" ht="12" hidden="1" customHeight="1">
      <c r="A313" s="550" t="s">
        <v>8</v>
      </c>
      <c r="B313" s="550"/>
      <c r="C313" s="551">
        <v>2192</v>
      </c>
      <c r="D313" s="552" t="s">
        <v>69</v>
      </c>
      <c r="E313" s="553" t="s">
        <v>6</v>
      </c>
      <c r="F313" s="553" t="s">
        <v>593</v>
      </c>
      <c r="G313" s="591">
        <f>IF(F313="I",IFERROR(SUMIF(Consolidado!B:B,'Clasificación 09.20'!C313,Consolidado!L:L),0),0)</f>
        <v>0</v>
      </c>
      <c r="H313" s="554"/>
      <c r="I313" s="554">
        <f>IF(F313="I",IFERROR(SUMIF(#REF!,'Clasificación 09.20'!C313,#REF!),0),0)</f>
        <v>0</v>
      </c>
      <c r="J313" s="554"/>
    </row>
    <row r="314" spans="1:10" s="562" customFormat="1" ht="12" hidden="1" customHeight="1">
      <c r="A314" s="556" t="s">
        <v>8</v>
      </c>
      <c r="B314" s="556" t="s">
        <v>382</v>
      </c>
      <c r="C314" s="557">
        <v>219212</v>
      </c>
      <c r="D314" s="558" t="s">
        <v>286</v>
      </c>
      <c r="E314" s="559" t="s">
        <v>6</v>
      </c>
      <c r="F314" s="559" t="s">
        <v>594</v>
      </c>
      <c r="G314" s="592">
        <f>IF(F314="I",IFERROR(SUMIF(Consolidado!B:B,'Clasificación 09.20'!C314,Consolidado!L:L),0),0)</f>
        <v>0</v>
      </c>
      <c r="H314" s="560"/>
      <c r="I314" s="712">
        <f>IF(F314="I",IFERROR(SUMIF(Consolidado!B:B,'Clasificación 09.20'!C314,Consolidado!M:M),0),0)</f>
        <v>0</v>
      </c>
      <c r="J314" s="560"/>
    </row>
    <row r="315" spans="1:10" s="562" customFormat="1" ht="12" hidden="1" customHeight="1">
      <c r="A315" s="556" t="s">
        <v>8</v>
      </c>
      <c r="B315" s="556" t="s">
        <v>382</v>
      </c>
      <c r="C315" s="557">
        <v>219214</v>
      </c>
      <c r="D315" s="558" t="s">
        <v>282</v>
      </c>
      <c r="E315" s="559" t="s">
        <v>6</v>
      </c>
      <c r="F315" s="559" t="s">
        <v>594</v>
      </c>
      <c r="G315" s="592">
        <f>IF(F315="I",IFERROR(SUMIF(Consolidado!B:B,'Clasificación 09.20'!C315,Consolidado!L:L),0),0)</f>
        <v>0</v>
      </c>
      <c r="H315" s="560"/>
      <c r="I315" s="712">
        <f>IF(F315="I",IFERROR(SUMIF(Consolidado!B:B,'Clasificación 09.20'!C315,Consolidado!M:M),0),0)</f>
        <v>0</v>
      </c>
      <c r="J315" s="560"/>
    </row>
    <row r="316" spans="1:10" s="562" customFormat="1" ht="12" hidden="1" customHeight="1">
      <c r="A316" s="556" t="s">
        <v>8</v>
      </c>
      <c r="B316" s="556" t="s">
        <v>382</v>
      </c>
      <c r="C316" s="557">
        <v>219216</v>
      </c>
      <c r="D316" s="558" t="s">
        <v>283</v>
      </c>
      <c r="E316" s="559" t="s">
        <v>6</v>
      </c>
      <c r="F316" s="559" t="s">
        <v>594</v>
      </c>
      <c r="G316" s="592">
        <f>IF(F316="I",IFERROR(SUMIF(Consolidado!B:B,'Clasificación 09.20'!C316,Consolidado!L:L),0),0)</f>
        <v>0</v>
      </c>
      <c r="H316" s="560"/>
      <c r="I316" s="712">
        <f>IF(F316="I",IFERROR(SUMIF(Consolidado!B:B,'Clasificación 09.20'!C316,Consolidado!M:M),0),0)</f>
        <v>0</v>
      </c>
      <c r="J316" s="560"/>
    </row>
    <row r="317" spans="1:10" s="562" customFormat="1" ht="12" hidden="1" customHeight="1">
      <c r="A317" s="556" t="s">
        <v>8</v>
      </c>
      <c r="B317" s="556" t="s">
        <v>382</v>
      </c>
      <c r="C317" s="557">
        <v>219230</v>
      </c>
      <c r="D317" s="558" t="s">
        <v>284</v>
      </c>
      <c r="E317" s="559" t="s">
        <v>6</v>
      </c>
      <c r="F317" s="559" t="s">
        <v>594</v>
      </c>
      <c r="G317" s="592">
        <f>IF(F317="I",IFERROR(SUMIF(Consolidado!B:B,'Clasificación 09.20'!C317,Consolidado!L:L),0),0)</f>
        <v>0</v>
      </c>
      <c r="H317" s="560"/>
      <c r="I317" s="712">
        <f>IF(F317="I",IFERROR(SUMIF(Consolidado!B:B,'Clasificación 09.20'!C317,Consolidado!M:M),0),0)</f>
        <v>0</v>
      </c>
      <c r="J317" s="560"/>
    </row>
    <row r="318" spans="1:10" s="555" customFormat="1" ht="12" hidden="1" customHeight="1">
      <c r="A318" s="550" t="s">
        <v>8</v>
      </c>
      <c r="B318" s="550"/>
      <c r="C318" s="551">
        <v>229</v>
      </c>
      <c r="D318" s="552" t="s">
        <v>530</v>
      </c>
      <c r="E318" s="553" t="s">
        <v>6</v>
      </c>
      <c r="F318" s="553" t="s">
        <v>593</v>
      </c>
      <c r="G318" s="591">
        <f>IF(F318="I",IFERROR(SUMIF(Consolidado!B:B,'Clasificación 09.20'!C318,Consolidado!L:L),0),0)</f>
        <v>0</v>
      </c>
      <c r="H318" s="554"/>
      <c r="I318" s="554">
        <f>IF(F318="I",IFERROR(SUMIF(#REF!,'Clasificación 09.20'!C318,#REF!),0),0)</f>
        <v>0</v>
      </c>
      <c r="J318" s="554"/>
    </row>
    <row r="319" spans="1:10" s="555" customFormat="1" ht="12" hidden="1" customHeight="1">
      <c r="A319" s="550" t="s">
        <v>8</v>
      </c>
      <c r="B319" s="550"/>
      <c r="C319" s="551">
        <v>2291</v>
      </c>
      <c r="D319" s="552" t="s">
        <v>70</v>
      </c>
      <c r="E319" s="553" t="s">
        <v>6</v>
      </c>
      <c r="F319" s="553" t="s">
        <v>593</v>
      </c>
      <c r="G319" s="591">
        <f>IF(F319="I",IFERROR(SUMIF(Consolidado!B:B,'Clasificación 09.20'!C319,Consolidado!L:L),0),0)</f>
        <v>0</v>
      </c>
      <c r="H319" s="554"/>
      <c r="I319" s="554">
        <f>IF(F319="I",IFERROR(SUMIF(#REF!,'Clasificación 09.20'!C319,#REF!),0),0)</f>
        <v>0</v>
      </c>
      <c r="J319" s="554"/>
    </row>
    <row r="320" spans="1:10" s="562" customFormat="1" ht="12" hidden="1" customHeight="1">
      <c r="A320" s="556" t="s">
        <v>8</v>
      </c>
      <c r="B320" s="556" t="s">
        <v>381</v>
      </c>
      <c r="C320" s="557">
        <v>229101</v>
      </c>
      <c r="D320" s="558" t="s">
        <v>287</v>
      </c>
      <c r="E320" s="559" t="s">
        <v>6</v>
      </c>
      <c r="F320" s="559" t="s">
        <v>594</v>
      </c>
      <c r="G320" s="592">
        <f>IF(F320="I",IFERROR(SUMIF(Consolidado!B:B,'Clasificación 09.20'!C320,Consolidado!L:L),0),0)</f>
        <v>0</v>
      </c>
      <c r="H320" s="560"/>
      <c r="I320" s="712">
        <f>IF(F320="I",IFERROR(SUMIF(Consolidado!B:B,'Clasificación 09.20'!C320,Consolidado!M:M),0),0)</f>
        <v>0</v>
      </c>
      <c r="J320" s="560"/>
    </row>
    <row r="321" spans="1:10" s="555" customFormat="1" ht="12" hidden="1" customHeight="1">
      <c r="A321" s="550" t="s">
        <v>8</v>
      </c>
      <c r="B321" s="550"/>
      <c r="C321" s="551">
        <v>233</v>
      </c>
      <c r="D321" s="552" t="s">
        <v>531</v>
      </c>
      <c r="E321" s="553" t="s">
        <v>6</v>
      </c>
      <c r="F321" s="553" t="s">
        <v>593</v>
      </c>
      <c r="G321" s="591">
        <f>IF(F321="I",IFERROR(SUMIF(Consolidado!B:B,'Clasificación 09.20'!C321,Consolidado!L:L),0),0)</f>
        <v>0</v>
      </c>
      <c r="H321" s="554"/>
      <c r="I321" s="554">
        <f>IF(F321="I",IFERROR(SUMIF(#REF!,'Clasificación 09.20'!C321,#REF!),0),0)</f>
        <v>0</v>
      </c>
      <c r="J321" s="554"/>
    </row>
    <row r="322" spans="1:10" s="562" customFormat="1" ht="12" hidden="1" customHeight="1">
      <c r="A322" s="556" t="s">
        <v>8</v>
      </c>
      <c r="B322" s="556" t="s">
        <v>380</v>
      </c>
      <c r="C322" s="557">
        <v>233101</v>
      </c>
      <c r="D322" s="558" t="s">
        <v>288</v>
      </c>
      <c r="E322" s="559" t="s">
        <v>6</v>
      </c>
      <c r="F322" s="559" t="s">
        <v>594</v>
      </c>
      <c r="G322" s="592">
        <f>IF(F322="I",IFERROR(SUMIF(Consolidado!B:B,'Clasificación 09.20'!C322,Consolidado!L:L),0),0)</f>
        <v>0</v>
      </c>
      <c r="H322" s="560"/>
      <c r="I322" s="712">
        <f>IF(F322="I",IFERROR(SUMIF(Consolidado!B:B,'Clasificación 09.20'!C322,Consolidado!M:M),0),0)</f>
        <v>0</v>
      </c>
      <c r="J322" s="560"/>
    </row>
    <row r="323" spans="1:10" s="562" customFormat="1" ht="12" hidden="1" customHeight="1">
      <c r="A323" s="556" t="s">
        <v>8</v>
      </c>
      <c r="B323" s="556" t="s">
        <v>380</v>
      </c>
      <c r="C323" s="557">
        <v>233110</v>
      </c>
      <c r="D323" s="558" t="s">
        <v>289</v>
      </c>
      <c r="E323" s="559" t="s">
        <v>368</v>
      </c>
      <c r="F323" s="559" t="s">
        <v>594</v>
      </c>
      <c r="G323" s="592">
        <f>IF(F323="I",IFERROR(SUMIF(Consolidado!B:B,'Clasificación 09.20'!C323,Consolidado!L:L),0),0)</f>
        <v>0</v>
      </c>
      <c r="H323" s="560"/>
      <c r="I323" s="712">
        <f>IF(F323="I",IFERROR(SUMIF(Consolidado!B:B,'Clasificación 09.20'!C323,Consolidado!M:M),0),0)</f>
        <v>0</v>
      </c>
      <c r="J323" s="560"/>
    </row>
    <row r="324" spans="1:10" s="562" customFormat="1" ht="12" hidden="1" customHeight="1">
      <c r="A324" s="556" t="s">
        <v>8</v>
      </c>
      <c r="B324" s="556" t="s">
        <v>380</v>
      </c>
      <c r="C324" s="557">
        <v>233113</v>
      </c>
      <c r="D324" s="558" t="s">
        <v>290</v>
      </c>
      <c r="E324" s="559" t="s">
        <v>368</v>
      </c>
      <c r="F324" s="559" t="s">
        <v>594</v>
      </c>
      <c r="G324" s="592">
        <f>IF(F324="I",IFERROR(SUMIF(Consolidado!B:B,'Clasificación 09.20'!C324,Consolidado!L:L),0),0)</f>
        <v>0</v>
      </c>
      <c r="H324" s="560"/>
      <c r="I324" s="712">
        <f>IF(F324="I",IFERROR(SUMIF(Consolidado!B:B,'Clasificación 09.20'!C324,Consolidado!M:M),0),0)</f>
        <v>0</v>
      </c>
      <c r="J324" s="560"/>
    </row>
    <row r="325" spans="1:10" s="562" customFormat="1" ht="12" hidden="1" customHeight="1">
      <c r="A325" s="556" t="s">
        <v>8</v>
      </c>
      <c r="B325" s="556" t="s">
        <v>380</v>
      </c>
      <c r="C325" s="557">
        <v>233115</v>
      </c>
      <c r="D325" s="558" t="s">
        <v>291</v>
      </c>
      <c r="E325" s="559" t="s">
        <v>368</v>
      </c>
      <c r="F325" s="559" t="s">
        <v>594</v>
      </c>
      <c r="G325" s="592">
        <f>IF(F325="I",IFERROR(SUMIF(Consolidado!B:B,'Clasificación 09.20'!C325,Consolidado!L:L),0),0)</f>
        <v>0</v>
      </c>
      <c r="H325" s="560"/>
      <c r="I325" s="712">
        <f>IF(F325="I",IFERROR(SUMIF(Consolidado!B:B,'Clasificación 09.20'!C325,Consolidado!M:M),0),0)</f>
        <v>0</v>
      </c>
      <c r="J325" s="560"/>
    </row>
    <row r="326" spans="1:10" s="555" customFormat="1" ht="12" hidden="1" customHeight="1">
      <c r="A326" s="550" t="s">
        <v>8</v>
      </c>
      <c r="B326" s="550"/>
      <c r="C326" s="551">
        <v>236</v>
      </c>
      <c r="D326" s="552" t="s">
        <v>532</v>
      </c>
      <c r="E326" s="553" t="s">
        <v>368</v>
      </c>
      <c r="F326" s="553" t="s">
        <v>593</v>
      </c>
      <c r="G326" s="591">
        <f>IF(F326="I",IFERROR(SUMIF(Consolidado!B:B,'Clasificación 09.20'!C326,Consolidado!L:L),0),0)</f>
        <v>0</v>
      </c>
      <c r="H326" s="554"/>
      <c r="I326" s="554">
        <f>IF(F326="I",IFERROR(SUMIF(#REF!,'Clasificación 09.20'!C326,#REF!),0),0)</f>
        <v>0</v>
      </c>
      <c r="J326" s="554"/>
    </row>
    <row r="327" spans="1:10" s="562" customFormat="1" ht="12" hidden="1" customHeight="1">
      <c r="A327" s="556" t="s">
        <v>8</v>
      </c>
      <c r="B327" s="556" t="s">
        <v>379</v>
      </c>
      <c r="C327" s="557">
        <v>236101</v>
      </c>
      <c r="D327" s="558" t="s">
        <v>292</v>
      </c>
      <c r="E327" s="559" t="s">
        <v>368</v>
      </c>
      <c r="F327" s="559" t="s">
        <v>594</v>
      </c>
      <c r="G327" s="592">
        <f>IF(F327="I",IFERROR(SUMIF(Consolidado!B:B,'Clasificación 09.20'!C327,Consolidado!L:L),0),0)</f>
        <v>0</v>
      </c>
      <c r="H327" s="560"/>
      <c r="I327" s="712">
        <f>IF(F327="I",IFERROR(SUMIF(Consolidado!B:B,'Clasificación 09.20'!C327,Consolidado!M:M),0),0)</f>
        <v>0</v>
      </c>
      <c r="J327" s="560"/>
    </row>
    <row r="328" spans="1:10" s="562" customFormat="1" ht="12" hidden="1" customHeight="1">
      <c r="A328" s="556" t="s">
        <v>8</v>
      </c>
      <c r="B328" s="556" t="s">
        <v>379</v>
      </c>
      <c r="C328" s="557">
        <v>236112</v>
      </c>
      <c r="D328" s="558" t="s">
        <v>235</v>
      </c>
      <c r="E328" s="559" t="s">
        <v>368</v>
      </c>
      <c r="F328" s="559" t="s">
        <v>594</v>
      </c>
      <c r="G328" s="592">
        <f>IF(F328="I",IFERROR(SUMIF(Consolidado!B:B,'Clasificación 09.20'!C328,Consolidado!L:L),0),0)</f>
        <v>0</v>
      </c>
      <c r="H328" s="560"/>
      <c r="I328" s="712">
        <f>IF(F328="I",IFERROR(SUMIF(Consolidado!B:B,'Clasificación 09.20'!C328,Consolidado!M:M),0),0)</f>
        <v>0</v>
      </c>
      <c r="J328" s="560"/>
    </row>
    <row r="329" spans="1:10" s="562" customFormat="1" ht="12" hidden="1" customHeight="1">
      <c r="A329" s="556" t="s">
        <v>8</v>
      </c>
      <c r="B329" s="556" t="s">
        <v>379</v>
      </c>
      <c r="C329" s="557">
        <v>236113</v>
      </c>
      <c r="D329" s="558" t="s">
        <v>237</v>
      </c>
      <c r="E329" s="559" t="s">
        <v>368</v>
      </c>
      <c r="F329" s="559" t="s">
        <v>594</v>
      </c>
      <c r="G329" s="592">
        <f>IF(F329="I",IFERROR(SUMIF(Consolidado!B:B,'Clasificación 09.20'!C329,Consolidado!L:L),0),0)</f>
        <v>0</v>
      </c>
      <c r="H329" s="560"/>
      <c r="I329" s="712">
        <f>IF(F329="I",IFERROR(SUMIF(Consolidado!B:B,'Clasificación 09.20'!C329,Consolidado!M:M),0),0)</f>
        <v>0</v>
      </c>
      <c r="J329" s="560"/>
    </row>
    <row r="330" spans="1:10" s="555" customFormat="1" ht="12" hidden="1" customHeight="1">
      <c r="A330" s="550" t="s">
        <v>23</v>
      </c>
      <c r="B330" s="550"/>
      <c r="C330" s="551">
        <v>3</v>
      </c>
      <c r="D330" s="552" t="s">
        <v>25</v>
      </c>
      <c r="E330" s="553" t="s">
        <v>368</v>
      </c>
      <c r="F330" s="553" t="s">
        <v>593</v>
      </c>
      <c r="G330" s="591">
        <f>IF(F330="I",IFERROR(SUMIF(Consolidado!B:B,'Clasificación 09.20'!C330,Consolidado!L:L),0),0)</f>
        <v>0</v>
      </c>
      <c r="H330" s="554"/>
      <c r="I330" s="554">
        <f>IF(F330="I",IFERROR(SUMIF(#REF!,'Clasificación 09.20'!C330,#REF!),0),0)</f>
        <v>0</v>
      </c>
      <c r="J330" s="554"/>
    </row>
    <row r="331" spans="1:10" s="555" customFormat="1" ht="12" hidden="1" customHeight="1">
      <c r="A331" s="550" t="s">
        <v>23</v>
      </c>
      <c r="B331" s="550"/>
      <c r="C331" s="551">
        <v>310</v>
      </c>
      <c r="D331" s="552" t="s">
        <v>293</v>
      </c>
      <c r="E331" s="553" t="s">
        <v>6</v>
      </c>
      <c r="F331" s="553" t="s">
        <v>593</v>
      </c>
      <c r="G331" s="591">
        <f>IF(F331="I",IFERROR(SUMIF(Consolidado!B:B,'Clasificación 09.20'!C331,Consolidado!L:L),0),0)</f>
        <v>0</v>
      </c>
      <c r="H331" s="554"/>
      <c r="I331" s="554">
        <f>IF(F331="I",IFERROR(SUMIF(#REF!,'Clasificación 09.20'!C331,#REF!),0),0)</f>
        <v>0</v>
      </c>
      <c r="J331" s="554"/>
    </row>
    <row r="332" spans="1:10" s="562" customFormat="1" ht="12" customHeight="1">
      <c r="A332" s="556" t="s">
        <v>23</v>
      </c>
      <c r="B332" s="556" t="s">
        <v>376</v>
      </c>
      <c r="C332" s="557">
        <v>310102</v>
      </c>
      <c r="D332" s="558" t="s">
        <v>1171</v>
      </c>
      <c r="E332" s="559" t="s">
        <v>6</v>
      </c>
      <c r="F332" s="559" t="s">
        <v>594</v>
      </c>
      <c r="G332" s="592">
        <f>IF(F332="I",IFERROR(SUMIF(Consolidado!B:B,'Clasificación 09.20'!C332,Consolidado!L:L),0),0)</f>
        <v>10000000000</v>
      </c>
      <c r="H332" s="560"/>
      <c r="I332" s="712">
        <f>IF(F332="I",IFERROR(SUMIF(Consolidado!B:B,'Clasificación 09.20'!C332,Consolidado!M:M),0),0)</f>
        <v>1596450.0000000002</v>
      </c>
      <c r="J332" s="560"/>
    </row>
    <row r="333" spans="1:10" s="562" customFormat="1" ht="12" customHeight="1">
      <c r="A333" s="556" t="s">
        <v>23</v>
      </c>
      <c r="B333" s="556" t="s">
        <v>376</v>
      </c>
      <c r="C333" s="557">
        <v>310106</v>
      </c>
      <c r="D333" s="558" t="s">
        <v>1228</v>
      </c>
      <c r="E333" s="559" t="s">
        <v>6</v>
      </c>
      <c r="F333" s="559" t="s">
        <v>594</v>
      </c>
      <c r="G333" s="592">
        <f>IF(F333="I",IFERROR(SUMIF(Consolidado!B:B,'Clasificación 09.20'!C333,Consolidado!L:L),0),0)</f>
        <v>615000000</v>
      </c>
      <c r="H333" s="560"/>
      <c r="I333" s="712">
        <f>IF(F333="I",IFERROR(SUMIF(Consolidado!B:B,'Clasificación 09.20'!C333,Consolidado!M:M),0),0)</f>
        <v>45103.94</v>
      </c>
      <c r="J333" s="560"/>
    </row>
    <row r="334" spans="1:10" s="562" customFormat="1" ht="12" customHeight="1">
      <c r="A334" s="556" t="s">
        <v>23</v>
      </c>
      <c r="B334" s="556" t="s">
        <v>376</v>
      </c>
      <c r="C334" s="648" t="s">
        <v>1386</v>
      </c>
      <c r="D334" s="558" t="s">
        <v>1230</v>
      </c>
      <c r="E334" s="559" t="s">
        <v>6</v>
      </c>
      <c r="F334" s="559" t="s">
        <v>594</v>
      </c>
      <c r="G334" s="592">
        <f>IF(F334="I",IFERROR(SUMIF(Consolidado!B:B,'Clasificación 09.20'!C334,Consolidado!L:L),0),0)</f>
        <v>1000000</v>
      </c>
      <c r="H334" s="560"/>
      <c r="I334" s="712">
        <f>IF(F334="I",IFERROR(SUMIF(Consolidado!B:B,'Clasificación 09.20'!C334,Consolidado!M:M),0),0)</f>
        <v>144.54</v>
      </c>
      <c r="J334" s="560"/>
    </row>
    <row r="335" spans="1:10" s="555" customFormat="1" ht="12" hidden="1" customHeight="1">
      <c r="A335" s="550" t="s">
        <v>23</v>
      </c>
      <c r="B335" s="550"/>
      <c r="C335" s="551">
        <v>310102</v>
      </c>
      <c r="D335" s="552" t="s">
        <v>533</v>
      </c>
      <c r="E335" s="553" t="s">
        <v>6</v>
      </c>
      <c r="F335" s="553" t="s">
        <v>593</v>
      </c>
      <c r="G335" s="591">
        <f>IF(F335="I",IFERROR(SUMIF(Consolidado!B:B,'Clasificación 09.20'!C335,Consolidado!L:L),0),0)</f>
        <v>0</v>
      </c>
      <c r="H335" s="554"/>
      <c r="I335" s="554">
        <f>IF(F335="I",IFERROR(SUMIF(#REF!,'Clasificación 09.20'!C335,#REF!),0),0)</f>
        <v>0</v>
      </c>
      <c r="J335" s="554"/>
    </row>
    <row r="336" spans="1:10" s="562" customFormat="1" ht="12" hidden="1" customHeight="1">
      <c r="A336" s="556" t="s">
        <v>23</v>
      </c>
      <c r="B336" s="556" t="s">
        <v>376</v>
      </c>
      <c r="C336" s="557">
        <v>31010201</v>
      </c>
      <c r="D336" s="558" t="s">
        <v>1114</v>
      </c>
      <c r="E336" s="559" t="s">
        <v>6</v>
      </c>
      <c r="F336" s="559" t="s">
        <v>594</v>
      </c>
      <c r="G336" s="592">
        <f>IF(F336="I",IFERROR(SUMIF(Consolidado!B:B,'Clasificación 09.20'!C336,Consolidado!L:L),0),0)</f>
        <v>0</v>
      </c>
      <c r="H336" s="560"/>
      <c r="I336" s="712">
        <f>IF(F336="I",IFERROR(SUMIF(Consolidado!B:B,'Clasificación 09.20'!C336,Consolidado!M:M),0),0)</f>
        <v>0</v>
      </c>
      <c r="J336" s="560"/>
    </row>
    <row r="337" spans="1:10" s="562" customFormat="1" ht="12" hidden="1" customHeight="1">
      <c r="A337" s="556" t="s">
        <v>23</v>
      </c>
      <c r="B337" s="556" t="s">
        <v>376</v>
      </c>
      <c r="C337" s="557">
        <v>31010202</v>
      </c>
      <c r="D337" s="558" t="s">
        <v>1231</v>
      </c>
      <c r="E337" s="559" t="s">
        <v>6</v>
      </c>
      <c r="F337" s="559" t="s">
        <v>594</v>
      </c>
      <c r="G337" s="592">
        <f>IF(F337="I",IFERROR(SUMIF(Consolidado!B:B,'Clasificación 09.20'!C337,Consolidado!L:L),0),0)</f>
        <v>0</v>
      </c>
      <c r="H337" s="560"/>
      <c r="I337" s="712">
        <f>IF(F337="I",IFERROR(SUMIF(Consolidado!B:B,'Clasificación 09.20'!C337,Consolidado!M:M),0),0)</f>
        <v>0</v>
      </c>
      <c r="J337" s="560"/>
    </row>
    <row r="338" spans="1:10" s="555" customFormat="1" ht="12" hidden="1" customHeight="1">
      <c r="A338" s="550" t="s">
        <v>23</v>
      </c>
      <c r="B338" s="550"/>
      <c r="C338" s="551">
        <v>315</v>
      </c>
      <c r="D338" s="552" t="s">
        <v>12</v>
      </c>
      <c r="E338" s="553" t="s">
        <v>6</v>
      </c>
      <c r="F338" s="553" t="s">
        <v>593</v>
      </c>
      <c r="G338" s="591">
        <f>IF(F338="I",IFERROR(SUMIF(Consolidado!B:B,'Clasificación 09.20'!C338,Consolidado!L:L),0),0)</f>
        <v>0</v>
      </c>
      <c r="H338" s="554"/>
      <c r="I338" s="554">
        <f>IF(F338="I",IFERROR(SUMIF(#REF!,'Clasificación 09.20'!C338,#REF!),0),0)</f>
        <v>0</v>
      </c>
      <c r="J338" s="554"/>
    </row>
    <row r="339" spans="1:10" s="562" customFormat="1" ht="12" customHeight="1">
      <c r="A339" s="556" t="s">
        <v>23</v>
      </c>
      <c r="B339" s="556" t="s">
        <v>376</v>
      </c>
      <c r="C339" s="557">
        <v>31501</v>
      </c>
      <c r="D339" s="558" t="s">
        <v>296</v>
      </c>
      <c r="E339" s="559" t="s">
        <v>6</v>
      </c>
      <c r="F339" s="559" t="s">
        <v>594</v>
      </c>
      <c r="G339" s="592">
        <f>IF(F339="I",IFERROR(SUMIF(Consolidado!B:B,'Clasificación 09.20'!C339,Consolidado!L:L),0),0)</f>
        <v>32519922</v>
      </c>
      <c r="H339" s="560"/>
      <c r="I339" s="712">
        <f>IF(F339="I",IFERROR(SUMIF(Consolidado!B:B,'Clasificación 09.20'!C339,Consolidado!M:M),0),0)</f>
        <v>2386.94</v>
      </c>
      <c r="J339" s="560"/>
    </row>
    <row r="340" spans="1:10" s="562" customFormat="1" ht="12" customHeight="1">
      <c r="A340" s="556" t="s">
        <v>23</v>
      </c>
      <c r="B340" s="556" t="s">
        <v>376</v>
      </c>
      <c r="C340" s="557">
        <v>31502</v>
      </c>
      <c r="D340" s="558" t="s">
        <v>297</v>
      </c>
      <c r="E340" s="559" t="s">
        <v>6</v>
      </c>
      <c r="F340" s="559" t="s">
        <v>594</v>
      </c>
      <c r="G340" s="592">
        <f>IF(F340="I",IFERROR(SUMIF(Consolidado!B:B,'Clasificación 09.20'!C340,Consolidado!L:L),0),0)</f>
        <v>101000000</v>
      </c>
      <c r="H340" s="560"/>
      <c r="I340" s="712">
        <f>IF(F340="I",IFERROR(SUMIF(Consolidado!B:B,'Clasificación 09.20'!C340,Consolidado!M:M),0),0)</f>
        <v>14471.24</v>
      </c>
      <c r="J340" s="560"/>
    </row>
    <row r="341" spans="1:10" s="555" customFormat="1" ht="12" hidden="1" customHeight="1">
      <c r="A341" s="550" t="s">
        <v>23</v>
      </c>
      <c r="B341" s="550" t="s">
        <v>376</v>
      </c>
      <c r="C341" s="551">
        <v>31503</v>
      </c>
      <c r="D341" s="552" t="s">
        <v>298</v>
      </c>
      <c r="E341" s="553" t="s">
        <v>6</v>
      </c>
      <c r="F341" s="553" t="s">
        <v>593</v>
      </c>
      <c r="G341" s="591">
        <f>IF(F341="I",IFERROR(SUMIF(Consolidado!B:B,'Clasificación 09.20'!C341,Consolidado!L:L),0),0)</f>
        <v>0</v>
      </c>
      <c r="H341" s="554"/>
      <c r="I341" s="554">
        <f>IF(F341="I",IFERROR(SUMIF(#REF!,'Clasificación 09.20'!C341,#REF!),0),0)</f>
        <v>0</v>
      </c>
      <c r="J341" s="554"/>
    </row>
    <row r="342" spans="1:10" s="562" customFormat="1" ht="12" hidden="1" customHeight="1">
      <c r="A342" s="556" t="s">
        <v>23</v>
      </c>
      <c r="B342" s="556" t="s">
        <v>376</v>
      </c>
      <c r="C342" s="557">
        <v>315101</v>
      </c>
      <c r="D342" s="558" t="s">
        <v>299</v>
      </c>
      <c r="E342" s="559" t="s">
        <v>6</v>
      </c>
      <c r="F342" s="559" t="s">
        <v>594</v>
      </c>
      <c r="G342" s="592">
        <f>IF(F342="I",IFERROR(SUMIF(Consolidado!B:B,'Clasificación 09.20'!C342,Consolidado!L:L),0),0)</f>
        <v>0</v>
      </c>
      <c r="H342" s="560"/>
      <c r="I342" s="712">
        <f>IF(F342="I",IFERROR(SUMIF(Consolidado!B:B,'Clasificación 09.20'!C342,Consolidado!M:M),0),0)</f>
        <v>0</v>
      </c>
      <c r="J342" s="560"/>
    </row>
    <row r="343" spans="1:10" s="562" customFormat="1" ht="12" customHeight="1">
      <c r="A343" s="556" t="s">
        <v>23</v>
      </c>
      <c r="B343" s="556" t="s">
        <v>376</v>
      </c>
      <c r="C343" s="557">
        <v>315102</v>
      </c>
      <c r="D343" s="558" t="s">
        <v>1119</v>
      </c>
      <c r="E343" s="559" t="s">
        <v>6</v>
      </c>
      <c r="F343" s="559" t="s">
        <v>594</v>
      </c>
      <c r="G343" s="592">
        <f>IF(F343="I",IFERROR(SUMIF(Consolidado!B:B,'Clasificación 09.20'!C343,Consolidado!L:L),0),0)</f>
        <v>2818523</v>
      </c>
      <c r="H343" s="560"/>
      <c r="I343" s="712">
        <f>IF(F343="I",IFERROR(SUMIF(Consolidado!B:B,'Clasificación 09.20'!C343,Consolidado!M:M),0),0)</f>
        <v>207.9</v>
      </c>
      <c r="J343" s="560"/>
    </row>
    <row r="344" spans="1:10" s="562" customFormat="1" ht="12" hidden="1" customHeight="1">
      <c r="A344" s="556" t="s">
        <v>23</v>
      </c>
      <c r="B344" s="556" t="s">
        <v>376</v>
      </c>
      <c r="C344" s="557">
        <v>315103</v>
      </c>
      <c r="D344" s="558" t="s">
        <v>300</v>
      </c>
      <c r="E344" s="559" t="s">
        <v>6</v>
      </c>
      <c r="F344" s="559" t="s">
        <v>594</v>
      </c>
      <c r="G344" s="592">
        <f>IF(F344="I",IFERROR(SUMIF(Consolidado!B:B,'Clasificación 09.20'!C344,Consolidado!L:L),0),0)</f>
        <v>0</v>
      </c>
      <c r="H344" s="560"/>
      <c r="I344" s="712">
        <f>IF(F344="I",IFERROR(SUMIF(Consolidado!B:B,'Clasificación 09.20'!C344,Consolidado!M:M),0),0)</f>
        <v>0</v>
      </c>
      <c r="J344" s="560"/>
    </row>
    <row r="345" spans="1:10" s="555" customFormat="1" ht="12" hidden="1" customHeight="1">
      <c r="A345" s="550" t="s">
        <v>23</v>
      </c>
      <c r="B345" s="550"/>
      <c r="C345" s="551">
        <v>316</v>
      </c>
      <c r="D345" s="552" t="s">
        <v>125</v>
      </c>
      <c r="E345" s="553" t="s">
        <v>6</v>
      </c>
      <c r="F345" s="553" t="s">
        <v>593</v>
      </c>
      <c r="G345" s="591">
        <f>IF(F345="I",IFERROR(SUMIF(Consolidado!B:B,'Clasificación 09.20'!C345,Consolidado!L:L),0),0)</f>
        <v>0</v>
      </c>
      <c r="H345" s="554"/>
      <c r="I345" s="554">
        <f>IF(F345="I",IFERROR(SUMIF(#REF!,'Clasificación 09.20'!C345,#REF!),0),0)</f>
        <v>0</v>
      </c>
      <c r="J345" s="554"/>
    </row>
    <row r="346" spans="1:10" s="562" customFormat="1" ht="12" customHeight="1">
      <c r="A346" s="556" t="s">
        <v>23</v>
      </c>
      <c r="B346" s="556" t="s">
        <v>376</v>
      </c>
      <c r="C346" s="557">
        <v>31601</v>
      </c>
      <c r="D346" s="558" t="s">
        <v>301</v>
      </c>
      <c r="E346" s="559" t="s">
        <v>6</v>
      </c>
      <c r="F346" s="559" t="s">
        <v>594</v>
      </c>
      <c r="G346" s="592">
        <f>IF(F346="I",IFERROR(SUMIF(Consolidado!B:B,'Clasificación 09.20'!C346,Consolidado!L:L),0),0)</f>
        <v>-16109965</v>
      </c>
      <c r="H346" s="560"/>
      <c r="I346" s="712">
        <f>IF(F346="I",IFERROR(SUMIF(Consolidado!B:B,'Clasificación 09.20'!C346,Consolidado!M:M),0),0)</f>
        <v>-3133.2180000000008</v>
      </c>
      <c r="J346" s="560"/>
    </row>
    <row r="347" spans="1:10" s="562" customFormat="1" ht="12" customHeight="1">
      <c r="A347" s="556" t="s">
        <v>23</v>
      </c>
      <c r="B347" s="556" t="s">
        <v>376</v>
      </c>
      <c r="C347" s="557">
        <v>31602</v>
      </c>
      <c r="D347" s="558" t="s">
        <v>302</v>
      </c>
      <c r="E347" s="559" t="s">
        <v>6</v>
      </c>
      <c r="F347" s="559" t="s">
        <v>594</v>
      </c>
      <c r="G347" s="592">
        <f>+Consolidado!L220</f>
        <v>2185253541.8053999</v>
      </c>
      <c r="H347" s="560"/>
      <c r="I347" s="712">
        <f>IF(F347="I",IFERROR(SUMIF(Consolidado!B:B,'Clasificación 09.20'!C347,Consolidado!M:M),0),0)</f>
        <v>0</v>
      </c>
      <c r="J347" s="560"/>
    </row>
    <row r="348" spans="1:10" s="555" customFormat="1" ht="12" hidden="1" customHeight="1">
      <c r="A348" s="550" t="s">
        <v>303</v>
      </c>
      <c r="B348" s="550"/>
      <c r="C348" s="551">
        <v>4</v>
      </c>
      <c r="D348" s="552" t="s">
        <v>303</v>
      </c>
      <c r="E348" s="553" t="s">
        <v>6</v>
      </c>
      <c r="F348" s="553" t="s">
        <v>593</v>
      </c>
      <c r="G348" s="591">
        <f>IF(F348="I",IFERROR(SUMIF(Consolidado!B:B,'Clasificación 09.20'!C348,Consolidado!L:L),0),0)</f>
        <v>0</v>
      </c>
      <c r="H348" s="554"/>
      <c r="I348" s="554">
        <f>IF(F348="I",IFERROR(SUMIF(#REF!,'Clasificación 09.20'!C348,#REF!),0),0)</f>
        <v>0</v>
      </c>
      <c r="J348" s="554"/>
    </row>
    <row r="349" spans="1:10" s="555" customFormat="1" ht="12" hidden="1" customHeight="1">
      <c r="A349" s="550" t="s">
        <v>303</v>
      </c>
      <c r="B349" s="550"/>
      <c r="C349" s="551">
        <v>41</v>
      </c>
      <c r="D349" s="552" t="s">
        <v>14</v>
      </c>
      <c r="E349" s="553" t="s">
        <v>6</v>
      </c>
      <c r="F349" s="553" t="s">
        <v>593</v>
      </c>
      <c r="G349" s="591">
        <f>IF(F349="I",IFERROR(SUMIF(Consolidado!B:B,'Clasificación 09.20'!C349,Consolidado!L:L),0),0)</f>
        <v>0</v>
      </c>
      <c r="H349" s="554"/>
      <c r="I349" s="554">
        <f>IF(F349="I",IFERROR(SUMIF(#REF!,'Clasificación 09.20'!C349,#REF!),0),0)</f>
        <v>0</v>
      </c>
      <c r="J349" s="554"/>
    </row>
    <row r="350" spans="1:10" s="562" customFormat="1" ht="12" customHeight="1">
      <c r="A350" s="556" t="s">
        <v>303</v>
      </c>
      <c r="B350" s="556" t="s">
        <v>116</v>
      </c>
      <c r="C350" s="557">
        <v>410101</v>
      </c>
      <c r="D350" s="558" t="s">
        <v>591</v>
      </c>
      <c r="E350" s="559" t="s">
        <v>6</v>
      </c>
      <c r="F350" s="559" t="s">
        <v>594</v>
      </c>
      <c r="G350" s="592">
        <f>IF(F350="I",IFERROR(SUMIF(Consolidado!B:B,'Clasificación 09.20'!C350,Consolidado!L:L),0),0)</f>
        <v>613439556</v>
      </c>
      <c r="H350" s="560"/>
      <c r="I350" s="712">
        <f>IF(F350="I",IFERROR(SUMIF(Consolidado!B:B,'Clasificación 09.20'!C350,Consolidado!M:M),0),0)</f>
        <v>92211.32</v>
      </c>
      <c r="J350" s="560"/>
    </row>
    <row r="351" spans="1:10" s="562" customFormat="1" ht="12" customHeight="1">
      <c r="A351" s="556" t="s">
        <v>303</v>
      </c>
      <c r="B351" s="556" t="s">
        <v>558</v>
      </c>
      <c r="C351" s="557">
        <v>410102</v>
      </c>
      <c r="D351" s="558" t="s">
        <v>306</v>
      </c>
      <c r="E351" s="559" t="s">
        <v>6</v>
      </c>
      <c r="F351" s="559" t="s">
        <v>594</v>
      </c>
      <c r="G351" s="592">
        <f>IF(F351="I",IFERROR(SUMIF(Consolidado!B:B,'Clasificación 09.20'!C351,Consolidado!L:L),0),0)</f>
        <v>74751004</v>
      </c>
      <c r="H351" s="560"/>
      <c r="I351" s="712">
        <f>IF(F351="I",IFERROR(SUMIF(Consolidado!B:B,'Clasificación 09.20'!C351,Consolidado!M:M),0),0)</f>
        <v>11267.619999999999</v>
      </c>
      <c r="J351" s="560"/>
    </row>
    <row r="352" spans="1:10" s="562" customFormat="1" ht="12" customHeight="1">
      <c r="A352" s="556" t="s">
        <v>303</v>
      </c>
      <c r="B352" s="556" t="s">
        <v>117</v>
      </c>
      <c r="C352" s="557">
        <v>410103</v>
      </c>
      <c r="D352" s="558" t="s">
        <v>480</v>
      </c>
      <c r="E352" s="559" t="s">
        <v>6</v>
      </c>
      <c r="F352" s="559" t="s">
        <v>594</v>
      </c>
      <c r="G352" s="592">
        <f>IF(F352="I",IFERROR(SUMIF(Consolidado!B:B,'Clasificación 09.20'!C352,Consolidado!L:L),0),0)</f>
        <v>240320475</v>
      </c>
      <c r="H352" s="560"/>
      <c r="I352" s="712">
        <f>IF(F352="I",IFERROR(SUMIF(Consolidado!B:B,'Clasificación 09.20'!C352,Consolidado!M:M),0),0)</f>
        <v>36000</v>
      </c>
      <c r="J352" s="560"/>
    </row>
    <row r="353" spans="1:10" s="562" customFormat="1" ht="12" customHeight="1">
      <c r="A353" s="556" t="s">
        <v>303</v>
      </c>
      <c r="B353" s="556" t="s">
        <v>558</v>
      </c>
      <c r="C353" s="557">
        <v>410104</v>
      </c>
      <c r="D353" s="558" t="s">
        <v>481</v>
      </c>
      <c r="E353" s="559" t="s">
        <v>6</v>
      </c>
      <c r="F353" s="559" t="s">
        <v>594</v>
      </c>
      <c r="G353" s="592">
        <f>IF(F353="I",IFERROR(SUMIF(Consolidado!B:B,'Clasificación 09.20'!C353,Consolidado!L:L),0),0)</f>
        <v>18703100</v>
      </c>
      <c r="H353" s="560"/>
      <c r="I353" s="712">
        <f>IF(F353="I",IFERROR(SUMIF(Consolidado!B:B,'Clasificación 09.20'!C353,Consolidado!M:M),0),0)</f>
        <v>2819.0699999999997</v>
      </c>
      <c r="J353" s="560"/>
    </row>
    <row r="354" spans="1:10" s="562" customFormat="1" ht="12" customHeight="1">
      <c r="A354" s="556" t="s">
        <v>303</v>
      </c>
      <c r="B354" s="556" t="s">
        <v>558</v>
      </c>
      <c r="C354" s="557">
        <v>410105</v>
      </c>
      <c r="D354" s="558" t="s">
        <v>666</v>
      </c>
      <c r="E354" s="559" t="s">
        <v>368</v>
      </c>
      <c r="F354" s="559" t="s">
        <v>594</v>
      </c>
      <c r="G354" s="592">
        <f>IF(F354="I",IFERROR(SUMIF(Consolidado!B:B,'Clasificación 09.20'!C354,Consolidado!L:L),0),0)</f>
        <v>400000</v>
      </c>
      <c r="H354" s="560"/>
      <c r="I354" s="712">
        <f>IF(F354="I",IFERROR(SUMIF(Consolidado!B:B,'Clasificación 09.20'!C354,Consolidado!M:M),0),0)</f>
        <v>59.67</v>
      </c>
      <c r="J354" s="560"/>
    </row>
    <row r="355" spans="1:10" s="562" customFormat="1" ht="12" customHeight="1">
      <c r="A355" s="556" t="s">
        <v>303</v>
      </c>
      <c r="B355" s="583" t="s">
        <v>679</v>
      </c>
      <c r="C355" s="557">
        <v>410106</v>
      </c>
      <c r="D355" s="558" t="s">
        <v>667</v>
      </c>
      <c r="E355" s="559" t="s">
        <v>368</v>
      </c>
      <c r="F355" s="559" t="s">
        <v>594</v>
      </c>
      <c r="G355" s="592">
        <f>IF(F355="I",IFERROR(SUMIF(Consolidado!B:B,'Clasificación 09.20'!C355,Consolidado!L:L),0),0)</f>
        <v>5598392</v>
      </c>
      <c r="H355" s="560"/>
      <c r="I355" s="712">
        <f>IF(F355="I",IFERROR(SUMIF(Consolidado!B:B,'Clasificación 09.20'!C355,Consolidado!M:M),0),0)</f>
        <v>854.74</v>
      </c>
      <c r="J355" s="560"/>
    </row>
    <row r="356" spans="1:10" s="562" customFormat="1" ht="12" customHeight="1">
      <c r="A356" s="556" t="s">
        <v>303</v>
      </c>
      <c r="B356" s="556" t="s">
        <v>38</v>
      </c>
      <c r="C356" s="557">
        <v>410107</v>
      </c>
      <c r="D356" s="558" t="s">
        <v>668</v>
      </c>
      <c r="E356" s="559" t="s">
        <v>368</v>
      </c>
      <c r="F356" s="559" t="s">
        <v>594</v>
      </c>
      <c r="G356" s="592">
        <f>IF(F356="I",IFERROR(SUMIF(Consolidado!B:B,'Clasificación 09.20'!C356,Consolidado!L:L),0),0)</f>
        <v>1525652960</v>
      </c>
      <c r="H356" s="560"/>
      <c r="I356" s="712">
        <f>IF(F356="I",IFERROR(SUMIF(Consolidado!B:B,'Clasificación 09.20'!C356,Consolidado!M:M),0),0)</f>
        <v>224984.7</v>
      </c>
      <c r="J356" s="560"/>
    </row>
    <row r="357" spans="1:10" s="562" customFormat="1" ht="12" customHeight="1">
      <c r="A357" s="556" t="s">
        <v>303</v>
      </c>
      <c r="B357" s="556" t="s">
        <v>558</v>
      </c>
      <c r="C357" s="557">
        <v>410108</v>
      </c>
      <c r="D357" s="558" t="s">
        <v>482</v>
      </c>
      <c r="E357" s="559" t="s">
        <v>368</v>
      </c>
      <c r="F357" s="559" t="s">
        <v>594</v>
      </c>
      <c r="G357" s="592">
        <f>IF(F357="I",IFERROR(SUMIF(Consolidado!B:B,'Clasificación 09.20'!C357,Consolidado!L:L),0),0)</f>
        <v>198767523</v>
      </c>
      <c r="H357" s="560"/>
      <c r="I357" s="712">
        <f>IF(F357="I",IFERROR(SUMIF(Consolidado!B:B,'Clasificación 09.20'!C357,Consolidado!M:M),0),0)</f>
        <v>28572.21</v>
      </c>
      <c r="J357" s="560"/>
    </row>
    <row r="358" spans="1:10" s="562" customFormat="1" ht="12" customHeight="1">
      <c r="A358" s="556" t="s">
        <v>303</v>
      </c>
      <c r="B358" s="556" t="s">
        <v>118</v>
      </c>
      <c r="C358" s="557">
        <v>410109</v>
      </c>
      <c r="D358" s="558" t="s">
        <v>304</v>
      </c>
      <c r="E358" s="559" t="s">
        <v>368</v>
      </c>
      <c r="F358" s="559" t="s">
        <v>594</v>
      </c>
      <c r="G358" s="592">
        <f>IF(F358="I",IFERROR(SUMIF(Consolidado!B:B,'Clasificación 09.20'!C358,Consolidado!L:L),0),0)</f>
        <v>170252179</v>
      </c>
      <c r="H358" s="560"/>
      <c r="I358" s="712">
        <f>IF(F358="I",IFERROR(SUMIF(Consolidado!B:B,'Clasificación 09.20'!C358,Consolidado!M:M),0),0)</f>
        <v>25188.79</v>
      </c>
      <c r="J358" s="560"/>
    </row>
    <row r="359" spans="1:10" s="562" customFormat="1" ht="12" customHeight="1">
      <c r="A359" s="556" t="s">
        <v>303</v>
      </c>
      <c r="B359" s="556" t="s">
        <v>118</v>
      </c>
      <c r="C359" s="557">
        <v>410110</v>
      </c>
      <c r="D359" s="558" t="s">
        <v>669</v>
      </c>
      <c r="E359" s="559" t="s">
        <v>368</v>
      </c>
      <c r="F359" s="559" t="s">
        <v>594</v>
      </c>
      <c r="G359" s="592">
        <f>IF(F359="I",IFERROR(SUMIF(Consolidado!B:B,'Clasificación 09.20'!C359,Consolidado!L:L),0),0)</f>
        <v>329421125</v>
      </c>
      <c r="H359" s="560"/>
      <c r="I359" s="712">
        <f>IF(F359="I",IFERROR(SUMIF(Consolidado!B:B,'Clasificación 09.20'!C359,Consolidado!M:M),0),0)</f>
        <v>48295.98</v>
      </c>
      <c r="J359" s="560"/>
    </row>
    <row r="360" spans="1:10" s="562" customFormat="1" ht="12" customHeight="1">
      <c r="A360" s="556" t="s">
        <v>303</v>
      </c>
      <c r="B360" s="556" t="s">
        <v>40</v>
      </c>
      <c r="C360" s="557">
        <v>410111</v>
      </c>
      <c r="D360" s="558" t="s">
        <v>305</v>
      </c>
      <c r="E360" s="559" t="s">
        <v>368</v>
      </c>
      <c r="F360" s="559" t="s">
        <v>594</v>
      </c>
      <c r="G360" s="592">
        <f>IF(F360="I",IFERROR(SUMIF(Consolidado!B:B,'Clasificación 09.20'!C360,Consolidado!L:L),0),0)</f>
        <v>11536590</v>
      </c>
      <c r="H360" s="560"/>
      <c r="I360" s="712">
        <f>IF(F360="I",IFERROR(SUMIF(Consolidado!B:B,'Clasificación 09.20'!C360,Consolidado!M:M),0),0)</f>
        <v>1683.79</v>
      </c>
      <c r="J360" s="560"/>
    </row>
    <row r="361" spans="1:10" s="562" customFormat="1" ht="12" customHeight="1">
      <c r="A361" s="556" t="s">
        <v>303</v>
      </c>
      <c r="B361" s="556" t="s">
        <v>112</v>
      </c>
      <c r="C361" s="557">
        <v>410112</v>
      </c>
      <c r="D361" s="558" t="s">
        <v>670</v>
      </c>
      <c r="E361" s="559" t="s">
        <v>6</v>
      </c>
      <c r="F361" s="559" t="s">
        <v>594</v>
      </c>
      <c r="G361" s="592">
        <f>IF(F361="I",IFERROR(SUMIF(Consolidado!B:B,'Clasificación 09.20'!C361,Consolidado!L:L),0),0)</f>
        <v>729699081</v>
      </c>
      <c r="H361" s="560"/>
      <c r="I361" s="712">
        <f>IF(F361="I",IFERROR(SUMIF(Consolidado!B:B,'Clasificación 09.20'!C361,Consolidado!M:M),0),0)</f>
        <v>110588.99</v>
      </c>
      <c r="J361" s="560"/>
    </row>
    <row r="362" spans="1:10" s="562" customFormat="1" ht="12" hidden="1" customHeight="1">
      <c r="A362" s="556" t="s">
        <v>303</v>
      </c>
      <c r="B362" s="556" t="s">
        <v>558</v>
      </c>
      <c r="C362" s="557">
        <v>410113</v>
      </c>
      <c r="D362" s="558" t="s">
        <v>163</v>
      </c>
      <c r="E362" s="559" t="s">
        <v>6</v>
      </c>
      <c r="F362" s="559" t="s">
        <v>594</v>
      </c>
      <c r="G362" s="592">
        <f>IF(F362="I",IFERROR(SUMIF(Consolidado!B:B,'Clasificación 09.20'!C362,Consolidado!L:L),0),0)</f>
        <v>0</v>
      </c>
      <c r="H362" s="560"/>
      <c r="I362" s="712">
        <f>IF(F362="I",IFERROR(SUMIF(Consolidado!B:B,'Clasificación 09.20'!C362,Consolidado!M:M),0),0)</f>
        <v>0</v>
      </c>
      <c r="J362" s="560"/>
    </row>
    <row r="363" spans="1:10" s="562" customFormat="1" ht="12" hidden="1" customHeight="1">
      <c r="A363" s="556" t="s">
        <v>303</v>
      </c>
      <c r="B363" s="556" t="s">
        <v>558</v>
      </c>
      <c r="C363" s="557">
        <v>410114</v>
      </c>
      <c r="D363" s="558" t="s">
        <v>534</v>
      </c>
      <c r="E363" s="559" t="s">
        <v>6</v>
      </c>
      <c r="F363" s="559" t="s">
        <v>594</v>
      </c>
      <c r="G363" s="592">
        <f>IF(F363="I",IFERROR(SUMIF(Consolidado!B:B,'Clasificación 09.20'!C363,Consolidado!L:L),0),0)</f>
        <v>0</v>
      </c>
      <c r="H363" s="560"/>
      <c r="I363" s="712">
        <f>IF(F363="I",IFERROR(SUMIF(Consolidado!B:B,'Clasificación 09.20'!C363,Consolidado!M:M),0),0)</f>
        <v>0</v>
      </c>
      <c r="J363" s="560"/>
    </row>
    <row r="364" spans="1:10" s="562" customFormat="1" ht="12" customHeight="1">
      <c r="A364" s="556" t="s">
        <v>303</v>
      </c>
      <c r="B364" s="556" t="s">
        <v>558</v>
      </c>
      <c r="C364" s="557">
        <v>410115</v>
      </c>
      <c r="D364" s="558" t="s">
        <v>308</v>
      </c>
      <c r="E364" s="559" t="s">
        <v>6</v>
      </c>
      <c r="F364" s="559" t="s">
        <v>594</v>
      </c>
      <c r="G364" s="592">
        <f>IF(F364="I",IFERROR(SUMIF(Consolidado!B:B,'Clasificación 09.20'!C364,Consolidado!L:L),0),0)</f>
        <v>1926533</v>
      </c>
      <c r="H364" s="560"/>
      <c r="I364" s="712">
        <f>IF(F364="I",IFERROR(SUMIF(Consolidado!B:B,'Clasificación 09.20'!C364,Consolidado!M:M),0),0)</f>
        <v>288.54000000000002</v>
      </c>
      <c r="J364" s="560"/>
    </row>
    <row r="365" spans="1:10" s="562" customFormat="1" ht="12" customHeight="1">
      <c r="A365" s="556" t="s">
        <v>303</v>
      </c>
      <c r="B365" s="583" t="s">
        <v>679</v>
      </c>
      <c r="C365" s="557">
        <v>410116</v>
      </c>
      <c r="D365" s="558" t="s">
        <v>569</v>
      </c>
      <c r="E365" s="559" t="s">
        <v>6</v>
      </c>
      <c r="F365" s="559" t="s">
        <v>594</v>
      </c>
      <c r="G365" s="592">
        <f>IF(F365="I",IFERROR(SUMIF(Consolidado!B:B,'Clasificación 09.20'!C365,Consolidado!L:L),0),0)</f>
        <v>2760210089</v>
      </c>
      <c r="H365" s="560"/>
      <c r="I365" s="712">
        <f>IF(F365="I",IFERROR(SUMIF(Consolidado!B:B,'Clasificación 09.20'!C365,Consolidado!M:M),0),0)</f>
        <v>410440.41000000009</v>
      </c>
      <c r="J365" s="560"/>
    </row>
    <row r="366" spans="1:10" s="562" customFormat="1" ht="12" hidden="1" customHeight="1">
      <c r="A366" s="556" t="s">
        <v>303</v>
      </c>
      <c r="B366" s="556" t="s">
        <v>558</v>
      </c>
      <c r="C366" s="557">
        <v>410117</v>
      </c>
      <c r="D366" s="558" t="s">
        <v>570</v>
      </c>
      <c r="E366" s="559" t="s">
        <v>6</v>
      </c>
      <c r="F366" s="559" t="s">
        <v>594</v>
      </c>
      <c r="G366" s="592">
        <f>IF(F366="I",IFERROR(SUMIF(Consolidado!B:B,'Clasificación 09.20'!C366,Consolidado!L:L),0),0)</f>
        <v>0</v>
      </c>
      <c r="H366" s="560"/>
      <c r="I366" s="712">
        <f>IF(F366="I",IFERROR(SUMIF(Consolidado!B:B,'Clasificación 09.20'!C366,Consolidado!M:M),0),0)</f>
        <v>0</v>
      </c>
      <c r="J366" s="560"/>
    </row>
    <row r="367" spans="1:10" s="562" customFormat="1" ht="12" customHeight="1">
      <c r="A367" s="556" t="s">
        <v>303</v>
      </c>
      <c r="B367" s="556" t="s">
        <v>558</v>
      </c>
      <c r="C367" s="557">
        <v>410118</v>
      </c>
      <c r="D367" s="558" t="s">
        <v>671</v>
      </c>
      <c r="E367" s="559" t="s">
        <v>6</v>
      </c>
      <c r="F367" s="559" t="s">
        <v>594</v>
      </c>
      <c r="G367" s="592">
        <f>IF(F367="I",IFERROR(SUMIF(Consolidado!B:B,'Clasificación 09.20'!C367,Consolidado!L:L),0),0)</f>
        <v>3516576</v>
      </c>
      <c r="H367" s="560"/>
      <c r="I367" s="712">
        <f>IF(F367="I",IFERROR(SUMIF(Consolidado!B:B,'Clasificación 09.20'!C367,Consolidado!M:M),0),0)</f>
        <v>535.42999999999995</v>
      </c>
      <c r="J367" s="560"/>
    </row>
    <row r="368" spans="1:10" s="562" customFormat="1" ht="12" customHeight="1">
      <c r="A368" s="556" t="s">
        <v>303</v>
      </c>
      <c r="B368" s="556" t="s">
        <v>558</v>
      </c>
      <c r="C368" s="557">
        <v>410119</v>
      </c>
      <c r="D368" s="558" t="s">
        <v>1015</v>
      </c>
      <c r="E368" s="559" t="s">
        <v>6</v>
      </c>
      <c r="F368" s="559" t="s">
        <v>594</v>
      </c>
      <c r="G368" s="592">
        <f>IF(F368="I",IFERROR(SUMIF(Consolidado!B:B,'Clasificación 09.20'!C368,Consolidado!L:L),0),0)</f>
        <v>17630000</v>
      </c>
      <c r="H368" s="560"/>
      <c r="I368" s="712">
        <f>IF(F368="I",IFERROR(SUMIF(Consolidado!B:B,'Clasificación 09.20'!C368,Consolidado!M:M),0),0)</f>
        <v>2609.88</v>
      </c>
      <c r="J368" s="560"/>
    </row>
    <row r="369" spans="1:10" s="562" customFormat="1" ht="12" hidden="1" customHeight="1">
      <c r="A369" s="556" t="s">
        <v>303</v>
      </c>
      <c r="B369" s="556" t="s">
        <v>558</v>
      </c>
      <c r="C369" s="557">
        <v>410130</v>
      </c>
      <c r="D369" s="558" t="s">
        <v>307</v>
      </c>
      <c r="E369" s="559" t="s">
        <v>6</v>
      </c>
      <c r="F369" s="559" t="s">
        <v>594</v>
      </c>
      <c r="G369" s="592">
        <f>IF(F369="I",IFERROR(SUMIF(Consolidado!B:B,'Clasificación 09.20'!C369,Consolidado!L:L),0),0)</f>
        <v>0</v>
      </c>
      <c r="H369" s="560"/>
      <c r="I369" s="712">
        <f>IF(F369="I",IFERROR(SUMIF(Consolidado!B:B,'Clasificación 09.20'!C369,Consolidado!M:M),0),0)</f>
        <v>0</v>
      </c>
      <c r="J369" s="560"/>
    </row>
    <row r="370" spans="1:10" s="555" customFormat="1" ht="12" hidden="1" customHeight="1">
      <c r="A370" s="550" t="s">
        <v>303</v>
      </c>
      <c r="B370" s="550"/>
      <c r="C370" s="551">
        <v>42</v>
      </c>
      <c r="D370" s="552" t="s">
        <v>483</v>
      </c>
      <c r="E370" s="553" t="s">
        <v>6</v>
      </c>
      <c r="F370" s="553" t="s">
        <v>593</v>
      </c>
      <c r="G370" s="591">
        <f>IF(F370="I",IFERROR(SUMIF(Consolidado!B:B,'Clasificación 09.20'!C370,Consolidado!L:L),0),0)</f>
        <v>0</v>
      </c>
      <c r="H370" s="554"/>
      <c r="I370" s="554">
        <f>IF(F370="I",IFERROR(SUMIF(#REF!,'Clasificación 09.20'!C370,#REF!),0),0)</f>
        <v>0</v>
      </c>
      <c r="J370" s="554"/>
    </row>
    <row r="371" spans="1:10" s="562" customFormat="1" ht="12" hidden="1" customHeight="1">
      <c r="A371" s="556" t="s">
        <v>303</v>
      </c>
      <c r="B371" s="556" t="s">
        <v>384</v>
      </c>
      <c r="C371" s="557">
        <v>42101</v>
      </c>
      <c r="D371" s="558" t="s">
        <v>309</v>
      </c>
      <c r="E371" s="559" t="s">
        <v>6</v>
      </c>
      <c r="F371" s="559" t="s">
        <v>594</v>
      </c>
      <c r="G371" s="592">
        <f>IF(F371="I",IFERROR(SUMIF(Consolidado!B:B,'Clasificación 09.20'!C371,Consolidado!L:L),0),0)</f>
        <v>0</v>
      </c>
      <c r="H371" s="560"/>
      <c r="I371" s="712">
        <f>IF(F371="I",IFERROR(SUMIF(Consolidado!B:B,'Clasificación 09.20'!C371,Consolidado!M:M),0),0)</f>
        <v>0</v>
      </c>
      <c r="J371" s="560"/>
    </row>
    <row r="372" spans="1:10" s="562" customFormat="1" ht="12" customHeight="1">
      <c r="A372" s="556" t="s">
        <v>303</v>
      </c>
      <c r="B372" s="556" t="s">
        <v>395</v>
      </c>
      <c r="C372" s="557">
        <v>42103</v>
      </c>
      <c r="D372" s="558" t="s">
        <v>310</v>
      </c>
      <c r="E372" s="559" t="s">
        <v>6</v>
      </c>
      <c r="F372" s="559" t="s">
        <v>594</v>
      </c>
      <c r="G372" s="592">
        <f>IF(F372="I",IFERROR(SUMIF(Consolidado!B:B,'Clasificación 09.20'!C372,Consolidado!L:L),0),0)</f>
        <v>811495260</v>
      </c>
      <c r="H372" s="560"/>
      <c r="I372" s="712">
        <f>IF(F372="I",IFERROR(SUMIF(Consolidado!B:B,'Clasificación 09.20'!C372,Consolidado!M:M),0),0)</f>
        <v>93021.11</v>
      </c>
      <c r="J372" s="560"/>
    </row>
    <row r="373" spans="1:10" s="562" customFormat="1" ht="12" hidden="1" customHeight="1">
      <c r="A373" s="556" t="s">
        <v>303</v>
      </c>
      <c r="B373" s="556" t="s">
        <v>384</v>
      </c>
      <c r="C373" s="557">
        <v>42104</v>
      </c>
      <c r="D373" s="558" t="s">
        <v>311</v>
      </c>
      <c r="E373" s="559" t="s">
        <v>6</v>
      </c>
      <c r="F373" s="559" t="s">
        <v>594</v>
      </c>
      <c r="G373" s="592">
        <f>IF(F373="I",IFERROR(SUMIF(Consolidado!B:B,'Clasificación 09.20'!C373,Consolidado!L:L),0),0)</f>
        <v>0</v>
      </c>
      <c r="H373" s="560"/>
      <c r="I373" s="712">
        <f>IF(F373="I",IFERROR(SUMIF(Consolidado!B:B,'Clasificación 09.20'!C373,Consolidado!M:M),0),0)</f>
        <v>0</v>
      </c>
      <c r="J373" s="560"/>
    </row>
    <row r="374" spans="1:10" s="562" customFormat="1" ht="12" hidden="1" customHeight="1">
      <c r="A374" s="556" t="s">
        <v>303</v>
      </c>
      <c r="B374" s="556" t="s">
        <v>384</v>
      </c>
      <c r="C374" s="557">
        <v>42201</v>
      </c>
      <c r="D374" s="558" t="s">
        <v>309</v>
      </c>
      <c r="E374" s="559" t="s">
        <v>6</v>
      </c>
      <c r="F374" s="559" t="s">
        <v>594</v>
      </c>
      <c r="G374" s="592">
        <f>IF(F374="I",IFERROR(SUMIF(Consolidado!B:B,'Clasificación 09.20'!C374,Consolidado!L:L),0),0)</f>
        <v>0</v>
      </c>
      <c r="H374" s="560"/>
      <c r="I374" s="712">
        <f>IF(F374="I",IFERROR(SUMIF(Consolidado!B:B,'Clasificación 09.20'!C374,Consolidado!M:M),0),0)</f>
        <v>0</v>
      </c>
      <c r="J374" s="560"/>
    </row>
    <row r="375" spans="1:10" s="562" customFormat="1" ht="12" customHeight="1">
      <c r="A375" s="556" t="s">
        <v>303</v>
      </c>
      <c r="B375" s="556" t="s">
        <v>123</v>
      </c>
      <c r="C375" s="557">
        <v>42205</v>
      </c>
      <c r="D375" s="558" t="s">
        <v>484</v>
      </c>
      <c r="E375" s="559" t="s">
        <v>368</v>
      </c>
      <c r="F375" s="559" t="s">
        <v>594</v>
      </c>
      <c r="G375" s="592">
        <f>IF(F375="I",IFERROR(SUMIF(Consolidado!B:B,'Clasificación 09.20'!C375,Consolidado!L:L),0),0)</f>
        <v>861891</v>
      </c>
      <c r="H375" s="560"/>
      <c r="I375" s="712">
        <f>IF(F375="I",IFERROR(SUMIF(Consolidado!B:B,'Clasificación 09.20'!C375,Consolidado!M:M),0),0)</f>
        <v>128.4</v>
      </c>
      <c r="J375" s="560"/>
    </row>
    <row r="376" spans="1:10" s="555" customFormat="1" ht="12" hidden="1" customHeight="1">
      <c r="A376" s="550" t="s">
        <v>303</v>
      </c>
      <c r="B376" s="550"/>
      <c r="C376" s="551">
        <v>43</v>
      </c>
      <c r="D376" s="552" t="s">
        <v>485</v>
      </c>
      <c r="E376" s="553" t="s">
        <v>6</v>
      </c>
      <c r="F376" s="553" t="s">
        <v>593</v>
      </c>
      <c r="G376" s="591">
        <f>IF(F376="I",IFERROR(SUMIF(Consolidado!B:B,'Clasificación 09.20'!C376,Consolidado!L:L),0),0)</f>
        <v>0</v>
      </c>
      <c r="H376" s="554"/>
      <c r="I376" s="554">
        <f>IF(F376="I",IFERROR(SUMIF(#REF!,'Clasificación 09.20'!C376,#REF!),0),0)</f>
        <v>0</v>
      </c>
      <c r="J376" s="554"/>
    </row>
    <row r="377" spans="1:10" s="562" customFormat="1" ht="12" hidden="1" customHeight="1">
      <c r="A377" s="556" t="s">
        <v>303</v>
      </c>
      <c r="B377" s="556" t="s">
        <v>385</v>
      </c>
      <c r="C377" s="557">
        <v>4301</v>
      </c>
      <c r="D377" s="558" t="s">
        <v>312</v>
      </c>
      <c r="E377" s="559" t="s">
        <v>6</v>
      </c>
      <c r="F377" s="559" t="s">
        <v>594</v>
      </c>
      <c r="G377" s="592">
        <f>IF(F377="I",IFERROR(SUMIF(Consolidado!B:B,'Clasificación 09.20'!C377,Consolidado!L:L),0),0)</f>
        <v>0</v>
      </c>
      <c r="H377" s="560"/>
      <c r="I377" s="712">
        <f>IF(F377="I",IFERROR(SUMIF(Consolidado!B:B,'Clasificación 09.20'!C377,Consolidado!M:M),0),0)</f>
        <v>0</v>
      </c>
      <c r="J377" s="560"/>
    </row>
    <row r="378" spans="1:10" s="562" customFormat="1" ht="12" hidden="1" customHeight="1">
      <c r="A378" s="556" t="s">
        <v>303</v>
      </c>
      <c r="B378" s="556" t="s">
        <v>385</v>
      </c>
      <c r="C378" s="557">
        <v>4302</v>
      </c>
      <c r="D378" s="558" t="s">
        <v>313</v>
      </c>
      <c r="E378" s="559" t="s">
        <v>6</v>
      </c>
      <c r="F378" s="559" t="s">
        <v>594</v>
      </c>
      <c r="G378" s="592">
        <f>IF(F378="I",IFERROR(SUMIF(Consolidado!B:B,'Clasificación 09.20'!C378,Consolidado!L:L),0),0)</f>
        <v>0</v>
      </c>
      <c r="H378" s="560"/>
      <c r="I378" s="712">
        <f>IF(F378="I",IFERROR(SUMIF(Consolidado!B:B,'Clasificación 09.20'!C378,Consolidado!M:M),0),0)</f>
        <v>0</v>
      </c>
      <c r="J378" s="560"/>
    </row>
    <row r="379" spans="1:10" s="562" customFormat="1" ht="12" hidden="1" customHeight="1">
      <c r="A379" s="556" t="s">
        <v>303</v>
      </c>
      <c r="B379" s="556" t="s">
        <v>385</v>
      </c>
      <c r="C379" s="557">
        <v>4303</v>
      </c>
      <c r="D379" s="558" t="s">
        <v>314</v>
      </c>
      <c r="E379" s="559" t="s">
        <v>6</v>
      </c>
      <c r="F379" s="559" t="s">
        <v>594</v>
      </c>
      <c r="G379" s="592">
        <f>IF(F379="I",IFERROR(SUMIF(Consolidado!B:B,'Clasificación 09.20'!C379,Consolidado!L:L),0),0)</f>
        <v>0</v>
      </c>
      <c r="H379" s="560"/>
      <c r="I379" s="712">
        <f>IF(F379="I",IFERROR(SUMIF(Consolidado!B:B,'Clasificación 09.20'!C379,Consolidado!M:M),0),0)</f>
        <v>0</v>
      </c>
      <c r="J379" s="560"/>
    </row>
    <row r="380" spans="1:10" s="562" customFormat="1" ht="12" hidden="1" customHeight="1">
      <c r="A380" s="556" t="s">
        <v>303</v>
      </c>
      <c r="B380" s="556" t="s">
        <v>385</v>
      </c>
      <c r="C380" s="557">
        <v>4304</v>
      </c>
      <c r="D380" s="558" t="s">
        <v>315</v>
      </c>
      <c r="E380" s="559" t="s">
        <v>6</v>
      </c>
      <c r="F380" s="559" t="s">
        <v>594</v>
      </c>
      <c r="G380" s="592">
        <f>IF(F380="I",IFERROR(SUMIF(Consolidado!B:B,'Clasificación 09.20'!C380,Consolidado!L:L),0),0)</f>
        <v>0</v>
      </c>
      <c r="H380" s="560"/>
      <c r="I380" s="712">
        <f>IF(F380="I",IFERROR(SUMIF(Consolidado!B:B,'Clasificación 09.20'!C380,Consolidado!M:M),0),0)</f>
        <v>0</v>
      </c>
      <c r="J380" s="560"/>
    </row>
    <row r="381" spans="1:10" s="562" customFormat="1" ht="12" customHeight="1">
      <c r="A381" s="556" t="s">
        <v>303</v>
      </c>
      <c r="B381" s="556" t="s">
        <v>564</v>
      </c>
      <c r="C381" s="557">
        <v>4305</v>
      </c>
      <c r="D381" s="558" t="s">
        <v>316</v>
      </c>
      <c r="E381" s="559" t="s">
        <v>6</v>
      </c>
      <c r="F381" s="559" t="s">
        <v>594</v>
      </c>
      <c r="G381" s="592">
        <f>IF(F381="I",IFERROR(SUMIF(Consolidado!B:B,'Clasificación 09.20'!C381,Consolidado!L:L),0),0)</f>
        <v>963852</v>
      </c>
      <c r="H381" s="560"/>
      <c r="I381" s="712">
        <f>IF(F381="I",IFERROR(SUMIF(Consolidado!B:B,'Clasificación 09.20'!C381,Consolidado!M:M),0),0)</f>
        <v>145.13999999999999</v>
      </c>
      <c r="J381" s="560"/>
    </row>
    <row r="382" spans="1:10" s="555" customFormat="1" ht="12" hidden="1" customHeight="1">
      <c r="A382" s="550" t="s">
        <v>378</v>
      </c>
      <c r="B382" s="550"/>
      <c r="C382" s="551">
        <v>5</v>
      </c>
      <c r="D382" s="552" t="s">
        <v>317</v>
      </c>
      <c r="E382" s="553" t="s">
        <v>6</v>
      </c>
      <c r="F382" s="553" t="s">
        <v>593</v>
      </c>
      <c r="G382" s="591">
        <f>IF(F382="I",IFERROR(SUMIF(Consolidado!B:B,'Clasificación 09.20'!C382,Consolidado!L:L),0),0)</f>
        <v>0</v>
      </c>
      <c r="H382" s="554"/>
      <c r="I382" s="554">
        <f>IF(F382="I",IFERROR(SUMIF(#REF!,'Clasificación 09.20'!C382,#REF!),0),0)</f>
        <v>0</v>
      </c>
      <c r="J382" s="554"/>
    </row>
    <row r="383" spans="1:10" s="555" customFormat="1" ht="12" hidden="1" customHeight="1">
      <c r="A383" s="550" t="s">
        <v>378</v>
      </c>
      <c r="B383" s="550"/>
      <c r="C383" s="551">
        <v>51</v>
      </c>
      <c r="D383" s="552" t="s">
        <v>318</v>
      </c>
      <c r="E383" s="553" t="s">
        <v>6</v>
      </c>
      <c r="F383" s="553" t="s">
        <v>593</v>
      </c>
      <c r="G383" s="591">
        <f>IF(F383="I",IFERROR(SUMIF(Consolidado!B:B,'Clasificación 09.20'!C383,Consolidado!L:L),0),0)</f>
        <v>0</v>
      </c>
      <c r="H383" s="554"/>
      <c r="I383" s="554">
        <f>IF(F383="I",IFERROR(SUMIF(#REF!,'Clasificación 09.20'!C383,#REF!),0),0)</f>
        <v>0</v>
      </c>
      <c r="J383" s="554"/>
    </row>
    <row r="384" spans="1:10" s="555" customFormat="1" ht="12" hidden="1" customHeight="1">
      <c r="A384" s="550" t="s">
        <v>378</v>
      </c>
      <c r="B384" s="550"/>
      <c r="C384" s="551">
        <v>5101</v>
      </c>
      <c r="D384" s="552" t="s">
        <v>486</v>
      </c>
      <c r="E384" s="553" t="s">
        <v>368</v>
      </c>
      <c r="F384" s="553" t="s">
        <v>593</v>
      </c>
      <c r="G384" s="591">
        <f>IF(F384="I",IFERROR(SUMIF(Consolidado!B:B,'Clasificación 09.20'!C384,Consolidado!L:L),0),0)</f>
        <v>0</v>
      </c>
      <c r="H384" s="554"/>
      <c r="I384" s="554">
        <f>IF(F384="I",IFERROR(SUMIF(#REF!,'Clasificación 09.20'!C384,#REF!),0),0)</f>
        <v>0</v>
      </c>
      <c r="J384" s="554"/>
    </row>
    <row r="385" spans="1:10" s="562" customFormat="1" ht="12" customHeight="1">
      <c r="A385" s="556" t="s">
        <v>378</v>
      </c>
      <c r="B385" s="556" t="s">
        <v>487</v>
      </c>
      <c r="C385" s="557">
        <v>510101</v>
      </c>
      <c r="D385" s="558" t="s">
        <v>487</v>
      </c>
      <c r="E385" s="559" t="s">
        <v>368</v>
      </c>
      <c r="F385" s="559" t="s">
        <v>594</v>
      </c>
      <c r="G385" s="592">
        <f>IF(F385="I",IFERROR(SUMIF(Consolidado!B:B,'Clasificación 09.20'!C385,Consolidado!L:L),0),0)</f>
        <v>56638828</v>
      </c>
      <c r="H385" s="560"/>
      <c r="I385" s="712">
        <f>IF(F385="I",IFERROR(SUMIF(Consolidado!B:B,'Clasificación 09.20'!C385,Consolidado!M:M),0),0)</f>
        <v>8580.3799999999992</v>
      </c>
      <c r="J385" s="560"/>
    </row>
    <row r="386" spans="1:10" s="562" customFormat="1" ht="12" customHeight="1">
      <c r="A386" s="556" t="s">
        <v>378</v>
      </c>
      <c r="B386" s="556" t="s">
        <v>42</v>
      </c>
      <c r="C386" s="557">
        <v>510102</v>
      </c>
      <c r="D386" s="558" t="s">
        <v>343</v>
      </c>
      <c r="E386" s="559" t="s">
        <v>368</v>
      </c>
      <c r="F386" s="559" t="s">
        <v>594</v>
      </c>
      <c r="G386" s="592">
        <f>IF(F386="I",IFERROR(SUMIF(Consolidado!B:B,'Clasificación 09.20'!C386,Consolidado!L:L),0),0)</f>
        <v>128496445</v>
      </c>
      <c r="H386" s="560"/>
      <c r="I386" s="712">
        <f>IF(F386="I",IFERROR(SUMIF(Consolidado!B:B,'Clasificación 09.20'!C386,Consolidado!M:M),0),0)</f>
        <v>18990.41</v>
      </c>
      <c r="J386" s="560"/>
    </row>
    <row r="387" spans="1:10" s="562" customFormat="1" ht="12" customHeight="1">
      <c r="A387" s="556" t="s">
        <v>378</v>
      </c>
      <c r="B387" s="556" t="s">
        <v>458</v>
      </c>
      <c r="C387" s="557">
        <v>510103</v>
      </c>
      <c r="D387" s="558" t="s">
        <v>488</v>
      </c>
      <c r="E387" s="559" t="s">
        <v>368</v>
      </c>
      <c r="F387" s="559" t="s">
        <v>594</v>
      </c>
      <c r="G387" s="592">
        <f>IF(F387="I",IFERROR(SUMIF(Consolidado!B:B,'Clasificación 09.20'!C387,Consolidado!L:L),0),0)</f>
        <v>39288422</v>
      </c>
      <c r="H387" s="560"/>
      <c r="I387" s="712">
        <f>IF(F387="I",IFERROR(SUMIF(Consolidado!B:B,'Clasificación 09.20'!C387,Consolidado!M:M),0),0)</f>
        <v>5954.87</v>
      </c>
      <c r="J387" s="560"/>
    </row>
    <row r="388" spans="1:10" s="562" customFormat="1" ht="12" customHeight="1">
      <c r="A388" s="556" t="s">
        <v>378</v>
      </c>
      <c r="B388" s="556" t="s">
        <v>458</v>
      </c>
      <c r="C388" s="557">
        <v>510104</v>
      </c>
      <c r="D388" s="558" t="s">
        <v>489</v>
      </c>
      <c r="E388" s="559" t="s">
        <v>6</v>
      </c>
      <c r="F388" s="559" t="s">
        <v>594</v>
      </c>
      <c r="G388" s="592">
        <f>IF(F388="I",IFERROR(SUMIF(Consolidado!B:B,'Clasificación 09.20'!C388,Consolidado!L:L),0),0)</f>
        <v>810994237</v>
      </c>
      <c r="H388" s="560"/>
      <c r="I388" s="712">
        <f>IF(F388="I",IFERROR(SUMIF(Consolidado!B:B,'Clasificación 09.20'!C388,Consolidado!M:M),0),0)</f>
        <v>118728.82</v>
      </c>
      <c r="J388" s="560"/>
    </row>
    <row r="389" spans="1:10" s="562" customFormat="1" ht="12" customHeight="1">
      <c r="A389" s="556" t="s">
        <v>378</v>
      </c>
      <c r="B389" s="556" t="s">
        <v>458</v>
      </c>
      <c r="C389" s="557">
        <v>510105</v>
      </c>
      <c r="D389" s="558" t="s">
        <v>344</v>
      </c>
      <c r="E389" s="559" t="s">
        <v>368</v>
      </c>
      <c r="F389" s="559" t="s">
        <v>594</v>
      </c>
      <c r="G389" s="592">
        <f>IF(F389="I",IFERROR(SUMIF(Consolidado!B:B,'Clasificación 09.20'!C389,Consolidado!L:L),0),0)</f>
        <v>132750633</v>
      </c>
      <c r="H389" s="560"/>
      <c r="I389" s="712">
        <f>IF(F389="I",IFERROR(SUMIF(Consolidado!B:B,'Clasificación 09.20'!C389,Consolidado!M:M),0),0)</f>
        <v>19171.809999999998</v>
      </c>
      <c r="J389" s="560"/>
    </row>
    <row r="390" spans="1:10" s="562" customFormat="1" ht="12" customHeight="1">
      <c r="A390" s="556" t="s">
        <v>378</v>
      </c>
      <c r="B390" s="556" t="s">
        <v>458</v>
      </c>
      <c r="C390" s="557">
        <v>510106</v>
      </c>
      <c r="D390" s="558" t="s">
        <v>490</v>
      </c>
      <c r="E390" s="559" t="s">
        <v>368</v>
      </c>
      <c r="F390" s="559" t="s">
        <v>594</v>
      </c>
      <c r="G390" s="592">
        <f>IF(F390="I",IFERROR(SUMIF(Consolidado!B:B,'Clasificación 09.20'!C390,Consolidado!L:L),0),0)</f>
        <v>2530200</v>
      </c>
      <c r="H390" s="560"/>
      <c r="I390" s="712">
        <f>IF(F390="I",IFERROR(SUMIF(Consolidado!B:B,'Clasificación 09.20'!C390,Consolidado!M:M),0),0)</f>
        <v>390.84</v>
      </c>
      <c r="J390" s="560"/>
    </row>
    <row r="391" spans="1:10" s="562" customFormat="1" ht="12" hidden="1" customHeight="1">
      <c r="A391" s="556" t="s">
        <v>378</v>
      </c>
      <c r="B391" s="556" t="s">
        <v>458</v>
      </c>
      <c r="C391" s="557">
        <v>510107</v>
      </c>
      <c r="D391" s="558" t="s">
        <v>345</v>
      </c>
      <c r="E391" s="559" t="s">
        <v>368</v>
      </c>
      <c r="F391" s="559" t="s">
        <v>594</v>
      </c>
      <c r="G391" s="592">
        <f>IF(F391="I",IFERROR(SUMIF(Consolidado!B:B,'Clasificación 09.20'!C391,Consolidado!L:L),0),0)</f>
        <v>0</v>
      </c>
      <c r="H391" s="560"/>
      <c r="I391" s="712">
        <f>IF(F391="I",IFERROR(SUMIF(Consolidado!B:B,'Clasificación 09.20'!C391,Consolidado!M:M),0),0)</f>
        <v>0</v>
      </c>
      <c r="J391" s="560"/>
    </row>
    <row r="392" spans="1:10" s="562" customFormat="1" ht="12" customHeight="1">
      <c r="A392" s="556" t="s">
        <v>378</v>
      </c>
      <c r="B392" s="556" t="s">
        <v>458</v>
      </c>
      <c r="C392" s="557">
        <v>510108</v>
      </c>
      <c r="D392" s="558" t="s">
        <v>535</v>
      </c>
      <c r="E392" s="559" t="s">
        <v>6</v>
      </c>
      <c r="F392" s="559" t="s">
        <v>594</v>
      </c>
      <c r="G392" s="592">
        <f>IF(F392="I",IFERROR(SUMIF(Consolidado!B:B,'Clasificación 09.20'!C392,Consolidado!L:L),0),0)</f>
        <v>7618424</v>
      </c>
      <c r="H392" s="560"/>
      <c r="I392" s="712">
        <f>IF(F392="I",IFERROR(SUMIF(Consolidado!B:B,'Clasificación 09.20'!C392,Consolidado!M:M),0),0)</f>
        <v>1096.8499999999999</v>
      </c>
      <c r="J392" s="560"/>
    </row>
    <row r="393" spans="1:10" s="562" customFormat="1" hidden="1">
      <c r="A393" s="556" t="s">
        <v>378</v>
      </c>
      <c r="B393" s="556" t="s">
        <v>458</v>
      </c>
      <c r="C393" s="557">
        <v>510109</v>
      </c>
      <c r="D393" s="558" t="s">
        <v>438</v>
      </c>
      <c r="E393" s="559" t="s">
        <v>368</v>
      </c>
      <c r="F393" s="559" t="s">
        <v>594</v>
      </c>
      <c r="G393" s="592">
        <f>IF(F393="I",IFERROR(SUMIF(Consolidado!B:B,'Clasificación 09.20'!C393,Consolidado!L:L),0),0)</f>
        <v>0</v>
      </c>
      <c r="H393" s="560"/>
      <c r="I393" s="712">
        <f>IF(F393="I",IFERROR(SUMIF(Consolidado!B:B,'Clasificación 09.20'!C393,Consolidado!M:M),0),0)</f>
        <v>0</v>
      </c>
      <c r="J393" s="560"/>
    </row>
    <row r="394" spans="1:10" s="562" customFormat="1">
      <c r="A394" s="556" t="s">
        <v>378</v>
      </c>
      <c r="B394" s="556" t="s">
        <v>458</v>
      </c>
      <c r="C394" s="557">
        <v>510110</v>
      </c>
      <c r="D394" s="558" t="s">
        <v>672</v>
      </c>
      <c r="E394" s="559" t="s">
        <v>6</v>
      </c>
      <c r="F394" s="559" t="s">
        <v>594</v>
      </c>
      <c r="G394" s="592">
        <f>IF(F394="I",IFERROR(SUMIF(Consolidado!B:B,'Clasificación 09.20'!C394,Consolidado!L:L),0),0)</f>
        <v>69245572</v>
      </c>
      <c r="H394" s="560"/>
      <c r="I394" s="712">
        <f>IF(F394="I",IFERROR(SUMIF(Consolidado!B:B,'Clasificación 09.20'!C394,Consolidado!M:M),0),0)</f>
        <v>10338.890000000014</v>
      </c>
      <c r="J394" s="560"/>
    </row>
    <row r="395" spans="1:10" s="555" customFormat="1" ht="12" hidden="1" customHeight="1">
      <c r="A395" s="550" t="s">
        <v>378</v>
      </c>
      <c r="B395" s="550"/>
      <c r="C395" s="551">
        <v>5102</v>
      </c>
      <c r="D395" s="552" t="s">
        <v>491</v>
      </c>
      <c r="E395" s="553" t="s">
        <v>368</v>
      </c>
      <c r="F395" s="553" t="s">
        <v>593</v>
      </c>
      <c r="G395" s="591">
        <f>IF(F395="I",IFERROR(SUMIF(Consolidado!B:B,'Clasificación 09.20'!C395,Consolidado!L:L),0),0)</f>
        <v>0</v>
      </c>
      <c r="H395" s="554"/>
      <c r="I395" s="554">
        <f>IF(F395="I",IFERROR(SUMIF(#REF!,'Clasificación 09.20'!C395,#REF!),0),0)</f>
        <v>0</v>
      </c>
      <c r="J395" s="554"/>
    </row>
    <row r="396" spans="1:10" s="562" customFormat="1" ht="12" customHeight="1">
      <c r="A396" s="556" t="s">
        <v>378</v>
      </c>
      <c r="B396" s="556" t="s">
        <v>46</v>
      </c>
      <c r="C396" s="557">
        <v>510201</v>
      </c>
      <c r="D396" s="558" t="s">
        <v>327</v>
      </c>
      <c r="E396" s="559" t="s">
        <v>368</v>
      </c>
      <c r="F396" s="559" t="s">
        <v>594</v>
      </c>
      <c r="G396" s="592">
        <f>IF(F396="I",IFERROR(SUMIF(Consolidado!B:B,'Clasificación 09.20'!C396,Consolidado!L:L),0),0)</f>
        <v>54000000</v>
      </c>
      <c r="H396" s="560"/>
      <c r="I396" s="712">
        <f>IF(F396="I",IFERROR(SUMIF(Consolidado!B:B,'Clasificación 09.20'!C396,Consolidado!M:M),0),0)</f>
        <v>8173.59</v>
      </c>
      <c r="J396" s="560"/>
    </row>
    <row r="397" spans="1:10" s="562" customFormat="1" ht="12" hidden="1" customHeight="1">
      <c r="A397" s="556" t="s">
        <v>378</v>
      </c>
      <c r="B397" s="556" t="s">
        <v>53</v>
      </c>
      <c r="C397" s="557">
        <v>510202</v>
      </c>
      <c r="D397" s="558" t="s">
        <v>337</v>
      </c>
      <c r="E397" s="559" t="s">
        <v>368</v>
      </c>
      <c r="F397" s="559" t="s">
        <v>594</v>
      </c>
      <c r="G397" s="592">
        <f>IF(F397="I",IFERROR(SUMIF(Consolidado!B:B,'Clasificación 09.20'!C397,Consolidado!L:L),0),0)</f>
        <v>0</v>
      </c>
      <c r="H397" s="560"/>
      <c r="I397" s="712">
        <f>IF(F397="I",IFERROR(SUMIF(Consolidado!B:B,'Clasificación 09.20'!C397,Consolidado!M:M),0),0)</f>
        <v>0</v>
      </c>
      <c r="J397" s="560"/>
    </row>
    <row r="398" spans="1:10" s="562" customFormat="1" ht="12" customHeight="1">
      <c r="A398" s="556" t="s">
        <v>378</v>
      </c>
      <c r="B398" s="556" t="s">
        <v>459</v>
      </c>
      <c r="C398" s="557">
        <v>510203</v>
      </c>
      <c r="D398" s="558" t="s">
        <v>492</v>
      </c>
      <c r="E398" s="559" t="s">
        <v>6</v>
      </c>
      <c r="F398" s="559" t="s">
        <v>594</v>
      </c>
      <c r="G398" s="592">
        <f>IF(F398="I",IFERROR(SUMIF(Consolidado!B:B,'Clasificación 09.20'!C398,Consolidado!L:L),0),0)</f>
        <v>1440002</v>
      </c>
      <c r="H398" s="560"/>
      <c r="I398" s="712">
        <f>IF(F398="I",IFERROR(SUMIF(Consolidado!B:B,'Clasificación 09.20'!C398,Consolidado!M:M),0),0)</f>
        <v>220.46</v>
      </c>
      <c r="J398" s="560"/>
    </row>
    <row r="399" spans="1:10" s="562" customFormat="1" ht="12" customHeight="1">
      <c r="A399" s="556" t="s">
        <v>378</v>
      </c>
      <c r="B399" s="556" t="s">
        <v>46</v>
      </c>
      <c r="C399" s="557">
        <v>510204</v>
      </c>
      <c r="D399" s="558" t="s">
        <v>493</v>
      </c>
      <c r="E399" s="559" t="s">
        <v>6</v>
      </c>
      <c r="F399" s="559" t="s">
        <v>594</v>
      </c>
      <c r="G399" s="592">
        <f>IF(F399="I",IFERROR(SUMIF(Consolidado!B:B,'Clasificación 09.20'!C399,Consolidado!L:L),0),0)</f>
        <v>13060000</v>
      </c>
      <c r="H399" s="560"/>
      <c r="I399" s="712">
        <f>IF(F399="I",IFERROR(SUMIF(Consolidado!B:B,'Clasificación 09.20'!C399,Consolidado!M:M),0),0)</f>
        <v>1993.06</v>
      </c>
      <c r="J399" s="560"/>
    </row>
    <row r="400" spans="1:10" s="562" customFormat="1" ht="12" hidden="1" customHeight="1">
      <c r="A400" s="556" t="s">
        <v>378</v>
      </c>
      <c r="B400" s="556" t="s">
        <v>459</v>
      </c>
      <c r="C400" s="557">
        <v>510205</v>
      </c>
      <c r="D400" s="558" t="s">
        <v>329</v>
      </c>
      <c r="E400" s="559" t="s">
        <v>6</v>
      </c>
      <c r="F400" s="559" t="s">
        <v>594</v>
      </c>
      <c r="G400" s="592">
        <f>IF(F400="I",IFERROR(SUMIF(Consolidado!B:B,'Clasificación 09.20'!C400,Consolidado!L:L),0),0)</f>
        <v>0</v>
      </c>
      <c r="H400" s="560"/>
      <c r="I400" s="712">
        <f>IF(F400="I",IFERROR(SUMIF(Consolidado!B:B,'Clasificación 09.20'!C400,Consolidado!M:M),0),0)</f>
        <v>0</v>
      </c>
      <c r="J400" s="560"/>
    </row>
    <row r="401" spans="1:10" s="562" customFormat="1" ht="12" customHeight="1">
      <c r="A401" s="556" t="s">
        <v>378</v>
      </c>
      <c r="B401" s="556" t="s">
        <v>459</v>
      </c>
      <c r="C401" s="557">
        <v>510206</v>
      </c>
      <c r="D401" s="558" t="s">
        <v>494</v>
      </c>
      <c r="E401" s="559" t="s">
        <v>6</v>
      </c>
      <c r="F401" s="559" t="s">
        <v>594</v>
      </c>
      <c r="G401" s="592">
        <f>IF(F401="I",IFERROR(SUMIF(Consolidado!B:B,'Clasificación 09.20'!C401,Consolidado!L:L),0),0)</f>
        <v>175000000</v>
      </c>
      <c r="H401" s="560"/>
      <c r="I401" s="712">
        <f>IF(F401="I",IFERROR(SUMIF(Consolidado!B:B,'Clasificación 09.20'!C401,Consolidado!M:M),0),0)</f>
        <v>25765.759999999998</v>
      </c>
      <c r="J401" s="560"/>
    </row>
    <row r="402" spans="1:10" s="562" customFormat="1" ht="12" hidden="1" customHeight="1">
      <c r="A402" s="556" t="s">
        <v>378</v>
      </c>
      <c r="B402" s="556" t="s">
        <v>459</v>
      </c>
      <c r="C402" s="557">
        <v>510259</v>
      </c>
      <c r="D402" s="558" t="s">
        <v>673</v>
      </c>
      <c r="E402" s="559" t="s">
        <v>6</v>
      </c>
      <c r="F402" s="559" t="s">
        <v>594</v>
      </c>
      <c r="G402" s="592">
        <f>IF(F402="I",IFERROR(SUMIF(Consolidado!B:B,'Clasificación 09.20'!C402,Consolidado!L:L),0),0)</f>
        <v>0</v>
      </c>
      <c r="H402" s="560"/>
      <c r="I402" s="712">
        <f>IF(F402="I",IFERROR(SUMIF(Consolidado!B:B,'Clasificación 09.20'!C402,Consolidado!M:M),0),0)</f>
        <v>0</v>
      </c>
      <c r="J402" s="560"/>
    </row>
    <row r="403" spans="1:10" s="555" customFormat="1" ht="12" hidden="1" customHeight="1">
      <c r="A403" s="550" t="s">
        <v>378</v>
      </c>
      <c r="B403" s="550"/>
      <c r="C403" s="551">
        <v>5103</v>
      </c>
      <c r="D403" s="552" t="s">
        <v>15</v>
      </c>
      <c r="E403" s="553" t="s">
        <v>6</v>
      </c>
      <c r="F403" s="553" t="s">
        <v>593</v>
      </c>
      <c r="G403" s="591">
        <f>IF(F403="I",IFERROR(SUMIF(Consolidado!B:B,'Clasificación 09.20'!C403,Consolidado!L:L),0),0)</f>
        <v>0</v>
      </c>
      <c r="H403" s="554"/>
      <c r="I403" s="554">
        <f>IF(F403="I",IFERROR(SUMIF(#REF!,'Clasificación 09.20'!C403,#REF!),0),0)</f>
        <v>0</v>
      </c>
      <c r="J403" s="554"/>
    </row>
    <row r="404" spans="1:10" s="555" customFormat="1" ht="12" hidden="1" customHeight="1">
      <c r="A404" s="550" t="s">
        <v>378</v>
      </c>
      <c r="B404" s="550"/>
      <c r="C404" s="551">
        <v>510301</v>
      </c>
      <c r="D404" s="552" t="s">
        <v>495</v>
      </c>
      <c r="E404" s="553" t="s">
        <v>6</v>
      </c>
      <c r="F404" s="553" t="s">
        <v>593</v>
      </c>
      <c r="G404" s="591">
        <f>IF(F404="I",IFERROR(SUMIF(Consolidado!B:B,'Clasificación 09.20'!C404,Consolidado!L:L),0),0)</f>
        <v>0</v>
      </c>
      <c r="H404" s="554"/>
      <c r="I404" s="554">
        <f>IF(F404="I",IFERROR(SUMIF(#REF!,'Clasificación 09.20'!C404,#REF!),0),0)</f>
        <v>0</v>
      </c>
      <c r="J404" s="554"/>
    </row>
    <row r="405" spans="1:10" s="562" customFormat="1" ht="12" customHeight="1">
      <c r="A405" s="556" t="s">
        <v>378</v>
      </c>
      <c r="B405" s="556" t="s">
        <v>120</v>
      </c>
      <c r="C405" s="557">
        <v>51030101</v>
      </c>
      <c r="D405" s="558" t="s">
        <v>319</v>
      </c>
      <c r="E405" s="559" t="s">
        <v>6</v>
      </c>
      <c r="F405" s="559" t="s">
        <v>594</v>
      </c>
      <c r="G405" s="592">
        <f>IF(F405="I",IFERROR(SUMIF(Consolidado!B:B,'Clasificación 09.20'!C405,Consolidado!L:L),0),0)</f>
        <v>885420000</v>
      </c>
      <c r="H405" s="560"/>
      <c r="I405" s="712">
        <f>IF(F405="I",IFERROR(SUMIF(Consolidado!B:B,'Clasificación 09.20'!C405,Consolidado!M:M),0),0)</f>
        <v>131946.10999999999</v>
      </c>
      <c r="J405" s="560"/>
    </row>
    <row r="406" spans="1:10" s="562" customFormat="1" ht="12" hidden="1" customHeight="1">
      <c r="A406" s="556" t="s">
        <v>378</v>
      </c>
      <c r="B406" s="556" t="s">
        <v>319</v>
      </c>
      <c r="C406" s="557">
        <v>51030102</v>
      </c>
      <c r="D406" s="558" t="s">
        <v>271</v>
      </c>
      <c r="E406" s="559" t="s">
        <v>6</v>
      </c>
      <c r="F406" s="559" t="s">
        <v>594</v>
      </c>
      <c r="G406" s="592">
        <f>IF(F406="I",IFERROR(SUMIF(Consolidado!B:B,'Clasificación 09.20'!C406,Consolidado!L:L),0),0)</f>
        <v>0</v>
      </c>
      <c r="H406" s="560"/>
      <c r="I406" s="712">
        <f>IF(F406="I",IFERROR(SUMIF(Consolidado!B:B,'Clasificación 09.20'!C406,Consolidado!M:M),0),0)</f>
        <v>0</v>
      </c>
      <c r="J406" s="560"/>
    </row>
    <row r="407" spans="1:10" s="562" customFormat="1" ht="12" customHeight="1">
      <c r="A407" s="556" t="s">
        <v>378</v>
      </c>
      <c r="B407" s="556" t="s">
        <v>120</v>
      </c>
      <c r="C407" s="557">
        <v>51030103</v>
      </c>
      <c r="D407" s="558" t="s">
        <v>320</v>
      </c>
      <c r="E407" s="559" t="s">
        <v>6</v>
      </c>
      <c r="F407" s="559" t="s">
        <v>594</v>
      </c>
      <c r="G407" s="592">
        <f>IF(F407="I",IFERROR(SUMIF(Consolidado!B:B,'Clasificación 09.20'!C407,Consolidado!L:L),0),0)</f>
        <v>140133440</v>
      </c>
      <c r="H407" s="560"/>
      <c r="I407" s="712">
        <f>IF(F407="I",IFERROR(SUMIF(Consolidado!B:B,'Clasificación 09.20'!C407,Consolidado!M:M),0),0)</f>
        <v>20876.86</v>
      </c>
      <c r="J407" s="560"/>
    </row>
    <row r="408" spans="1:10" s="562" customFormat="1" ht="12" customHeight="1">
      <c r="A408" s="556" t="s">
        <v>378</v>
      </c>
      <c r="B408" s="556" t="s">
        <v>120</v>
      </c>
      <c r="C408" s="557">
        <v>51030104</v>
      </c>
      <c r="D408" s="558" t="s">
        <v>321</v>
      </c>
      <c r="E408" s="559" t="s">
        <v>6</v>
      </c>
      <c r="F408" s="559" t="s">
        <v>594</v>
      </c>
      <c r="G408" s="592">
        <f>IF(F408="I",IFERROR(SUMIF(Consolidado!B:B,'Clasificación 09.20'!C408,Consolidado!L:L),0),0)</f>
        <v>86303064</v>
      </c>
      <c r="H408" s="560"/>
      <c r="I408" s="712">
        <f>IF(F408="I",IFERROR(SUMIF(Consolidado!B:B,'Clasificación 09.20'!C408,Consolidado!M:M),0),0)</f>
        <v>12863.84</v>
      </c>
      <c r="J408" s="560"/>
    </row>
    <row r="409" spans="1:10" s="562" customFormat="1" ht="12" customHeight="1">
      <c r="A409" s="556" t="s">
        <v>378</v>
      </c>
      <c r="B409" s="556" t="s">
        <v>120</v>
      </c>
      <c r="C409" s="557">
        <v>51030105</v>
      </c>
      <c r="D409" s="558" t="s">
        <v>322</v>
      </c>
      <c r="E409" s="559" t="s">
        <v>6</v>
      </c>
      <c r="F409" s="559" t="s">
        <v>594</v>
      </c>
      <c r="G409" s="592">
        <f>IF(F409="I",IFERROR(SUMIF(Consolidado!B:B,'Clasificación 09.20'!C409,Consolidado!L:L),0),0)</f>
        <v>10083333</v>
      </c>
      <c r="H409" s="560"/>
      <c r="I409" s="712">
        <f>IF(F409="I",IFERROR(SUMIF(Consolidado!B:B,'Clasificación 09.20'!C409,Consolidado!M:M),0),0)</f>
        <v>1544.25</v>
      </c>
      <c r="J409" s="560"/>
    </row>
    <row r="410" spans="1:10" s="562" customFormat="1" ht="12" hidden="1" customHeight="1">
      <c r="A410" s="556" t="s">
        <v>378</v>
      </c>
      <c r="B410" s="556" t="s">
        <v>323</v>
      </c>
      <c r="C410" s="557">
        <v>51030106</v>
      </c>
      <c r="D410" s="558" t="s">
        <v>323</v>
      </c>
      <c r="E410" s="559" t="s">
        <v>6</v>
      </c>
      <c r="F410" s="559" t="s">
        <v>594</v>
      </c>
      <c r="G410" s="592">
        <f>IF(F410="I",IFERROR(SUMIF(Consolidado!B:B,'Clasificación 09.20'!C410,Consolidado!L:L),0),0)</f>
        <v>0</v>
      </c>
      <c r="H410" s="560"/>
      <c r="I410" s="712">
        <f>IF(F410="I",IFERROR(SUMIF(Consolidado!B:B,'Clasificación 09.20'!C410,Consolidado!M:M),0),0)</f>
        <v>0</v>
      </c>
      <c r="J410" s="560"/>
    </row>
    <row r="411" spans="1:10" s="562" customFormat="1" ht="12" customHeight="1">
      <c r="A411" s="556" t="s">
        <v>378</v>
      </c>
      <c r="B411" s="556" t="s">
        <v>120</v>
      </c>
      <c r="C411" s="557">
        <v>510302</v>
      </c>
      <c r="D411" s="558" t="s">
        <v>592</v>
      </c>
      <c r="E411" s="559" t="s">
        <v>6</v>
      </c>
      <c r="F411" s="559" t="s">
        <v>594</v>
      </c>
      <c r="G411" s="592">
        <f>IF(F411="I",IFERROR(SUMIF(Consolidado!B:B,'Clasificación 09.20'!C411,Consolidado!L:L),0),0)</f>
        <v>272625400</v>
      </c>
      <c r="H411" s="560"/>
      <c r="I411" s="712">
        <f>IF(F411="I",IFERROR(SUMIF(Consolidado!B:B,'Clasificación 09.20'!C411,Consolidado!M:M),0),0)</f>
        <v>40501.120000000003</v>
      </c>
      <c r="J411" s="560"/>
    </row>
    <row r="412" spans="1:10" s="562" customFormat="1" ht="12" customHeight="1">
      <c r="A412" s="556" t="s">
        <v>378</v>
      </c>
      <c r="B412" s="556" t="s">
        <v>460</v>
      </c>
      <c r="C412" s="557">
        <v>510303</v>
      </c>
      <c r="D412" s="558" t="s">
        <v>324</v>
      </c>
      <c r="E412" s="559" t="s">
        <v>6</v>
      </c>
      <c r="F412" s="559" t="s">
        <v>594</v>
      </c>
      <c r="G412" s="592">
        <f>IF(F412="I",IFERROR(SUMIF(Consolidado!B:B,'Clasificación 09.20'!C412,Consolidado!L:L),0),0)</f>
        <v>170880068</v>
      </c>
      <c r="H412" s="560"/>
      <c r="I412" s="712">
        <f>IF(F412="I",IFERROR(SUMIF(Consolidado!B:B,'Clasificación 09.20'!C412,Consolidado!M:M),0),0)</f>
        <v>25470.59</v>
      </c>
      <c r="J412" s="560"/>
    </row>
    <row r="413" spans="1:10" s="562" customFormat="1" ht="12" customHeight="1">
      <c r="A413" s="556" t="s">
        <v>378</v>
      </c>
      <c r="B413" s="556" t="s">
        <v>460</v>
      </c>
      <c r="C413" s="557">
        <v>510304</v>
      </c>
      <c r="D413" s="558" t="s">
        <v>325</v>
      </c>
      <c r="E413" s="559" t="s">
        <v>6</v>
      </c>
      <c r="F413" s="559" t="s">
        <v>594</v>
      </c>
      <c r="G413" s="592">
        <f>IF(F413="I",IFERROR(SUMIF(Consolidado!B:B,'Clasificación 09.20'!C413,Consolidado!L:L),0),0)</f>
        <v>3476045</v>
      </c>
      <c r="H413" s="560"/>
      <c r="I413" s="712">
        <f>IF(F413="I",IFERROR(SUMIF(Consolidado!B:B,'Clasificación 09.20'!C413,Consolidado!M:M),0),0)</f>
        <v>511.43</v>
      </c>
      <c r="J413" s="560"/>
    </row>
    <row r="414" spans="1:10" s="562" customFormat="1" ht="12" customHeight="1">
      <c r="A414" s="556" t="s">
        <v>378</v>
      </c>
      <c r="B414" s="556" t="s">
        <v>460</v>
      </c>
      <c r="C414" s="557">
        <v>510305</v>
      </c>
      <c r="D414" s="558" t="s">
        <v>326</v>
      </c>
      <c r="E414" s="559" t="s">
        <v>6</v>
      </c>
      <c r="F414" s="559" t="s">
        <v>594</v>
      </c>
      <c r="G414" s="592">
        <f>IF(F414="I",IFERROR(SUMIF(Consolidado!B:B,'Clasificación 09.20'!C414,Consolidado!L:L),0),0)</f>
        <v>4000000</v>
      </c>
      <c r="H414" s="560"/>
      <c r="I414" s="712">
        <f>IF(F414="I",IFERROR(SUMIF(Consolidado!B:B,'Clasificación 09.20'!C414,Consolidado!M:M),0),0)</f>
        <v>611.75</v>
      </c>
      <c r="J414" s="560"/>
    </row>
    <row r="415" spans="1:10" s="562" customFormat="1" ht="12" customHeight="1">
      <c r="A415" s="556" t="s">
        <v>378</v>
      </c>
      <c r="B415" s="556" t="s">
        <v>460</v>
      </c>
      <c r="C415" s="557">
        <v>510306</v>
      </c>
      <c r="D415" s="558" t="s">
        <v>328</v>
      </c>
      <c r="E415" s="559" t="s">
        <v>6</v>
      </c>
      <c r="F415" s="559" t="s">
        <v>594</v>
      </c>
      <c r="G415" s="592">
        <f>IF(F415="I",IFERROR(SUMIF(Consolidado!B:B,'Clasificación 09.20'!C415,Consolidado!L:L),0),0)</f>
        <v>5527273</v>
      </c>
      <c r="H415" s="560"/>
      <c r="I415" s="712">
        <f>IF(F415="I",IFERROR(SUMIF(Consolidado!B:B,'Clasificación 09.20'!C415,Consolidado!M:M),0),0)</f>
        <v>824.45</v>
      </c>
      <c r="J415" s="560"/>
    </row>
    <row r="416" spans="1:10" s="562" customFormat="1" ht="12" customHeight="1">
      <c r="A416" s="556" t="s">
        <v>378</v>
      </c>
      <c r="B416" s="556" t="s">
        <v>459</v>
      </c>
      <c r="C416" s="557">
        <v>510307</v>
      </c>
      <c r="D416" s="558" t="s">
        <v>330</v>
      </c>
      <c r="E416" s="559" t="s">
        <v>6</v>
      </c>
      <c r="F416" s="559" t="s">
        <v>594</v>
      </c>
      <c r="G416" s="592">
        <f>IF(F416="I",IFERROR(SUMIF(Consolidado!B:B,'Clasificación 09.20'!C416,Consolidado!L:L),0),0)</f>
        <v>11879792</v>
      </c>
      <c r="H416" s="560"/>
      <c r="I416" s="712">
        <f>IF(F416="I",IFERROR(SUMIF(Consolidado!B:B,'Clasificación 09.20'!C416,Consolidado!M:M),0),0)</f>
        <v>1820.3</v>
      </c>
      <c r="J416" s="560"/>
    </row>
    <row r="417" spans="1:10" s="562" customFormat="1" ht="12" customHeight="1">
      <c r="A417" s="556" t="s">
        <v>378</v>
      </c>
      <c r="B417" s="556" t="s">
        <v>459</v>
      </c>
      <c r="C417" s="557">
        <v>510308</v>
      </c>
      <c r="D417" s="558" t="s">
        <v>1123</v>
      </c>
      <c r="E417" s="559" t="s">
        <v>6</v>
      </c>
      <c r="F417" s="559" t="s">
        <v>594</v>
      </c>
      <c r="G417" s="592">
        <f>IF(F417="I",IFERROR(SUMIF(Consolidado!B:B,'Clasificación 09.20'!C417,Consolidado!L:L),0),0)</f>
        <v>454546</v>
      </c>
      <c r="H417" s="560"/>
      <c r="I417" s="712">
        <f>IF(F417="I",IFERROR(SUMIF(Consolidado!B:B,'Clasificación 09.20'!C417,Consolidado!M:M),0),0)</f>
        <v>67.260000000000005</v>
      </c>
      <c r="J417" s="560"/>
    </row>
    <row r="418" spans="1:10" s="562" customFormat="1" ht="12" customHeight="1">
      <c r="A418" s="556" t="s">
        <v>378</v>
      </c>
      <c r="B418" s="556" t="s">
        <v>460</v>
      </c>
      <c r="C418" s="557">
        <v>510309</v>
      </c>
      <c r="D418" s="558" t="s">
        <v>674</v>
      </c>
      <c r="E418" s="559" t="s">
        <v>6</v>
      </c>
      <c r="F418" s="559" t="s">
        <v>594</v>
      </c>
      <c r="G418" s="592">
        <f>IF(F418="I",IFERROR(SUMIF(Consolidado!B:B,'Clasificación 09.20'!C418,Consolidado!L:L),0),0)</f>
        <v>48781820</v>
      </c>
      <c r="H418" s="560"/>
      <c r="I418" s="712">
        <f>IF(F418="I",IFERROR(SUMIF(Consolidado!B:B,'Clasificación 09.20'!C418,Consolidado!M:M),0),0)</f>
        <v>7254.19</v>
      </c>
      <c r="J418" s="560"/>
    </row>
    <row r="419" spans="1:10" s="562" customFormat="1" ht="12" customHeight="1">
      <c r="A419" s="556" t="s">
        <v>378</v>
      </c>
      <c r="B419" s="556" t="s">
        <v>542</v>
      </c>
      <c r="C419" s="557">
        <v>510310</v>
      </c>
      <c r="D419" s="558" t="s">
        <v>1124</v>
      </c>
      <c r="E419" s="559" t="s">
        <v>6</v>
      </c>
      <c r="F419" s="559" t="s">
        <v>594</v>
      </c>
      <c r="G419" s="592">
        <f>IF(F419="I",IFERROR(SUMIF(Consolidado!B:B,'Clasificación 09.20'!C419,Consolidado!L:L),0),0)</f>
        <v>66240000</v>
      </c>
      <c r="H419" s="560"/>
      <c r="I419" s="712">
        <f>IF(F419="I",IFERROR(SUMIF(Consolidado!B:B,'Clasificación 09.20'!C419,Consolidado!M:M),0),0)</f>
        <v>9876.16</v>
      </c>
      <c r="J419" s="560"/>
    </row>
    <row r="420" spans="1:10" s="562" customFormat="1" ht="12" customHeight="1">
      <c r="A420" s="556" t="s">
        <v>378</v>
      </c>
      <c r="B420" s="556" t="s">
        <v>460</v>
      </c>
      <c r="C420" s="557">
        <v>510311</v>
      </c>
      <c r="D420" s="558" t="s">
        <v>332</v>
      </c>
      <c r="E420" s="559" t="s">
        <v>6</v>
      </c>
      <c r="F420" s="559" t="s">
        <v>594</v>
      </c>
      <c r="G420" s="592">
        <f>IF(F420="I",IFERROR(SUMIF(Consolidado!B:B,'Clasificación 09.20'!C420,Consolidado!L:L),0),0)</f>
        <v>4814719</v>
      </c>
      <c r="H420" s="560"/>
      <c r="I420" s="712">
        <f>IF(F420="I",IFERROR(SUMIF(Consolidado!B:B,'Clasificación 09.20'!C420,Consolidado!M:M),0),0)</f>
        <v>731.86</v>
      </c>
      <c r="J420" s="560"/>
    </row>
    <row r="421" spans="1:10" s="562" customFormat="1" ht="12" customHeight="1">
      <c r="A421" s="556" t="s">
        <v>378</v>
      </c>
      <c r="B421" s="556" t="s">
        <v>120</v>
      </c>
      <c r="C421" s="557">
        <v>510312</v>
      </c>
      <c r="D421" s="558" t="s">
        <v>335</v>
      </c>
      <c r="E421" s="559" t="s">
        <v>6</v>
      </c>
      <c r="F421" s="559" t="s">
        <v>594</v>
      </c>
      <c r="G421" s="592">
        <f>IF(F421="I",IFERROR(SUMIF(Consolidado!B:B,'Clasificación 09.20'!C421,Consolidado!L:L),0),0)</f>
        <v>72000000</v>
      </c>
      <c r="H421" s="560"/>
      <c r="I421" s="712">
        <f>IF(F421="I",IFERROR(SUMIF(Consolidado!B:B,'Clasificación 09.20'!C421,Consolidado!M:M),0),0)</f>
        <v>10735.25</v>
      </c>
      <c r="J421" s="560"/>
    </row>
    <row r="422" spans="1:10" s="562" customFormat="1" ht="12" customHeight="1">
      <c r="A422" s="556" t="s">
        <v>378</v>
      </c>
      <c r="B422" s="556" t="s">
        <v>120</v>
      </c>
      <c r="C422" s="557">
        <v>510313</v>
      </c>
      <c r="D422" s="558" t="s">
        <v>496</v>
      </c>
      <c r="E422" s="559" t="s">
        <v>6</v>
      </c>
      <c r="F422" s="559" t="s">
        <v>594</v>
      </c>
      <c r="G422" s="592">
        <f>IF(F422="I",IFERROR(SUMIF(Consolidado!B:B,'Clasificación 09.20'!C422,Consolidado!L:L),0),0)</f>
        <v>74841239</v>
      </c>
      <c r="H422" s="560"/>
      <c r="I422" s="712">
        <f>IF(F422="I",IFERROR(SUMIF(Consolidado!B:B,'Clasificación 09.20'!C422,Consolidado!M:M),0),0)</f>
        <v>11150</v>
      </c>
      <c r="J422" s="560"/>
    </row>
    <row r="423" spans="1:10" s="562" customFormat="1" ht="12" hidden="1" customHeight="1">
      <c r="A423" s="556" t="s">
        <v>378</v>
      </c>
      <c r="B423" s="556" t="s">
        <v>460</v>
      </c>
      <c r="C423" s="557">
        <v>510314</v>
      </c>
      <c r="D423" s="558" t="s">
        <v>336</v>
      </c>
      <c r="E423" s="559" t="s">
        <v>6</v>
      </c>
      <c r="F423" s="559" t="s">
        <v>594</v>
      </c>
      <c r="G423" s="592">
        <f>IF(F423="I",IFERROR(SUMIF(Consolidado!B:B,'Clasificación 09.20'!C423,Consolidado!L:L),0),0)</f>
        <v>0</v>
      </c>
      <c r="H423" s="560"/>
      <c r="I423" s="712">
        <f>IF(F423="I",IFERROR(SUMIF(Consolidado!B:B,'Clasificación 09.20'!C423,Consolidado!M:M),0),0)</f>
        <v>0</v>
      </c>
      <c r="J423" s="560"/>
    </row>
    <row r="424" spans="1:10" s="562" customFormat="1" ht="12" customHeight="1">
      <c r="A424" s="556" t="s">
        <v>378</v>
      </c>
      <c r="B424" s="556" t="s">
        <v>460</v>
      </c>
      <c r="C424" s="557">
        <v>510315</v>
      </c>
      <c r="D424" s="558" t="s">
        <v>497</v>
      </c>
      <c r="E424" s="559" t="s">
        <v>6</v>
      </c>
      <c r="F424" s="559" t="s">
        <v>594</v>
      </c>
      <c r="G424" s="592">
        <f>IF(F424="I",IFERROR(SUMIF(Consolidado!B:B,'Clasificación 09.20'!C424,Consolidado!L:L),0),0)</f>
        <v>22959091</v>
      </c>
      <c r="H424" s="560"/>
      <c r="I424" s="712">
        <f>IF(F424="I",IFERROR(SUMIF(Consolidado!B:B,'Clasificación 09.20'!C424,Consolidado!M:M),0),0)</f>
        <v>3423.72</v>
      </c>
      <c r="J424" s="560"/>
    </row>
    <row r="425" spans="1:10" s="562" customFormat="1" ht="12" customHeight="1">
      <c r="A425" s="556" t="s">
        <v>378</v>
      </c>
      <c r="B425" s="556" t="s">
        <v>51</v>
      </c>
      <c r="C425" s="557">
        <v>510316</v>
      </c>
      <c r="D425" s="558" t="s">
        <v>51</v>
      </c>
      <c r="E425" s="559" t="s">
        <v>6</v>
      </c>
      <c r="F425" s="559" t="s">
        <v>594</v>
      </c>
      <c r="G425" s="592">
        <f>IF(F425="I",IFERROR(SUMIF(Consolidado!B:B,'Clasificación 09.20'!C425,Consolidado!L:L),0),0)</f>
        <v>157500000</v>
      </c>
      <c r="H425" s="560"/>
      <c r="I425" s="712">
        <f>IF(F425="I",IFERROR(SUMIF(Consolidado!B:B,'Clasificación 09.20'!C425,Consolidado!M:M),0),0)</f>
        <v>23483.38</v>
      </c>
      <c r="J425" s="560"/>
    </row>
    <row r="426" spans="1:10" s="562" customFormat="1" ht="12" hidden="1" customHeight="1">
      <c r="A426" s="556" t="s">
        <v>378</v>
      </c>
      <c r="B426" s="556" t="s">
        <v>460</v>
      </c>
      <c r="C426" s="557">
        <v>510317</v>
      </c>
      <c r="D426" s="558" t="s">
        <v>536</v>
      </c>
      <c r="E426" s="559" t="s">
        <v>6</v>
      </c>
      <c r="F426" s="559" t="s">
        <v>594</v>
      </c>
      <c r="G426" s="592">
        <f>IF(F426="I",IFERROR(SUMIF(Consolidado!B:B,'Clasificación 09.20'!C426,Consolidado!L:L),0),0)</f>
        <v>0</v>
      </c>
      <c r="H426" s="560"/>
      <c r="I426" s="712">
        <f>IF(F426="I",IFERROR(SUMIF(Consolidado!B:B,'Clasificación 09.20'!C426,Consolidado!M:M),0),0)</f>
        <v>0</v>
      </c>
      <c r="J426" s="560"/>
    </row>
    <row r="427" spans="1:10" s="562" customFormat="1" ht="12" customHeight="1">
      <c r="A427" s="556" t="s">
        <v>378</v>
      </c>
      <c r="B427" s="556" t="s">
        <v>51</v>
      </c>
      <c r="C427" s="557">
        <v>510318</v>
      </c>
      <c r="D427" s="558" t="s">
        <v>498</v>
      </c>
      <c r="E427" s="559" t="s">
        <v>6</v>
      </c>
      <c r="F427" s="559" t="s">
        <v>594</v>
      </c>
      <c r="G427" s="592">
        <f>IF(F427="I",IFERROR(SUMIF(Consolidado!B:B,'Clasificación 09.20'!C427,Consolidado!L:L),0),0)</f>
        <v>18000000</v>
      </c>
      <c r="H427" s="560"/>
      <c r="I427" s="712">
        <f>IF(F427="I",IFERROR(SUMIF(Consolidado!B:B,'Clasificación 09.20'!C427,Consolidado!M:M),0),0)</f>
        <v>2681.43</v>
      </c>
      <c r="J427" s="560"/>
    </row>
    <row r="428" spans="1:10" s="562" customFormat="1" ht="12" customHeight="1">
      <c r="A428" s="556" t="s">
        <v>378</v>
      </c>
      <c r="B428" s="556" t="s">
        <v>460</v>
      </c>
      <c r="C428" s="557">
        <v>510319</v>
      </c>
      <c r="D428" s="558" t="s">
        <v>338</v>
      </c>
      <c r="E428" s="559" t="s">
        <v>6</v>
      </c>
      <c r="F428" s="559" t="s">
        <v>594</v>
      </c>
      <c r="G428" s="592">
        <f>IF(F428="I",IFERROR(SUMIF(Consolidado!B:B,'Clasificación 09.20'!C428,Consolidado!L:L),0),0)</f>
        <v>429580</v>
      </c>
      <c r="H428" s="560"/>
      <c r="I428" s="712">
        <f>IF(F428="I",IFERROR(SUMIF(Consolidado!B:B,'Clasificación 09.20'!C428,Consolidado!M:M),0),0)</f>
        <v>65.78</v>
      </c>
      <c r="J428" s="560"/>
    </row>
    <row r="429" spans="1:10" s="562" customFormat="1" ht="12" customHeight="1">
      <c r="A429" s="556" t="s">
        <v>378</v>
      </c>
      <c r="B429" s="556" t="s">
        <v>54</v>
      </c>
      <c r="C429" s="557">
        <v>510320</v>
      </c>
      <c r="D429" s="558" t="s">
        <v>339</v>
      </c>
      <c r="E429" s="559" t="s">
        <v>6</v>
      </c>
      <c r="F429" s="559" t="s">
        <v>594</v>
      </c>
      <c r="G429" s="592">
        <f>IF(F429="I",IFERROR(SUMIF(Consolidado!B:B,'Clasificación 09.20'!C429,Consolidado!L:L),0),0)</f>
        <v>8816667</v>
      </c>
      <c r="H429" s="560"/>
      <c r="I429" s="712">
        <f>IF(F429="I",IFERROR(SUMIF(Consolidado!B:B,'Clasificación 09.20'!C429,Consolidado!M:M),0),0)</f>
        <v>1338.37</v>
      </c>
      <c r="J429" s="560"/>
    </row>
    <row r="430" spans="1:10" s="562" customFormat="1" ht="12" customHeight="1">
      <c r="A430" s="556" t="s">
        <v>378</v>
      </c>
      <c r="B430" s="556" t="s">
        <v>459</v>
      </c>
      <c r="C430" s="557">
        <v>510321</v>
      </c>
      <c r="D430" s="558" t="s">
        <v>340</v>
      </c>
      <c r="E430" s="559" t="s">
        <v>6</v>
      </c>
      <c r="F430" s="559" t="s">
        <v>594</v>
      </c>
      <c r="G430" s="592">
        <f>IF(F430="I",IFERROR(SUMIF(Consolidado!B:B,'Clasificación 09.20'!C430,Consolidado!L:L),0),0)</f>
        <v>187000000</v>
      </c>
      <c r="H430" s="560"/>
      <c r="I430" s="712">
        <f>IF(F430="I",IFERROR(SUMIF(Consolidado!B:B,'Clasificación 09.20'!C430,Consolidado!M:M),0),0)</f>
        <v>28161.439999999999</v>
      </c>
      <c r="J430" s="560"/>
    </row>
    <row r="431" spans="1:10" s="562" customFormat="1" ht="12" customHeight="1">
      <c r="A431" s="556" t="s">
        <v>378</v>
      </c>
      <c r="B431" s="556" t="s">
        <v>120</v>
      </c>
      <c r="C431" s="557">
        <v>510322</v>
      </c>
      <c r="D431" s="558" t="s">
        <v>386</v>
      </c>
      <c r="E431" s="559" t="s">
        <v>6</v>
      </c>
      <c r="F431" s="559" t="s">
        <v>594</v>
      </c>
      <c r="G431" s="592">
        <f>IF(F431="I",IFERROR(SUMIF(Consolidado!B:B,'Clasificación 09.20'!C431,Consolidado!L:L),0),0)</f>
        <v>242007797</v>
      </c>
      <c r="H431" s="560"/>
      <c r="I431" s="712">
        <f>IF(F431="I",IFERROR(SUMIF(Consolidado!B:B,'Clasificación 09.20'!C431,Consolidado!M:M),0),0)</f>
        <v>36025.24</v>
      </c>
      <c r="J431" s="560"/>
    </row>
    <row r="432" spans="1:10" s="562" customFormat="1" ht="12" customHeight="1">
      <c r="A432" s="556" t="s">
        <v>378</v>
      </c>
      <c r="B432" s="556" t="s">
        <v>55</v>
      </c>
      <c r="C432" s="557">
        <v>510323</v>
      </c>
      <c r="D432" s="558" t="s">
        <v>333</v>
      </c>
      <c r="E432" s="559" t="s">
        <v>6</v>
      </c>
      <c r="F432" s="559" t="s">
        <v>594</v>
      </c>
      <c r="G432" s="592">
        <f>IF(F432="I",IFERROR(SUMIF(Consolidado!B:B,'Clasificación 09.20'!C432,Consolidado!L:L),0),0)</f>
        <v>8332245</v>
      </c>
      <c r="H432" s="560"/>
      <c r="I432" s="712">
        <f>IF(F432="I",IFERROR(SUMIF(Consolidado!B:B,'Clasificación 09.20'!C432,Consolidado!M:M),0),0)</f>
        <v>1276.8999999999999</v>
      </c>
      <c r="J432" s="560"/>
    </row>
    <row r="433" spans="1:10" s="562" customFormat="1" ht="12" customHeight="1">
      <c r="A433" s="556" t="s">
        <v>378</v>
      </c>
      <c r="B433" s="556" t="s">
        <v>121</v>
      </c>
      <c r="C433" s="557">
        <v>510324</v>
      </c>
      <c r="D433" s="558" t="s">
        <v>342</v>
      </c>
      <c r="E433" s="559" t="s">
        <v>6</v>
      </c>
      <c r="F433" s="559" t="s">
        <v>594</v>
      </c>
      <c r="G433" s="592">
        <f>IF(F433="I",IFERROR(SUMIF(Consolidado!B:B,'Clasificación 09.20'!C433,Consolidado!L:L),0),0)</f>
        <v>2129706</v>
      </c>
      <c r="H433" s="560"/>
      <c r="I433" s="712">
        <f>IF(F433="I",IFERROR(SUMIF(Consolidado!B:B,'Clasificación 09.20'!C433,Consolidado!M:M),0),0)</f>
        <v>329.13</v>
      </c>
      <c r="J433" s="560"/>
    </row>
    <row r="434" spans="1:10" s="562" customFormat="1" ht="12" customHeight="1">
      <c r="A434" s="556" t="s">
        <v>378</v>
      </c>
      <c r="B434" s="556" t="s">
        <v>121</v>
      </c>
      <c r="C434" s="557">
        <v>510325</v>
      </c>
      <c r="D434" s="558" t="s">
        <v>439</v>
      </c>
      <c r="E434" s="559" t="s">
        <v>6</v>
      </c>
      <c r="F434" s="559" t="s">
        <v>594</v>
      </c>
      <c r="G434" s="592">
        <f>IF(F434="I",IFERROR(SUMIF(Consolidado!B:B,'Clasificación 09.20'!C434,Consolidado!L:L),0),0)</f>
        <v>5426901</v>
      </c>
      <c r="H434" s="560"/>
      <c r="I434" s="712">
        <f>IF(F434="I",IFERROR(SUMIF(Consolidado!B:B,'Clasificación 09.20'!C434,Consolidado!M:M),0),0)</f>
        <v>909</v>
      </c>
      <c r="J434" s="560"/>
    </row>
    <row r="435" spans="1:10" s="562" customFormat="1" ht="12" hidden="1" customHeight="1">
      <c r="A435" s="556" t="s">
        <v>378</v>
      </c>
      <c r="B435" s="556" t="s">
        <v>460</v>
      </c>
      <c r="C435" s="557">
        <v>510326</v>
      </c>
      <c r="D435" s="558" t="s">
        <v>499</v>
      </c>
      <c r="E435" s="559" t="s">
        <v>6</v>
      </c>
      <c r="F435" s="559" t="s">
        <v>594</v>
      </c>
      <c r="G435" s="592">
        <f>IF(F435="I",IFERROR(SUMIF(Consolidado!B:B,'Clasificación 09.20'!C435,Consolidado!L:L),0),0)</f>
        <v>0</v>
      </c>
      <c r="H435" s="560"/>
      <c r="I435" s="712">
        <f>IF(F435="I",IFERROR(SUMIF(Consolidado!B:B,'Clasificación 09.20'!C435,Consolidado!M:M),0),0)</f>
        <v>0</v>
      </c>
      <c r="J435" s="560"/>
    </row>
    <row r="436" spans="1:10" s="562" customFormat="1" ht="12" customHeight="1">
      <c r="A436" s="556" t="s">
        <v>378</v>
      </c>
      <c r="B436" s="556" t="s">
        <v>460</v>
      </c>
      <c r="C436" s="557">
        <v>510327</v>
      </c>
      <c r="D436" s="558" t="s">
        <v>571</v>
      </c>
      <c r="E436" s="559" t="s">
        <v>6</v>
      </c>
      <c r="F436" s="559" t="s">
        <v>594</v>
      </c>
      <c r="G436" s="592">
        <f>IF(F436="I",IFERROR(SUMIF(Consolidado!B:B,'Clasificación 09.20'!C436,Consolidado!L:L),0),0)</f>
        <v>10500000</v>
      </c>
      <c r="H436" s="560"/>
      <c r="I436" s="712">
        <f>IF(F436="I",IFERROR(SUMIF(Consolidado!B:B,'Clasificación 09.20'!C436,Consolidado!M:M),0),0)</f>
        <v>1606.1</v>
      </c>
      <c r="J436" s="560"/>
    </row>
    <row r="437" spans="1:10" s="562" customFormat="1" ht="12" customHeight="1">
      <c r="A437" s="556" t="s">
        <v>378</v>
      </c>
      <c r="B437" s="556" t="s">
        <v>460</v>
      </c>
      <c r="C437" s="557">
        <v>510328</v>
      </c>
      <c r="D437" s="558" t="s">
        <v>572</v>
      </c>
      <c r="E437" s="559" t="s">
        <v>6</v>
      </c>
      <c r="F437" s="559" t="s">
        <v>594</v>
      </c>
      <c r="G437" s="592">
        <f>IF(F437="I",IFERROR(SUMIF(Consolidado!B:B,'Clasificación 09.20'!C437,Consolidado!L:L),0),0)</f>
        <v>4355762</v>
      </c>
      <c r="H437" s="560"/>
      <c r="I437" s="712">
        <f>IF(F437="I",IFERROR(SUMIF(Consolidado!B:B,'Clasificación 09.20'!C437,Consolidado!M:M),0),0)</f>
        <v>665.05</v>
      </c>
      <c r="J437" s="560"/>
    </row>
    <row r="438" spans="1:10" s="562" customFormat="1" ht="12" hidden="1" customHeight="1">
      <c r="A438" s="556" t="s">
        <v>378</v>
      </c>
      <c r="B438" s="556" t="s">
        <v>460</v>
      </c>
      <c r="C438" s="557">
        <v>510329</v>
      </c>
      <c r="D438" s="558" t="s">
        <v>334</v>
      </c>
      <c r="E438" s="559" t="s">
        <v>6</v>
      </c>
      <c r="F438" s="559" t="s">
        <v>594</v>
      </c>
      <c r="G438" s="592">
        <f>IF(F438="I",IFERROR(SUMIF(Consolidado!B:B,'Clasificación 09.20'!C438,Consolidado!L:L),0),0)</f>
        <v>0</v>
      </c>
      <c r="H438" s="560"/>
      <c r="I438" s="712">
        <f>IF(F438="I",IFERROR(SUMIF(Consolidado!B:B,'Clasificación 09.20'!C438,Consolidado!M:M),0),0)</f>
        <v>0</v>
      </c>
      <c r="J438" s="560"/>
    </row>
    <row r="439" spans="1:10" s="562" customFormat="1" ht="12" customHeight="1">
      <c r="A439" s="556" t="s">
        <v>378</v>
      </c>
      <c r="B439" s="556" t="s">
        <v>460</v>
      </c>
      <c r="C439" s="557">
        <v>510330</v>
      </c>
      <c r="D439" s="558" t="s">
        <v>500</v>
      </c>
      <c r="E439" s="559" t="s">
        <v>6</v>
      </c>
      <c r="F439" s="559" t="s">
        <v>594</v>
      </c>
      <c r="G439" s="592">
        <f>IF(F439="I",IFERROR(SUMIF(Consolidado!B:B,'Clasificación 09.20'!C439,Consolidado!L:L),0),0)</f>
        <v>950000</v>
      </c>
      <c r="H439" s="560"/>
      <c r="I439" s="712">
        <f>IF(F439="I",IFERROR(SUMIF(Consolidado!B:B,'Clasificación 09.20'!C439,Consolidado!M:M),0),0)</f>
        <v>141.02000000000001</v>
      </c>
      <c r="J439" s="560"/>
    </row>
    <row r="440" spans="1:10" s="562" customFormat="1" ht="12" customHeight="1">
      <c r="A440" s="556" t="s">
        <v>378</v>
      </c>
      <c r="B440" s="556" t="s">
        <v>120</v>
      </c>
      <c r="C440" s="557">
        <v>510331</v>
      </c>
      <c r="D440" s="558" t="s">
        <v>501</v>
      </c>
      <c r="E440" s="559" t="s">
        <v>6</v>
      </c>
      <c r="F440" s="559" t="s">
        <v>594</v>
      </c>
      <c r="G440" s="592">
        <f>IF(F440="I",IFERROR(SUMIF(Consolidado!B:B,'Clasificación 09.20'!C440,Consolidado!L:L),0),0)</f>
        <v>1755940</v>
      </c>
      <c r="H440" s="560"/>
      <c r="I440" s="712">
        <f>IF(F440="I",IFERROR(SUMIF(Consolidado!B:B,'Clasificación 09.20'!C440,Consolidado!M:M),0),0)</f>
        <v>257.27</v>
      </c>
      <c r="J440" s="560"/>
    </row>
    <row r="441" spans="1:10" s="562" customFormat="1" ht="12" hidden="1" customHeight="1">
      <c r="A441" s="556" t="s">
        <v>378</v>
      </c>
      <c r="B441" s="556" t="s">
        <v>460</v>
      </c>
      <c r="C441" s="557">
        <v>510332</v>
      </c>
      <c r="D441" s="558" t="s">
        <v>295</v>
      </c>
      <c r="E441" s="559" t="s">
        <v>6</v>
      </c>
      <c r="F441" s="559" t="s">
        <v>594</v>
      </c>
      <c r="G441" s="592">
        <f>IF(F441="I",IFERROR(SUMIF(Consolidado!B:B,'Clasificación 09.20'!C441,Consolidado!L:L),0),0)</f>
        <v>0</v>
      </c>
      <c r="H441" s="560"/>
      <c r="I441" s="712">
        <f>IF(F441="I",IFERROR(SUMIF(Consolidado!B:B,'Clasificación 09.20'!C441,Consolidado!M:M),0),0)</f>
        <v>0</v>
      </c>
      <c r="J441" s="560"/>
    </row>
    <row r="442" spans="1:10" s="562" customFormat="1" ht="12" hidden="1" customHeight="1">
      <c r="A442" s="556" t="s">
        <v>378</v>
      </c>
      <c r="B442" s="556" t="s">
        <v>54</v>
      </c>
      <c r="C442" s="557">
        <v>510333</v>
      </c>
      <c r="D442" s="558" t="s">
        <v>502</v>
      </c>
      <c r="E442" s="559" t="s">
        <v>6</v>
      </c>
      <c r="F442" s="559" t="s">
        <v>594</v>
      </c>
      <c r="G442" s="592">
        <f>IF(F442="I",IFERROR(SUMIF(Consolidado!B:B,'Clasificación 09.20'!C442,Consolidado!L:L),0),0)</f>
        <v>0</v>
      </c>
      <c r="H442" s="560"/>
      <c r="I442" s="712">
        <f>IF(F442="I",IFERROR(SUMIF(Consolidado!B:B,'Clasificación 09.20'!C442,Consolidado!M:M),0),0)</f>
        <v>0</v>
      </c>
      <c r="J442" s="560"/>
    </row>
    <row r="443" spans="1:10" s="562" customFormat="1" ht="12" customHeight="1">
      <c r="A443" s="556" t="s">
        <v>378</v>
      </c>
      <c r="B443" s="556" t="s">
        <v>54</v>
      </c>
      <c r="C443" s="557">
        <v>510334</v>
      </c>
      <c r="D443" s="558" t="s">
        <v>537</v>
      </c>
      <c r="E443" s="559" t="s">
        <v>6</v>
      </c>
      <c r="F443" s="559" t="s">
        <v>594</v>
      </c>
      <c r="G443" s="592">
        <f>IF(F443="I",IFERROR(SUMIF(Consolidado!B:B,'Clasificación 09.20'!C443,Consolidado!L:L),0),0)</f>
        <v>250049</v>
      </c>
      <c r="H443" s="560"/>
      <c r="I443" s="712">
        <f>IF(F443="I",IFERROR(SUMIF(Consolidado!B:B,'Clasificación 09.20'!C443,Consolidado!M:M),0),0)</f>
        <v>37.97</v>
      </c>
      <c r="J443" s="560"/>
    </row>
    <row r="444" spans="1:10" s="562" customFormat="1" ht="12" hidden="1" customHeight="1">
      <c r="A444" s="556" t="s">
        <v>378</v>
      </c>
      <c r="B444" s="556" t="s">
        <v>52</v>
      </c>
      <c r="C444" s="557">
        <v>510335</v>
      </c>
      <c r="D444" s="558" t="s">
        <v>331</v>
      </c>
      <c r="E444" s="559" t="s">
        <v>6</v>
      </c>
      <c r="F444" s="559" t="s">
        <v>594</v>
      </c>
      <c r="G444" s="592">
        <f>IF(F444="I",IFERROR(SUMIF(Consolidado!B:B,'Clasificación 09.20'!C444,Consolidado!L:L),0),0)</f>
        <v>0</v>
      </c>
      <c r="H444" s="560"/>
      <c r="I444" s="712">
        <f>IF(F444="I",IFERROR(SUMIF(Consolidado!B:B,'Clasificación 09.20'!C444,Consolidado!M:M),0),0)</f>
        <v>0</v>
      </c>
      <c r="J444" s="560"/>
    </row>
    <row r="445" spans="1:10" s="562" customFormat="1" ht="12" hidden="1" customHeight="1">
      <c r="A445" s="556" t="s">
        <v>378</v>
      </c>
      <c r="B445" s="556" t="s">
        <v>460</v>
      </c>
      <c r="C445" s="557">
        <v>510336</v>
      </c>
      <c r="D445" s="558" t="s">
        <v>568</v>
      </c>
      <c r="E445" s="559" t="s">
        <v>6</v>
      </c>
      <c r="F445" s="559" t="s">
        <v>594</v>
      </c>
      <c r="G445" s="592">
        <f>IF(F445="I",IFERROR(SUMIF(Consolidado!B:B,'Clasificación 09.20'!C445,Consolidado!L:L),0),0)</f>
        <v>0</v>
      </c>
      <c r="H445" s="560"/>
      <c r="I445" s="712">
        <f>IF(F445="I",IFERROR(SUMIF(Consolidado!B:B,'Clasificación 09.20'!C445,Consolidado!M:M),0),0)</f>
        <v>0</v>
      </c>
      <c r="J445" s="560"/>
    </row>
    <row r="446" spans="1:10" s="562" customFormat="1" ht="12" customHeight="1">
      <c r="A446" s="556" t="s">
        <v>378</v>
      </c>
      <c r="B446" s="556" t="s">
        <v>121</v>
      </c>
      <c r="C446" s="557">
        <v>510337</v>
      </c>
      <c r="D446" s="556" t="s">
        <v>675</v>
      </c>
      <c r="E446" s="559" t="s">
        <v>6</v>
      </c>
      <c r="F446" s="559" t="s">
        <v>594</v>
      </c>
      <c r="G446" s="592">
        <f>IF(F446="I",IFERROR(SUMIF(Consolidado!B:B,'Clasificación 09.20'!C446,Consolidado!L:L),0),0)</f>
        <v>96613371</v>
      </c>
      <c r="H446" s="560"/>
      <c r="I446" s="712">
        <f>IF(F446="I",IFERROR(SUMIF(Consolidado!B:B,'Clasificación 09.20'!C446,Consolidado!M:M),0),0)</f>
        <v>15810.84</v>
      </c>
      <c r="J446" s="560"/>
    </row>
    <row r="447" spans="1:10" s="562" customFormat="1" ht="12" customHeight="1">
      <c r="A447" s="556" t="s">
        <v>378</v>
      </c>
      <c r="B447" s="556" t="s">
        <v>460</v>
      </c>
      <c r="C447" s="557">
        <v>510338</v>
      </c>
      <c r="D447" s="556" t="s">
        <v>676</v>
      </c>
      <c r="E447" s="559" t="s">
        <v>6</v>
      </c>
      <c r="F447" s="559" t="s">
        <v>594</v>
      </c>
      <c r="G447" s="592">
        <f>IF(F447="I",IFERROR(SUMIF(Consolidado!B:B,'Clasificación 09.20'!C447,Consolidado!L:L),0),0)</f>
        <v>354582</v>
      </c>
      <c r="H447" s="560"/>
      <c r="I447" s="712">
        <f>IF(F447="I",IFERROR(SUMIF(Consolidado!B:B,'Clasificación 09.20'!C447,Consolidado!M:M),0),0)</f>
        <v>51.69</v>
      </c>
      <c r="J447" s="560"/>
    </row>
    <row r="448" spans="1:10" s="562" customFormat="1" ht="12" customHeight="1">
      <c r="A448" s="556" t="s">
        <v>378</v>
      </c>
      <c r="B448" s="556" t="s">
        <v>460</v>
      </c>
      <c r="C448" s="557">
        <v>510339</v>
      </c>
      <c r="D448" s="556" t="s">
        <v>677</v>
      </c>
      <c r="E448" s="559" t="s">
        <v>6</v>
      </c>
      <c r="F448" s="559" t="s">
        <v>594</v>
      </c>
      <c r="G448" s="592">
        <f>IF(F448="I",IFERROR(SUMIF(Consolidado!B:B,'Clasificación 09.20'!C448,Consolidado!L:L),0),0)</f>
        <v>132977328</v>
      </c>
      <c r="H448" s="560"/>
      <c r="I448" s="712">
        <f>IF(F448="I",IFERROR(SUMIF(Consolidado!B:B,'Clasificación 09.20'!C448,Consolidado!M:M),0),0)</f>
        <v>19800</v>
      </c>
      <c r="J448" s="560"/>
    </row>
    <row r="449" spans="1:10" s="562" customFormat="1" ht="12" customHeight="1">
      <c r="A449" s="556" t="s">
        <v>378</v>
      </c>
      <c r="B449" s="556" t="s">
        <v>460</v>
      </c>
      <c r="C449" s="557">
        <v>510340</v>
      </c>
      <c r="D449" s="556" t="s">
        <v>678</v>
      </c>
      <c r="E449" s="559" t="s">
        <v>6</v>
      </c>
      <c r="F449" s="559" t="s">
        <v>594</v>
      </c>
      <c r="G449" s="592">
        <f>IF(F449="I",IFERROR(SUMIF(Consolidado!B:B,'Clasificación 09.20'!C449,Consolidado!L:L),0),0)</f>
        <v>105000000</v>
      </c>
      <c r="H449" s="560"/>
      <c r="I449" s="712">
        <f>IF(F449="I",IFERROR(SUMIF(Consolidado!B:B,'Clasificación 09.20'!C449,Consolidado!M:M),0),0)</f>
        <v>16072.42</v>
      </c>
      <c r="J449" s="560"/>
    </row>
    <row r="450" spans="1:10" s="562" customFormat="1" ht="12" customHeight="1">
      <c r="A450" s="556" t="s">
        <v>378</v>
      </c>
      <c r="B450" s="556" t="s">
        <v>460</v>
      </c>
      <c r="C450" s="557">
        <v>510341</v>
      </c>
      <c r="D450" s="556" t="s">
        <v>1072</v>
      </c>
      <c r="E450" s="559" t="s">
        <v>6</v>
      </c>
      <c r="F450" s="559" t="s">
        <v>594</v>
      </c>
      <c r="G450" s="592">
        <f>IF(F450="I",IFERROR(SUMIF(Consolidado!B:B,'Clasificación 09.20'!C450,Consolidado!L:L),0),0)</f>
        <v>2159091</v>
      </c>
      <c r="H450" s="560"/>
      <c r="I450" s="712">
        <f>IF(F450="I",IFERROR(SUMIF(Consolidado!B:B,'Clasificación 09.20'!C450,Consolidado!M:M),0),0)</f>
        <v>323.39</v>
      </c>
      <c r="J450" s="560"/>
    </row>
    <row r="451" spans="1:10" s="555" customFormat="1" ht="12" hidden="1" customHeight="1">
      <c r="A451" s="550" t="s">
        <v>378</v>
      </c>
      <c r="B451" s="550"/>
      <c r="C451" s="551">
        <v>5104</v>
      </c>
      <c r="D451" s="552" t="s">
        <v>349</v>
      </c>
      <c r="E451" s="553" t="s">
        <v>6</v>
      </c>
      <c r="F451" s="553" t="s">
        <v>593</v>
      </c>
      <c r="G451" s="591">
        <f>IF(F451="I",IFERROR(SUMIF(Consolidado!B:B,'Clasificación 09.20'!C451,Consolidado!L:L),0),0)</f>
        <v>0</v>
      </c>
      <c r="H451" s="554"/>
      <c r="I451" s="554">
        <f>IF(F451="I",IFERROR(SUMIF(#REF!,'Clasificación 09.20'!C451,#REF!),0),0)</f>
        <v>0</v>
      </c>
      <c r="J451" s="554"/>
    </row>
    <row r="452" spans="1:10" s="562" customFormat="1" ht="12" hidden="1" customHeight="1">
      <c r="A452" s="556" t="s">
        <v>378</v>
      </c>
      <c r="B452" s="556" t="s">
        <v>346</v>
      </c>
      <c r="C452" s="557">
        <v>510401</v>
      </c>
      <c r="D452" s="558" t="s">
        <v>346</v>
      </c>
      <c r="E452" s="559" t="s">
        <v>6</v>
      </c>
      <c r="F452" s="559" t="s">
        <v>594</v>
      </c>
      <c r="G452" s="592">
        <f>IF(F452="I",IFERROR(SUMIF(Consolidado!B:B,'Clasificación 09.20'!C452,Consolidado!L:L),0),0)</f>
        <v>0</v>
      </c>
      <c r="H452" s="560"/>
      <c r="I452" s="712">
        <f>IF(F452="I",IFERROR(SUMIF(Consolidado!B:B,'Clasificación 09.20'!C452,Consolidado!M:M),0),0)</f>
        <v>0</v>
      </c>
      <c r="J452" s="560"/>
    </row>
    <row r="453" spans="1:10" s="562" customFormat="1" ht="12" customHeight="1">
      <c r="A453" s="556" t="s">
        <v>378</v>
      </c>
      <c r="B453" s="556" t="s">
        <v>394</v>
      </c>
      <c r="C453" s="557">
        <v>510402</v>
      </c>
      <c r="D453" s="558" t="s">
        <v>347</v>
      </c>
      <c r="E453" s="559" t="s">
        <v>6</v>
      </c>
      <c r="F453" s="559" t="s">
        <v>594</v>
      </c>
      <c r="G453" s="592">
        <f>IF(F453="I",IFERROR(SUMIF(Consolidado!B:B,'Clasificación 09.20'!C453,Consolidado!L:L),0),0)</f>
        <v>111208334</v>
      </c>
      <c r="H453" s="560"/>
      <c r="I453" s="712">
        <f>IF(F453="I",IFERROR(SUMIF(Consolidado!B:B,'Clasificación 09.20'!C453,Consolidado!M:M),0),0)</f>
        <v>16189.81</v>
      </c>
      <c r="J453" s="560"/>
    </row>
    <row r="454" spans="1:10" s="562" customFormat="1" ht="12" customHeight="1">
      <c r="A454" s="556" t="s">
        <v>378</v>
      </c>
      <c r="B454" s="556" t="s">
        <v>391</v>
      </c>
      <c r="C454" s="557">
        <v>510403</v>
      </c>
      <c r="D454" s="558" t="s">
        <v>73</v>
      </c>
      <c r="E454" s="559" t="s">
        <v>6</v>
      </c>
      <c r="F454" s="559" t="s">
        <v>594</v>
      </c>
      <c r="G454" s="592">
        <f>IF(F454="I",IFERROR(SUMIF(Consolidado!B:B,'Clasificación 09.20'!C454,Consolidado!L:L),0),0)</f>
        <v>7205236</v>
      </c>
      <c r="H454" s="560"/>
      <c r="I454" s="712">
        <f>IF(F454="I",IFERROR(SUMIF(Consolidado!B:B,'Clasificación 09.20'!C454,Consolidado!M:M),0),0)</f>
        <v>1064.81</v>
      </c>
      <c r="J454" s="560"/>
    </row>
    <row r="455" spans="1:10" s="562" customFormat="1" ht="12" customHeight="1">
      <c r="A455" s="556" t="s">
        <v>378</v>
      </c>
      <c r="B455" s="556" t="s">
        <v>124</v>
      </c>
      <c r="C455" s="557">
        <v>510405</v>
      </c>
      <c r="D455" s="558" t="s">
        <v>348</v>
      </c>
      <c r="E455" s="559" t="s">
        <v>6</v>
      </c>
      <c r="F455" s="559" t="s">
        <v>594</v>
      </c>
      <c r="G455" s="592">
        <f>IF(F455="I",IFERROR(SUMIF(Consolidado!B:B,'Clasificación 09.20'!C455,Consolidado!L:L),0),0)</f>
        <v>723759533</v>
      </c>
      <c r="H455" s="560"/>
      <c r="I455" s="712">
        <f>IF(F455="I",IFERROR(SUMIF(Consolidado!B:B,'Clasificación 09.20'!C455,Consolidado!M:M),0),0)</f>
        <v>185080.16</v>
      </c>
      <c r="J455" s="560"/>
    </row>
    <row r="456" spans="1:10" s="555" customFormat="1" ht="12" hidden="1" customHeight="1">
      <c r="A456" s="550" t="s">
        <v>378</v>
      </c>
      <c r="B456" s="550"/>
      <c r="C456" s="551">
        <v>52</v>
      </c>
      <c r="D456" s="552" t="s">
        <v>503</v>
      </c>
      <c r="E456" s="553" t="s">
        <v>6</v>
      </c>
      <c r="F456" s="553" t="s">
        <v>593</v>
      </c>
      <c r="G456" s="591">
        <f>IF(F456="I",IFERROR(SUMIF(Consolidado!B:B,'Clasificación 09.20'!C456,Consolidado!L:L),0),0)</f>
        <v>0</v>
      </c>
      <c r="H456" s="554"/>
      <c r="I456" s="554">
        <f>IF(F456="I",IFERROR(SUMIF(#REF!,'Clasificación 09.20'!C456,#REF!),0),0)</f>
        <v>0</v>
      </c>
      <c r="J456" s="554"/>
    </row>
    <row r="457" spans="1:10" s="555" customFormat="1" ht="12" hidden="1" customHeight="1">
      <c r="A457" s="550" t="s">
        <v>378</v>
      </c>
      <c r="B457" s="550"/>
      <c r="C457" s="551">
        <v>5201</v>
      </c>
      <c r="D457" s="552" t="s">
        <v>504</v>
      </c>
      <c r="E457" s="553" t="s">
        <v>6</v>
      </c>
      <c r="F457" s="553" t="s">
        <v>593</v>
      </c>
      <c r="G457" s="591">
        <f>IF(F457="I",IFERROR(SUMIF(Consolidado!B:B,'Clasificación 09.20'!C457,Consolidado!L:L),0),0)</f>
        <v>0</v>
      </c>
      <c r="H457" s="554"/>
      <c r="I457" s="554">
        <f>IF(F457="I",IFERROR(SUMIF(#REF!,'Clasificación 09.20'!C457,#REF!),0),0)</f>
        <v>0</v>
      </c>
      <c r="J457" s="554"/>
    </row>
    <row r="458" spans="1:10" s="562" customFormat="1" ht="12" customHeight="1">
      <c r="A458" s="556" t="s">
        <v>378</v>
      </c>
      <c r="B458" s="556" t="s">
        <v>16</v>
      </c>
      <c r="C458" s="557">
        <v>520101</v>
      </c>
      <c r="D458" s="558" t="s">
        <v>72</v>
      </c>
      <c r="E458" s="559" t="s">
        <v>6</v>
      </c>
      <c r="F458" s="559" t="s">
        <v>594</v>
      </c>
      <c r="G458" s="592">
        <f>IF(F458="I",IFERROR(SUMIF(Consolidado!B:B,'Clasificación 09.20'!C458,Consolidado!L:L),0),0)</f>
        <v>105547667</v>
      </c>
      <c r="H458" s="560"/>
      <c r="I458" s="712">
        <f>IF(F458="I",IFERROR(SUMIF(Consolidado!B:B,'Clasificación 09.20'!C458,Consolidado!M:M),0),0)</f>
        <v>15144.18</v>
      </c>
      <c r="J458" s="560"/>
    </row>
    <row r="459" spans="1:10" s="562" customFormat="1" ht="12" hidden="1" customHeight="1">
      <c r="A459" s="556" t="s">
        <v>378</v>
      </c>
      <c r="B459" s="556" t="s">
        <v>122</v>
      </c>
      <c r="C459" s="557">
        <v>520102</v>
      </c>
      <c r="D459" s="558" t="s">
        <v>191</v>
      </c>
      <c r="E459" s="559" t="s">
        <v>6</v>
      </c>
      <c r="F459" s="559" t="s">
        <v>594</v>
      </c>
      <c r="G459" s="592">
        <f>IF(F459="I",IFERROR(SUMIF(Consolidado!B:B,'Clasificación 09.20'!C459,Consolidado!L:L),0),0)</f>
        <v>0</v>
      </c>
      <c r="H459" s="560"/>
      <c r="I459" s="712">
        <f>IF(F459="I",IFERROR(SUMIF(Consolidado!B:B,'Clasificación 09.20'!C459,Consolidado!M:M),0),0)</f>
        <v>0</v>
      </c>
      <c r="J459" s="560"/>
    </row>
    <row r="460" spans="1:10" s="562" customFormat="1" ht="12" customHeight="1">
      <c r="A460" s="556" t="s">
        <v>378</v>
      </c>
      <c r="B460" s="556" t="s">
        <v>55</v>
      </c>
      <c r="C460" s="557">
        <v>520103</v>
      </c>
      <c r="D460" s="558" t="s">
        <v>505</v>
      </c>
      <c r="E460" s="559" t="s">
        <v>6</v>
      </c>
      <c r="F460" s="559" t="s">
        <v>594</v>
      </c>
      <c r="G460" s="592">
        <f>IF(F460="I",IFERROR(SUMIF(Consolidado!B:B,'Clasificación 09.20'!C460,Consolidado!L:L),0),0)</f>
        <v>21887999</v>
      </c>
      <c r="H460" s="560"/>
      <c r="I460" s="712">
        <f>IF(F460="I",IFERROR(SUMIF(Consolidado!B:B,'Clasificación 09.20'!C460,Consolidado!M:M),0),0)</f>
        <v>3352.94</v>
      </c>
      <c r="J460" s="560"/>
    </row>
    <row r="461" spans="1:10" s="562" customFormat="1" ht="12" customHeight="1">
      <c r="A461" s="556" t="s">
        <v>378</v>
      </c>
      <c r="B461" s="556" t="s">
        <v>460</v>
      </c>
      <c r="C461" s="557">
        <v>520136</v>
      </c>
      <c r="D461" s="558" t="s">
        <v>354</v>
      </c>
      <c r="E461" s="559" t="s">
        <v>6</v>
      </c>
      <c r="F461" s="559" t="s">
        <v>594</v>
      </c>
      <c r="G461" s="592">
        <f>IF(F461="I",IFERROR(SUMIF(Consolidado!B:B,'Clasificación 09.20'!C461,Consolidado!L:L),0),0)</f>
        <v>4242263</v>
      </c>
      <c r="H461" s="560"/>
      <c r="I461" s="712">
        <f>IF(F461="I",IFERROR(SUMIF(Consolidado!B:B,'Clasificación 09.20'!C461,Consolidado!M:M),0),0)</f>
        <v>646.81000000000006</v>
      </c>
      <c r="J461" s="560"/>
    </row>
    <row r="462" spans="1:10" s="562" customFormat="1" ht="12" hidden="1" customHeight="1">
      <c r="A462" s="556" t="s">
        <v>378</v>
      </c>
      <c r="B462" s="556" t="s">
        <v>460</v>
      </c>
      <c r="C462" s="557">
        <v>520137</v>
      </c>
      <c r="D462" s="558" t="s">
        <v>296</v>
      </c>
      <c r="E462" s="559" t="s">
        <v>6</v>
      </c>
      <c r="F462" s="559" t="s">
        <v>594</v>
      </c>
      <c r="G462" s="592">
        <f>IF(F462="I",IFERROR(SUMIF(Consolidado!B:B,'Clasificación 09.20'!C462,Consolidado!L:L),0),0)</f>
        <v>0</v>
      </c>
      <c r="H462" s="560"/>
      <c r="I462" s="712">
        <f>IF(F462="I",IFERROR(SUMIF(Consolidado!B:B,'Clasificación 09.20'!C462,Consolidado!M:M),0),0)</f>
        <v>0</v>
      </c>
      <c r="J462" s="560"/>
    </row>
    <row r="463" spans="1:10" s="555" customFormat="1" ht="12" hidden="1" customHeight="1">
      <c r="A463" s="550" t="s">
        <v>378</v>
      </c>
      <c r="B463" s="550"/>
      <c r="C463" s="551">
        <v>5202</v>
      </c>
      <c r="D463" s="552" t="s">
        <v>538</v>
      </c>
      <c r="E463" s="553" t="s">
        <v>6</v>
      </c>
      <c r="F463" s="553" t="s">
        <v>593</v>
      </c>
      <c r="G463" s="591">
        <f>IF(F463="I",IFERROR(SUMIF(Consolidado!B:B,'Clasificación 09.20'!C463,Consolidado!L:L),0),0)</f>
        <v>0</v>
      </c>
      <c r="H463" s="554"/>
      <c r="I463" s="554">
        <f>IF(F463="I",IFERROR(SUMIF(#REF!,'Clasificación 09.20'!C463,#REF!),0),0)</f>
        <v>0</v>
      </c>
      <c r="J463" s="554"/>
    </row>
    <row r="464" spans="1:10" s="562" customFormat="1" ht="12" hidden="1" customHeight="1">
      <c r="A464" s="556" t="s">
        <v>378</v>
      </c>
      <c r="B464" s="556" t="s">
        <v>397</v>
      </c>
      <c r="C464" s="557">
        <v>520201</v>
      </c>
      <c r="D464" s="558" t="s">
        <v>350</v>
      </c>
      <c r="E464" s="559" t="s">
        <v>6</v>
      </c>
      <c r="F464" s="559" t="s">
        <v>594</v>
      </c>
      <c r="G464" s="592">
        <f>IF(F464="I",IFERROR(SUMIF(Consolidado!B:B,'Clasificación 09.20'!C464,Consolidado!L:L),0),0)</f>
        <v>0</v>
      </c>
      <c r="H464" s="560"/>
      <c r="I464" s="712">
        <f>IF(F464="I",IFERROR(SUMIF(Consolidado!B:B,'Clasificación 09.20'!C464,Consolidado!M:M),0),0)</f>
        <v>0</v>
      </c>
      <c r="J464" s="560"/>
    </row>
    <row r="465" spans="1:10" s="562" customFormat="1" ht="12" hidden="1" customHeight="1">
      <c r="A465" s="556" t="s">
        <v>378</v>
      </c>
      <c r="B465" s="556" t="s">
        <v>397</v>
      </c>
      <c r="C465" s="557">
        <v>520202</v>
      </c>
      <c r="D465" s="558" t="s">
        <v>351</v>
      </c>
      <c r="E465" s="559" t="s">
        <v>6</v>
      </c>
      <c r="F465" s="559" t="s">
        <v>594</v>
      </c>
      <c r="G465" s="592">
        <f>IF(F465="I",IFERROR(SUMIF(Consolidado!B:B,'Clasificación 09.20'!C465,Consolidado!L:L),0),0)</f>
        <v>0</v>
      </c>
      <c r="H465" s="560"/>
      <c r="I465" s="712">
        <f>IF(F465="I",IFERROR(SUMIF(Consolidado!B:B,'Clasificación 09.20'!C465,Consolidado!M:M),0),0)</f>
        <v>0</v>
      </c>
      <c r="J465" s="560"/>
    </row>
    <row r="466" spans="1:10" s="562" customFormat="1" ht="12" hidden="1" customHeight="1">
      <c r="A466" s="556" t="s">
        <v>378</v>
      </c>
      <c r="B466" s="556" t="s">
        <v>397</v>
      </c>
      <c r="C466" s="557">
        <v>520203</v>
      </c>
      <c r="D466" s="558" t="s">
        <v>352</v>
      </c>
      <c r="E466" s="559" t="s">
        <v>6</v>
      </c>
      <c r="F466" s="559" t="s">
        <v>594</v>
      </c>
      <c r="G466" s="592">
        <f>IF(F466="I",IFERROR(SUMIF(Consolidado!B:B,'Clasificación 09.20'!C466,Consolidado!L:L),0),0)</f>
        <v>0</v>
      </c>
      <c r="H466" s="560"/>
      <c r="I466" s="712">
        <f>IF(F466="I",IFERROR(SUMIF(Consolidado!B:B,'Clasificación 09.20'!C466,Consolidado!M:M),0),0)</f>
        <v>0</v>
      </c>
      <c r="J466" s="560"/>
    </row>
    <row r="467" spans="1:10" s="562" customFormat="1" ht="12" hidden="1" customHeight="1">
      <c r="A467" s="556" t="s">
        <v>378</v>
      </c>
      <c r="B467" s="556" t="s">
        <v>397</v>
      </c>
      <c r="C467" s="557">
        <v>520204</v>
      </c>
      <c r="D467" s="558" t="s">
        <v>353</v>
      </c>
      <c r="E467" s="559" t="s">
        <v>6</v>
      </c>
      <c r="F467" s="559" t="s">
        <v>594</v>
      </c>
      <c r="G467" s="592">
        <f>IF(F467="I",IFERROR(SUMIF(Consolidado!B:B,'Clasificación 09.20'!C467,Consolidado!L:L),0),0)</f>
        <v>0</v>
      </c>
      <c r="H467" s="560"/>
      <c r="I467" s="712">
        <f>IF(F467="I",IFERROR(SUMIF(Consolidado!B:B,'Clasificación 09.20'!C467,Consolidado!M:M),0),0)</f>
        <v>0</v>
      </c>
      <c r="J467" s="560"/>
    </row>
    <row r="468" spans="1:10" s="562" customFormat="1" ht="12" hidden="1" customHeight="1">
      <c r="A468" s="556" t="s">
        <v>378</v>
      </c>
      <c r="B468" s="556" t="s">
        <v>397</v>
      </c>
      <c r="C468" s="557">
        <v>520205</v>
      </c>
      <c r="D468" s="558" t="s">
        <v>355</v>
      </c>
      <c r="E468" s="559" t="s">
        <v>6</v>
      </c>
      <c r="F468" s="559" t="s">
        <v>594</v>
      </c>
      <c r="G468" s="592">
        <f>IF(F468="I",IFERROR(SUMIF(Consolidado!B:B,'Clasificación 09.20'!C468,Consolidado!L:L),0),0)</f>
        <v>0</v>
      </c>
      <c r="H468" s="560"/>
      <c r="I468" s="712">
        <f>IF(F468="I",IFERROR(SUMIF(Consolidado!B:B,'Clasificación 09.20'!C468,Consolidado!M:M),0),0)</f>
        <v>0</v>
      </c>
      <c r="J468" s="560"/>
    </row>
    <row r="469" spans="1:10" s="562" customFormat="1" ht="12" hidden="1" customHeight="1">
      <c r="A469" s="556" t="s">
        <v>378</v>
      </c>
      <c r="B469" s="556" t="s">
        <v>397</v>
      </c>
      <c r="C469" s="557">
        <v>520206</v>
      </c>
      <c r="D469" s="558" t="s">
        <v>175</v>
      </c>
      <c r="E469" s="559" t="s">
        <v>6</v>
      </c>
      <c r="F469" s="559" t="s">
        <v>594</v>
      </c>
      <c r="G469" s="592">
        <f>IF(F469="I",IFERROR(SUMIF(Consolidado!B:B,'Clasificación 09.20'!C469,Consolidado!L:L),0),0)</f>
        <v>0</v>
      </c>
      <c r="H469" s="560"/>
      <c r="I469" s="712">
        <f>IF(F469="I",IFERROR(SUMIF(Consolidado!B:B,'Clasificación 09.20'!C469,Consolidado!M:M),0),0)</f>
        <v>0</v>
      </c>
      <c r="J469" s="560"/>
    </row>
    <row r="470" spans="1:10" s="562" customFormat="1" ht="12" hidden="1" customHeight="1">
      <c r="A470" s="556" t="s">
        <v>378</v>
      </c>
      <c r="B470" s="556" t="s">
        <v>397</v>
      </c>
      <c r="C470" s="557">
        <v>520207</v>
      </c>
      <c r="D470" s="558" t="s">
        <v>341</v>
      </c>
      <c r="E470" s="559" t="s">
        <v>6</v>
      </c>
      <c r="F470" s="559" t="s">
        <v>594</v>
      </c>
      <c r="G470" s="592">
        <f>IF(F470="I",IFERROR(SUMIF(Consolidado!B:B,'Clasificación 09.20'!C470,Consolidado!L:L),0),0)</f>
        <v>0</v>
      </c>
      <c r="H470" s="560"/>
      <c r="I470" s="712">
        <f>IF(F470="I",IFERROR(SUMIF(Consolidado!B:B,'Clasificación 09.20'!C470,Consolidado!M:M),0),0)</f>
        <v>0</v>
      </c>
      <c r="J470" s="560"/>
    </row>
    <row r="471" spans="1:10" s="562" customFormat="1" ht="12" hidden="1" customHeight="1">
      <c r="A471" s="556" t="s">
        <v>378</v>
      </c>
      <c r="B471" s="556" t="s">
        <v>397</v>
      </c>
      <c r="C471" s="557">
        <v>520208</v>
      </c>
      <c r="D471" s="558" t="s">
        <v>284</v>
      </c>
      <c r="E471" s="559" t="s">
        <v>6</v>
      </c>
      <c r="F471" s="559" t="s">
        <v>594</v>
      </c>
      <c r="G471" s="592">
        <f>IF(F471="I",IFERROR(SUMIF(Consolidado!B:B,'Clasificación 09.20'!C471,Consolidado!L:L),0),0)</f>
        <v>0</v>
      </c>
      <c r="H471" s="560"/>
      <c r="I471" s="712">
        <f>IF(F471="I",IFERROR(SUMIF(Consolidado!B:B,'Clasificación 09.20'!C471,Consolidado!M:M),0),0)</f>
        <v>0</v>
      </c>
      <c r="J471" s="560"/>
    </row>
    <row r="472" spans="1:10" s="555" customFormat="1" ht="12" hidden="1" customHeight="1">
      <c r="A472" s="550" t="s">
        <v>24</v>
      </c>
      <c r="B472" s="550"/>
      <c r="C472" s="551">
        <v>6</v>
      </c>
      <c r="D472" s="552" t="s">
        <v>539</v>
      </c>
      <c r="E472" s="553" t="s">
        <v>6</v>
      </c>
      <c r="F472" s="553" t="s">
        <v>593</v>
      </c>
      <c r="G472" s="591">
        <f>IF(F472="I",IFERROR(SUMIF(Consolidado!B:B,'Clasificación 09.20'!C472,Consolidado!L:L),0),0)</f>
        <v>0</v>
      </c>
      <c r="H472" s="554"/>
      <c r="I472" s="554">
        <f>IF(F472="I",IFERROR(SUMIF(#REF!,'Clasificación 09.20'!C472,#REF!),0),0)</f>
        <v>0</v>
      </c>
      <c r="J472" s="554"/>
    </row>
    <row r="473" spans="1:10" s="562" customFormat="1" ht="12" hidden="1" customHeight="1">
      <c r="A473" s="556" t="s">
        <v>24</v>
      </c>
      <c r="B473" s="556" t="s">
        <v>105</v>
      </c>
      <c r="C473" s="557">
        <v>611</v>
      </c>
      <c r="D473" s="558" t="s">
        <v>356</v>
      </c>
      <c r="E473" s="559" t="s">
        <v>6</v>
      </c>
      <c r="F473" s="559" t="s">
        <v>594</v>
      </c>
      <c r="G473" s="592">
        <f>IF(F473="I",IFERROR(SUMIF(Consolidado!B:B,'Clasificación 09.20'!C473,Consolidado!L:L),0),0)</f>
        <v>0</v>
      </c>
      <c r="H473" s="560"/>
      <c r="I473" s="712">
        <f>IF(F473="I",IFERROR(SUMIF(Consolidado!B:B,'Clasificación 09.20'!C473,Consolidado!M:M),0),0)</f>
        <v>0</v>
      </c>
      <c r="J473" s="560"/>
    </row>
    <row r="474" spans="1:10" s="562" customFormat="1" ht="12" hidden="1" customHeight="1">
      <c r="A474" s="556" t="s">
        <v>24</v>
      </c>
      <c r="B474" s="556" t="s">
        <v>105</v>
      </c>
      <c r="C474" s="557">
        <v>621</v>
      </c>
      <c r="D474" s="558" t="s">
        <v>357</v>
      </c>
      <c r="E474" s="559" t="s">
        <v>6</v>
      </c>
      <c r="F474" s="559" t="s">
        <v>594</v>
      </c>
      <c r="G474" s="592">
        <f>IF(F474="I",IFERROR(SUMIF(Consolidado!B:B,'Clasificación 09.20'!C474,Consolidado!L:L),0),0)</f>
        <v>0</v>
      </c>
      <c r="H474" s="560"/>
      <c r="I474" s="712">
        <f>IF(F474="I",IFERROR(SUMIF(Consolidado!B:B,'Clasificación 09.20'!C474,Consolidado!M:M),0),0)</f>
        <v>0</v>
      </c>
      <c r="J474" s="560"/>
    </row>
    <row r="475" spans="1:10" s="562" customFormat="1" ht="12" hidden="1" customHeight="1">
      <c r="A475" s="556" t="s">
        <v>24</v>
      </c>
      <c r="B475" s="556" t="s">
        <v>105</v>
      </c>
      <c r="C475" s="557">
        <v>622</v>
      </c>
      <c r="D475" s="558" t="s">
        <v>589</v>
      </c>
      <c r="E475" s="559" t="s">
        <v>6</v>
      </c>
      <c r="F475" s="559" t="s">
        <v>594</v>
      </c>
      <c r="G475" s="592">
        <f>IF(F475="I",IFERROR(SUMIF(Consolidado!B:B,'Clasificación 09.20'!C475,Consolidado!L:L),0),0)</f>
        <v>0</v>
      </c>
      <c r="H475" s="560"/>
      <c r="I475" s="712">
        <f>IF(F475="I",IFERROR(SUMIF(Consolidado!B:B,'Clasificación 09.20'!C475,Consolidado!M:M),0),0)</f>
        <v>0</v>
      </c>
      <c r="J475" s="560"/>
    </row>
    <row r="476" spans="1:10" s="562" customFormat="1" ht="12" hidden="1" customHeight="1">
      <c r="A476" s="556" t="s">
        <v>24</v>
      </c>
      <c r="B476" s="556" t="s">
        <v>105</v>
      </c>
      <c r="C476" s="557">
        <v>631</v>
      </c>
      <c r="D476" s="558" t="s">
        <v>358</v>
      </c>
      <c r="E476" s="559" t="s">
        <v>6</v>
      </c>
      <c r="F476" s="559" t="s">
        <v>594</v>
      </c>
      <c r="G476" s="592">
        <f>IF(F476="I",IFERROR(SUMIF(Consolidado!B:B,'Clasificación 09.20'!C476,Consolidado!L:L),0),0)</f>
        <v>0</v>
      </c>
      <c r="H476" s="560"/>
      <c r="I476" s="712">
        <f>IF(F476="I",IFERROR(SUMIF(Consolidado!B:B,'Clasificación 09.20'!C476,Consolidado!M:M),0),0)</f>
        <v>0</v>
      </c>
      <c r="J476" s="560"/>
    </row>
    <row r="477" spans="1:10" s="562" customFormat="1" ht="12" hidden="1" customHeight="1">
      <c r="A477" s="556" t="s">
        <v>24</v>
      </c>
      <c r="B477" s="556" t="s">
        <v>105</v>
      </c>
      <c r="C477" s="557">
        <v>641</v>
      </c>
      <c r="D477" s="558" t="s">
        <v>359</v>
      </c>
      <c r="E477" s="559" t="s">
        <v>6</v>
      </c>
      <c r="F477" s="559" t="s">
        <v>594</v>
      </c>
      <c r="G477" s="592">
        <f>IF(F477="I",IFERROR(SUMIF(Consolidado!B:B,'Clasificación 09.20'!C477,Consolidado!L:L),0),0)</f>
        <v>0</v>
      </c>
      <c r="H477" s="560"/>
      <c r="I477" s="712">
        <f>IF(F477="I",IFERROR(SUMIF(Consolidado!B:B,'Clasificación 09.20'!C477,Consolidado!M:M),0),0)</f>
        <v>0</v>
      </c>
      <c r="J477" s="560"/>
    </row>
    <row r="478" spans="1:10" s="562" customFormat="1" ht="12" hidden="1" customHeight="1">
      <c r="A478" s="556" t="s">
        <v>24</v>
      </c>
      <c r="B478" s="556" t="s">
        <v>105</v>
      </c>
      <c r="C478" s="557">
        <v>651</v>
      </c>
      <c r="D478" s="558" t="s">
        <v>360</v>
      </c>
      <c r="E478" s="559" t="s">
        <v>6</v>
      </c>
      <c r="F478" s="559" t="s">
        <v>594</v>
      </c>
      <c r="G478" s="592">
        <f>IF(F478="I",IFERROR(SUMIF(Consolidado!B:B,'Clasificación 09.20'!C478,Consolidado!L:L),0),0)</f>
        <v>0</v>
      </c>
      <c r="H478" s="560"/>
      <c r="I478" s="712">
        <f>IF(F478="I",IFERROR(SUMIF(Consolidado!B:B,'Clasificación 09.20'!C478,Consolidado!M:M),0),0)</f>
        <v>0</v>
      </c>
      <c r="J478" s="560"/>
    </row>
    <row r="479" spans="1:10" s="562" customFormat="1" ht="12" hidden="1" customHeight="1">
      <c r="A479" s="556" t="s">
        <v>24</v>
      </c>
      <c r="B479" s="556" t="s">
        <v>105</v>
      </c>
      <c r="C479" s="557">
        <v>661</v>
      </c>
      <c r="D479" s="558" t="s">
        <v>361</v>
      </c>
      <c r="E479" s="559" t="s">
        <v>6</v>
      </c>
      <c r="F479" s="559" t="s">
        <v>594</v>
      </c>
      <c r="G479" s="592">
        <f>IF(F479="I",IFERROR(SUMIF(Consolidado!B:B,'Clasificación 09.20'!C479,Consolidado!L:L),0),0)</f>
        <v>0</v>
      </c>
      <c r="H479" s="560"/>
      <c r="I479" s="712">
        <f>IF(F479="I",IFERROR(SUMIF(Consolidado!B:B,'Clasificación 09.20'!C479,Consolidado!M:M),0),0)</f>
        <v>0</v>
      </c>
      <c r="J479" s="560"/>
    </row>
    <row r="480" spans="1:10" s="555" customFormat="1" ht="12" hidden="1" customHeight="1">
      <c r="A480" s="550" t="s">
        <v>24</v>
      </c>
      <c r="B480" s="550"/>
      <c r="C480" s="551">
        <v>7</v>
      </c>
      <c r="D480" s="552" t="s">
        <v>540</v>
      </c>
      <c r="E480" s="553" t="s">
        <v>6</v>
      </c>
      <c r="F480" s="553" t="s">
        <v>593</v>
      </c>
      <c r="G480" s="591">
        <f>IF(F480="I",IFERROR(SUMIF(Consolidado!B:B,'Clasificación 09.20'!C480,Consolidado!L:L),0),0)</f>
        <v>0</v>
      </c>
      <c r="H480" s="554"/>
      <c r="I480" s="554">
        <f>IF(F480="I",IFERROR(SUMIF(#REF!,'Clasificación 09.20'!C480,#REF!),0),0)</f>
        <v>0</v>
      </c>
      <c r="J480" s="554"/>
    </row>
    <row r="481" spans="1:10" s="562" customFormat="1" ht="12" hidden="1" customHeight="1">
      <c r="A481" s="556" t="s">
        <v>24</v>
      </c>
      <c r="B481" s="556" t="s">
        <v>107</v>
      </c>
      <c r="C481" s="557">
        <v>711</v>
      </c>
      <c r="D481" s="558" t="s">
        <v>362</v>
      </c>
      <c r="E481" s="559" t="s">
        <v>6</v>
      </c>
      <c r="F481" s="559" t="s">
        <v>594</v>
      </c>
      <c r="G481" s="592">
        <f>IF(F481="I",IFERROR(SUMIF(Consolidado!B:B,'Clasificación 09.20'!C481,Consolidado!L:L),0),0)</f>
        <v>0</v>
      </c>
      <c r="H481" s="560"/>
      <c r="I481" s="712">
        <f>IF(F481="I",IFERROR(SUMIF(Consolidado!B:B,'Clasificación 09.20'!C481,Consolidado!M:M),0),0)</f>
        <v>0</v>
      </c>
      <c r="J481" s="560"/>
    </row>
    <row r="482" spans="1:10" s="562" customFormat="1" ht="12" hidden="1" customHeight="1">
      <c r="A482" s="556" t="s">
        <v>24</v>
      </c>
      <c r="B482" s="556" t="s">
        <v>107</v>
      </c>
      <c r="C482" s="557">
        <v>721</v>
      </c>
      <c r="D482" s="558" t="s">
        <v>363</v>
      </c>
      <c r="E482" s="559" t="s">
        <v>6</v>
      </c>
      <c r="F482" s="559" t="s">
        <v>594</v>
      </c>
      <c r="G482" s="592">
        <f>IF(F482="I",IFERROR(SUMIF(Consolidado!B:B,'Clasificación 09.20'!C482,Consolidado!L:L),0),0)</f>
        <v>0</v>
      </c>
      <c r="H482" s="560"/>
      <c r="I482" s="712">
        <f>IF(F482="I",IFERROR(SUMIF(Consolidado!B:B,'Clasificación 09.20'!C482,Consolidado!M:M),0),0)</f>
        <v>0</v>
      </c>
      <c r="J482" s="560"/>
    </row>
    <row r="483" spans="1:10" s="562" customFormat="1" ht="12" hidden="1" customHeight="1">
      <c r="A483" s="556" t="s">
        <v>24</v>
      </c>
      <c r="B483" s="556" t="s">
        <v>107</v>
      </c>
      <c r="C483" s="557">
        <v>722</v>
      </c>
      <c r="D483" s="558" t="s">
        <v>590</v>
      </c>
      <c r="E483" s="559" t="s">
        <v>6</v>
      </c>
      <c r="F483" s="559" t="s">
        <v>594</v>
      </c>
      <c r="G483" s="592">
        <f>IF(F483="I",IFERROR(SUMIF(Consolidado!B:B,'Clasificación 09.20'!C483,Consolidado!L:L),0),0)</f>
        <v>0</v>
      </c>
      <c r="H483" s="560"/>
      <c r="I483" s="712">
        <f>IF(F483="I",IFERROR(SUMIF(Consolidado!B:B,'Clasificación 09.20'!C483,Consolidado!M:M),0),0)</f>
        <v>0</v>
      </c>
      <c r="J483" s="560"/>
    </row>
    <row r="484" spans="1:10" s="562" customFormat="1" ht="12" hidden="1" customHeight="1">
      <c r="A484" s="556" t="s">
        <v>24</v>
      </c>
      <c r="B484" s="556" t="s">
        <v>107</v>
      </c>
      <c r="C484" s="557">
        <v>731</v>
      </c>
      <c r="D484" s="558" t="s">
        <v>364</v>
      </c>
      <c r="E484" s="559" t="s">
        <v>6</v>
      </c>
      <c r="F484" s="559" t="s">
        <v>594</v>
      </c>
      <c r="G484" s="592">
        <f>IF(F484="I",IFERROR(SUMIF(Consolidado!B:B,'Clasificación 09.20'!C484,Consolidado!L:L),0),0)</f>
        <v>0</v>
      </c>
      <c r="H484" s="560"/>
      <c r="I484" s="712">
        <f>IF(F484="I",IFERROR(SUMIF(Consolidado!B:B,'Clasificación 09.20'!C484,Consolidado!M:M),0),0)</f>
        <v>0</v>
      </c>
      <c r="J484" s="560"/>
    </row>
    <row r="485" spans="1:10" s="562" customFormat="1" ht="12" hidden="1" customHeight="1">
      <c r="A485" s="556" t="s">
        <v>24</v>
      </c>
      <c r="B485" s="556" t="s">
        <v>107</v>
      </c>
      <c r="C485" s="557">
        <v>741</v>
      </c>
      <c r="D485" s="558" t="s">
        <v>365</v>
      </c>
      <c r="E485" s="559" t="s">
        <v>6</v>
      </c>
      <c r="F485" s="559" t="s">
        <v>594</v>
      </c>
      <c r="G485" s="592">
        <f>IF(F485="I",IFERROR(SUMIF(Consolidado!B:B,'Clasificación 09.20'!C485,Consolidado!L:L),0),0)</f>
        <v>0</v>
      </c>
      <c r="H485" s="560"/>
      <c r="I485" s="712">
        <f>IF(F485="I",IFERROR(SUMIF(Consolidado!B:B,'Clasificación 09.20'!C485,Consolidado!M:M),0),0)</f>
        <v>0</v>
      </c>
      <c r="J485" s="560"/>
    </row>
    <row r="486" spans="1:10" s="562" customFormat="1" ht="12" hidden="1" customHeight="1">
      <c r="A486" s="556" t="s">
        <v>24</v>
      </c>
      <c r="B486" s="556" t="s">
        <v>107</v>
      </c>
      <c r="C486" s="557">
        <v>751</v>
      </c>
      <c r="D486" s="558" t="s">
        <v>366</v>
      </c>
      <c r="E486" s="559" t="s">
        <v>6</v>
      </c>
      <c r="F486" s="559" t="s">
        <v>594</v>
      </c>
      <c r="G486" s="592">
        <f>IF(F486="I",IFERROR(SUMIF(Consolidado!B:B,'Clasificación 09.20'!C486,Consolidado!L:L),0),0)</f>
        <v>0</v>
      </c>
      <c r="H486" s="560"/>
      <c r="I486" s="712">
        <f>IF(F486="I",IFERROR(SUMIF(Consolidado!B:B,'Clasificación 09.20'!C486,Consolidado!M:M),0),0)</f>
        <v>0</v>
      </c>
      <c r="J486" s="560"/>
    </row>
    <row r="487" spans="1:10" s="562" customFormat="1" ht="12" hidden="1" customHeight="1">
      <c r="A487" s="556" t="s">
        <v>24</v>
      </c>
      <c r="B487" s="556" t="s">
        <v>107</v>
      </c>
      <c r="C487" s="557">
        <v>761</v>
      </c>
      <c r="D487" s="558" t="s">
        <v>367</v>
      </c>
      <c r="E487" s="559" t="s">
        <v>6</v>
      </c>
      <c r="F487" s="559" t="s">
        <v>594</v>
      </c>
      <c r="G487" s="592">
        <f>IF(F487="I",IFERROR(SUMIF(Consolidado!B:B,'Clasificación 09.20'!C487,Consolidado!L:L),0),0)</f>
        <v>0</v>
      </c>
      <c r="H487" s="560"/>
      <c r="I487" s="712">
        <f>IF(F487="I",IFERROR(SUMIF(Consolidado!B:B,'Clasificación 09.20'!C487,Consolidado!M:M),0),0)</f>
        <v>0</v>
      </c>
      <c r="J487" s="560"/>
    </row>
    <row r="489" spans="1:10">
      <c r="E489" s="584" t="s">
        <v>3</v>
      </c>
      <c r="F489" s="584"/>
      <c r="G489" s="593">
        <f>SUMIF(A:A,E489,G:G)</f>
        <v>42744902775</v>
      </c>
      <c r="I489" s="586">
        <f>SUMIF(A:A,E489,I:I)</f>
        <v>8035088.5273999963</v>
      </c>
      <c r="J489" s="587"/>
    </row>
    <row r="490" spans="1:10">
      <c r="E490" s="584" t="s">
        <v>8</v>
      </c>
      <c r="F490" s="584"/>
      <c r="G490" s="593">
        <f>SUMIF(A:A,E490,G:G)</f>
        <v>29823420753</v>
      </c>
      <c r="I490" s="586">
        <f>SUMIF(A:A,E490,I:I)</f>
        <v>4268141.4200000009</v>
      </c>
      <c r="J490" s="587"/>
    </row>
    <row r="491" spans="1:10">
      <c r="E491" s="584" t="s">
        <v>23</v>
      </c>
      <c r="F491" s="584"/>
      <c r="G491" s="593">
        <f>SUMIF(A:A,E491,G:G)</f>
        <v>12921482021.805401</v>
      </c>
      <c r="I491" s="586">
        <f>SUMIF(A:A,E491,I:I)</f>
        <v>1655631.3419999999</v>
      </c>
      <c r="J491" s="587"/>
    </row>
    <row r="492" spans="1:10">
      <c r="E492" s="588" t="s">
        <v>544</v>
      </c>
      <c r="F492" s="588"/>
      <c r="G492" s="589">
        <f>+G489-G490-G491</f>
        <v>0.19459915161132813</v>
      </c>
      <c r="H492" s="542" t="s">
        <v>541</v>
      </c>
      <c r="I492" s="546">
        <f>+I489-I490-I491</f>
        <v>2111315.7653999953</v>
      </c>
    </row>
    <row r="493" spans="1:10">
      <c r="E493" s="556" t="s">
        <v>303</v>
      </c>
      <c r="F493" s="584"/>
      <c r="G493" s="593">
        <f>SUMIF(A:A,E493,G:G)</f>
        <v>7515146186</v>
      </c>
      <c r="I493" s="586">
        <f>SUMIF(A:A,E493,I:I)</f>
        <v>1089695.79</v>
      </c>
      <c r="J493" s="587"/>
    </row>
    <row r="494" spans="1:10">
      <c r="E494" s="556" t="s">
        <v>378</v>
      </c>
      <c r="F494" s="584"/>
      <c r="G494" s="593">
        <f>SUMIF(A:A,E494,G:G)</f>
        <v>5329892644</v>
      </c>
      <c r="H494" s="585"/>
      <c r="I494" s="586">
        <f>SUMIF(A:A,E494,I:I)</f>
        <v>870130.01000000013</v>
      </c>
      <c r="J494" s="587"/>
    </row>
    <row r="495" spans="1:10">
      <c r="E495" s="588" t="s">
        <v>544</v>
      </c>
      <c r="F495" s="588"/>
      <c r="G495" s="589">
        <f>+G493-G494</f>
        <v>2185253542</v>
      </c>
      <c r="H495" s="542" t="s">
        <v>541</v>
      </c>
      <c r="I495" s="546">
        <f>+I493-I494</f>
        <v>219565.77999999991</v>
      </c>
    </row>
    <row r="496" spans="1:10">
      <c r="G496" s="589">
        <f>+G495-G347</f>
        <v>0.19460010528564453</v>
      </c>
      <c r="H496" s="589"/>
      <c r="I496" s="589">
        <f t="shared" ref="I496" si="0">+I495-I347</f>
        <v>219565.77999999991</v>
      </c>
    </row>
    <row r="497" spans="4:4">
      <c r="D497" s="542"/>
    </row>
  </sheetData>
  <autoFilter ref="A4:M487" xr:uid="{77E1C635-27DE-41AB-BE17-DDFD97F5662F}">
    <filterColumn colId="6">
      <filters>
        <filter val="1.000.000"/>
        <filter val="1.217.859"/>
        <filter val="1.307.727"/>
        <filter val="1.395.872.000"/>
        <filter val="1.440.002"/>
        <filter val="1.525.652.960"/>
        <filter val="1.755.940"/>
        <filter val="-1.767.064.730"/>
        <filter val="1.770.137"/>
        <filter val="1.884.657.897"/>
        <filter val="1.926.533"/>
        <filter val="10.000.000.000"/>
        <filter val="10.083.333"/>
        <filter val="10.500.000"/>
        <filter val="101.000.000"/>
        <filter val="104.724.927"/>
        <filter val="105.000.000"/>
        <filter val="105.377.874"/>
        <filter val="11.536.590"/>
        <filter val="11.879.792"/>
        <filter val="111.208.334"/>
        <filter val="115.000.000"/>
        <filter val="12.056.396"/>
        <filter val="12.970.836"/>
        <filter val="128.496.445"/>
        <filter val="13.060.000"/>
        <filter val="13.220.000.000"/>
        <filter val="132.750.633"/>
        <filter val="132.977.328"/>
        <filter val="137.240.090"/>
        <filter val="14.200.454"/>
        <filter val="140.133.440"/>
        <filter val="140.625.209"/>
        <filter val="153.788"/>
        <filter val="157.500.000"/>
        <filter val="-16.109.965"/>
        <filter val="16.238.918"/>
        <filter val="17.134.175"/>
        <filter val="17.630.000"/>
        <filter val="17.653.690"/>
        <filter val="170.252.179"/>
        <filter val="170.880.068"/>
        <filter val="175.000.000"/>
        <filter val="18.000.000"/>
        <filter val="18.703.100"/>
        <filter val="182.000.000"/>
        <filter val="187.000.000"/>
        <filter val="198.767.523"/>
        <filter val="2.129.706"/>
        <filter val="-2.129.706"/>
        <filter val="2.159.091"/>
        <filter val="2.186.076.282"/>
        <filter val="2.243.400"/>
        <filter val="2.410.959"/>
        <filter val="2.473.214"/>
        <filter val="2.530.200"/>
        <filter val="2.760.210.089"/>
        <filter val="2.818.523"/>
        <filter val="20.846.898"/>
        <filter val="20.938.080"/>
        <filter val="21.887.999"/>
        <filter val="-21.915"/>
        <filter val="22.959.091"/>
        <filter val="240.320.475"/>
        <filter val="242.007.797"/>
        <filter val="250.049"/>
        <filter val="272.625.400"/>
        <filter val="28.719.719"/>
        <filter val="29.974.847"/>
        <filter val="3.196.000.000"/>
        <filter val="3.450.000"/>
        <filter val="3.476.045"/>
        <filter val="3.494.733.140"/>
        <filter val="3.516.576"/>
        <filter val="32.519.922"/>
        <filter val="329.421.125"/>
        <filter val="-34.247.909"/>
        <filter val="35.338.137"/>
        <filter val="35.870.474"/>
        <filter val="354.582"/>
        <filter val="372.151.047"/>
        <filter val="39.288.422"/>
        <filter val="4.000.000"/>
        <filter val="4.037.769"/>
        <filter val="4.242.263"/>
        <filter val="4.355.762"/>
        <filter val="4.536.278.164"/>
        <filter val="4.616.777"/>
        <filter val="4.814.719"/>
        <filter val="-4.851.001.896"/>
        <filter val="4.874.975.827"/>
        <filter val="400.000"/>
        <filter val="429.580"/>
        <filter val="44.039.205"/>
        <filter val="454.546"/>
        <filter val="48.401.280"/>
        <filter val="48.781.820"/>
        <filter val="5.092.885.069"/>
        <filter val="5.364.479"/>
        <filter val="5.426.901"/>
        <filter val="5.527.273"/>
        <filter val="5.598.392"/>
        <filter val="50.762.724"/>
        <filter val="54.000.000"/>
        <filter val="56.638.828"/>
        <filter val="-6.575.130"/>
        <filter val="6.993.318.720"/>
        <filter val="601.221.210"/>
        <filter val="613.439.556"/>
        <filter val="615.000.000"/>
        <filter val="62.285.334"/>
        <filter val="647.276.934"/>
        <filter val="66.125.463"/>
        <filter val="66.240.000"/>
        <filter val="69.245.572"/>
        <filter val="7.205.236"/>
        <filter val="7.618.424"/>
        <filter val="72.000.000"/>
        <filter val="723.759.533"/>
        <filter val="729.699.081"/>
        <filter val="74.166.668"/>
        <filter val="74.751.004"/>
        <filter val="74.841.239"/>
        <filter val="760.274"/>
        <filter val="8.000.000"/>
        <filter val="8.038.902.500"/>
        <filter val="8.100.000"/>
        <filter val="8.332.245"/>
        <filter val="8.816.667"/>
        <filter val="8.983.263.833"/>
        <filter val="810.994.237"/>
        <filter val="811.495.260"/>
        <filter val="851.000.000"/>
        <filter val="86.303.064"/>
        <filter val="861.891"/>
        <filter val="885.420.000"/>
        <filter val="9.142.961.600"/>
        <filter val="92.486.477"/>
        <filter val="94.369.725"/>
        <filter val="950.000"/>
        <filter val="96.613.371"/>
        <filter val="-96.613.371"/>
        <filter val="963.852"/>
        <filter val="974.150.455"/>
        <filter val="99.053.066"/>
      </filters>
    </filterColumn>
  </autoFilter>
  <customSheetViews>
    <customSheetView guid="{EF69D6EE-DB7C-41BA-9D3E-A1095271DBA4}" showAutoFilter="1">
      <pane ySplit="4" topLeftCell="A489" activePane="bottomLeft" state="frozen"/>
      <selection pane="bottomLeft" activeCell="G492" sqref="G492"/>
      <pageMargins left="0.7" right="0.7" top="0.75" bottom="0.75" header="0.3" footer="0.3"/>
      <pageSetup paperSize="9" orientation="portrait" r:id="rId2"/>
      <autoFilter ref="A4:M487" xr:uid="{00000000-0000-0000-0000-000000000000}"/>
    </customSheetView>
    <customSheetView guid="{F3648BCD-1CED-4BBB-AE63-37BDB925883F}" showAutoFilter="1" state="hidden">
      <pane ySplit="11" topLeftCell="A222" activePane="bottomLeft" state="frozen"/>
      <selection pane="bottomLeft" activeCell="B228" sqref="B228"/>
      <pageMargins left="0.7" right="0.7" top="0.75" bottom="0.75" header="0.3" footer="0.3"/>
      <pageSetup paperSize="9" orientation="portrait" r:id="rId3"/>
      <autoFilter ref="A4:J480" xr:uid="{00000000-0000-0000-0000-000000000000}"/>
    </customSheetView>
    <customSheetView guid="{5FCC9217-B3E9-4B91-A943-5F21728EBEE9}" filter="1" showAutoFilter="1">
      <pane ySplit="236" topLeftCell="A238" activePane="bottomLeft" state="frozen"/>
      <selection pane="bottomLeft" activeCell="C275" sqref="C275"/>
      <pageMargins left="0.7" right="0.7" top="0.75" bottom="0.75" header="0.3" footer="0.3"/>
      <pageSetup paperSize="9" orientation="portrait" r:id="rId4"/>
      <autoFilter ref="A4:J480" xr:uid="{00000000-0000-0000-0000-000000000000}">
        <filterColumn colId="1">
          <filters>
            <filter val="Otros Pasivos Corrientes (Nota 5.q)"/>
          </filters>
        </filterColumn>
      </autoFilter>
    </customSheetView>
    <customSheetView guid="{7015FC6D-0680-4B00-AA0E-B83DA1D0B666}" filter="1" showAutoFilter="1">
      <pane ySplit="10" topLeftCell="A396" activePane="bottomLeft" state="frozen"/>
      <selection pane="bottomLeft" activeCell="B413" sqref="B413"/>
      <pageMargins left="0.7" right="0.7" top="0.75" bottom="0.75" header="0.3" footer="0.3"/>
      <pageSetup paperSize="9" orientation="portrait" r:id="rId5"/>
      <autoFilter ref="A4:J480" xr:uid="{00000000-0000-0000-0000-000000000000}">
        <filterColumn colId="6">
          <filters>
            <filter val="1.217.193"/>
            <filter val="1.403.320.111"/>
            <filter val="1.530.000"/>
            <filter val="1.808.967"/>
            <filter val="1.948.492"/>
            <filter val="10.014.421"/>
            <filter val="10.083.333"/>
            <filter val="10.500.000"/>
            <filter val="100.000"/>
            <filter val="105.000.000"/>
            <filter val="11.647.065"/>
            <filter val="112.487.908"/>
            <filter val="113.837.164"/>
            <filter val="12.643.649"/>
            <filter val="139.728.254"/>
            <filter val="14.200.454"/>
            <filter val="14.285.334"/>
            <filter val="15.882.182"/>
            <filter val="157.876.083"/>
            <filter val="16.238.918"/>
            <filter val="162.227.408"/>
            <filter val="165.523.085"/>
            <filter val="165.980.247"/>
            <filter val="169.372.459"/>
            <filter val="17.653.690"/>
            <filter val="18.136.461.199"/>
            <filter val="-18.136.461.199"/>
            <filter val="18.665.667"/>
            <filter val="2.155.931"/>
            <filter val="2.410.959"/>
            <filter val="2.489.543.463"/>
            <filter val="2.500.001"/>
            <filter val="2.598.392"/>
            <filter val="2.650.719"/>
            <filter val="2.874.119"/>
            <filter val="20.470.836"/>
            <filter val="21.121.490"/>
            <filter val="21.887.999"/>
            <filter val="217.559.172"/>
            <filter val="22.067.273"/>
            <filter val="225.302.826"/>
            <filter val="23.322.673"/>
            <filter val="23.799.408"/>
            <filter val="24.000.000"/>
            <filter val="250.049"/>
            <filter val="26.537.264"/>
            <filter val="28.610.971"/>
            <filter val="289.016.667"/>
            <filter val="3.169.091"/>
            <filter val="3.336.439"/>
            <filter val="3.496.313"/>
            <filter val="3.516.576"/>
            <filter val="3.755.762"/>
            <filter val="3.996.538"/>
            <filter val="-30.629.975"/>
            <filter val="30.826.014"/>
            <filter val="30.827.114"/>
            <filter val="32.204.457"/>
            <filter val="-32.204.457"/>
            <filter val="32.844.791"/>
            <filter val="32.860.972"/>
            <filter val="332.000"/>
            <filter val="35.409.091"/>
            <filter val="35.600"/>
            <filter val="38.721.199"/>
            <filter val="39.000.000"/>
            <filter val="39.872.675"/>
            <filter val="4.000.000"/>
            <filter val="4.232.306.000"/>
            <filter val="-4.232.306.000"/>
            <filter val="4.335.591"/>
            <filter val="4.453.151"/>
            <filter val="4.760"/>
            <filter val="407.541.775"/>
            <filter val="412.376"/>
            <filter val="427.741.326"/>
            <filter val="429.580"/>
            <filter val="43.148.578"/>
            <filter val="44.231.650"/>
            <filter val="44.516.285"/>
            <filter val="442.916.854.245"/>
            <filter val="-442.916.854.245"/>
            <filter val="449.542.972"/>
            <filter val="48.857.307"/>
            <filter val="49.946.068"/>
            <filter val="5.000.000.000"/>
            <filter val="5.576.709"/>
            <filter val="50.732.513"/>
            <filter val="52.500.000"/>
            <filter val="537.248"/>
            <filter val="56.649.722"/>
            <filter val="561.000.000"/>
            <filter val="57.764.419"/>
            <filter val="58.662.495"/>
            <filter val="58.988.520"/>
            <filter val="59.240.090"/>
            <filter val="598.420.166"/>
            <filter val="6.000.000"/>
            <filter val="6.491.551"/>
            <filter val="6.736.642"/>
            <filter val="6.799.607"/>
            <filter val="60.931.484"/>
            <filter val="612.030.384"/>
            <filter val="618.840"/>
            <filter val="622.033.558"/>
            <filter val="633.276.895"/>
            <filter val="634.228.480"/>
            <filter val="66.646"/>
            <filter val="7.954.545"/>
            <filter val="7.997.216.474"/>
            <filter val="700.003"/>
            <filter val="718.181"/>
            <filter val="74.631.194"/>
            <filter val="750.000.000"/>
            <filter val="788.252.516"/>
            <filter val="-788.252.516"/>
            <filter val="8.000.000"/>
            <filter val="8.034.255.631"/>
            <filter val="8.084.000.000"/>
            <filter val="8.109.049.854"/>
            <filter val="825.000"/>
            <filter val="87.699.040"/>
            <filter val="88.410.220"/>
            <filter val="9.000.000"/>
            <filter val="9.387.688"/>
            <filter val="9.967.899"/>
            <filter val="96.219"/>
            <filter val="96.802.558"/>
          </filters>
        </filterColumn>
      </autoFilter>
    </customSheetView>
    <customSheetView guid="{B9F63820-5C32-455A-BC9D-0BE84D6B0867}" filter="1" showAutoFilter="1" state="hidden">
      <pane ySplit="4" topLeftCell="A5" activePane="bottomLeft" state="frozen"/>
      <selection pane="bottomLeft" activeCell="D390" sqref="D390:G390 D392:G396 D410:G411 D424:G424"/>
      <pageMargins left="0.7" right="0.7" top="0.75" bottom="0.75" header="0.3" footer="0.3"/>
      <pageSetup paperSize="9" orientation="portrait" r:id="rId6"/>
      <autoFilter ref="A4:J480" xr:uid="{00000000-0000-0000-0000-000000000000}">
        <filterColumn colId="1">
          <filters>
            <filter val="Otros gastos de comercialización (Nota 5.w)"/>
          </filters>
        </filterColumn>
      </autoFilter>
    </customSheetView>
  </customSheetViews>
  <conditionalFormatting sqref="E406:F406">
    <cfRule type="colorScale" priority="1">
      <colorScale>
        <cfvo type="min"/>
        <cfvo type="percentile" val="50"/>
        <cfvo type="max"/>
        <color rgb="FFF8696B"/>
        <color rgb="FFFCFCFF"/>
        <color rgb="FF63BE7B"/>
      </colorScale>
    </cfRule>
  </conditionalFormatting>
  <pageMargins left="0.7" right="0.7" top="0.75" bottom="0.75" header="0.3" footer="0.3"/>
  <pageSetup paperSize="9" orientation="portrait"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B2A86-6795-46B6-9534-ACDB67E37A0D}">
  <sheetPr>
    <tabColor rgb="FF006699"/>
  </sheetPr>
  <dimension ref="B2:J81"/>
  <sheetViews>
    <sheetView showGridLines="0" zoomScaleNormal="100" workbookViewId="0"/>
  </sheetViews>
  <sheetFormatPr baseColWidth="10" defaultColWidth="8.7109375" defaultRowHeight="12.75"/>
  <cols>
    <col min="1" max="1" width="2.42578125" style="350" customWidth="1"/>
    <col min="2" max="2" width="16.7109375" style="350" customWidth="1"/>
    <col min="3" max="3" width="26.7109375" style="350" customWidth="1"/>
    <col min="4" max="4" width="15.28515625" style="350" customWidth="1"/>
    <col min="5" max="6" width="12.140625" style="350" customWidth="1"/>
    <col min="7" max="7" width="18.28515625" style="350" customWidth="1"/>
    <col min="8" max="8" width="27.42578125" style="350" customWidth="1"/>
    <col min="9" max="9" width="29.42578125" style="350" customWidth="1"/>
    <col min="10" max="10" width="12.140625" style="350" customWidth="1"/>
    <col min="11" max="16384" width="8.7109375" style="350"/>
  </cols>
  <sheetData>
    <row r="2" spans="2:10" ht="15">
      <c r="B2" s="1000" t="s">
        <v>1443</v>
      </c>
      <c r="C2" s="1000"/>
      <c r="D2" s="1000"/>
      <c r="E2" s="1000"/>
      <c r="F2" s="1000"/>
      <c r="G2" s="1000"/>
      <c r="H2" s="1000"/>
      <c r="I2" s="1000"/>
      <c r="J2" s="50"/>
    </row>
    <row r="3" spans="2:10" ht="15">
      <c r="B3" s="1001" t="s">
        <v>1193</v>
      </c>
      <c r="C3" s="1001"/>
      <c r="D3" s="1001"/>
      <c r="E3" s="1001"/>
      <c r="F3" s="1001"/>
      <c r="G3" s="1001"/>
      <c r="H3" s="1001"/>
      <c r="I3" s="1001"/>
      <c r="J3" s="50"/>
    </row>
    <row r="4" spans="2:10" ht="15">
      <c r="B4" s="197"/>
      <c r="C4" s="197"/>
      <c r="D4" s="50"/>
      <c r="E4" s="50"/>
      <c r="F4" s="50"/>
      <c r="G4" s="50"/>
      <c r="H4" s="50"/>
      <c r="I4" s="50"/>
      <c r="J4" s="50"/>
    </row>
    <row r="5" spans="2:10" ht="15">
      <c r="B5" s="351" t="s">
        <v>1421</v>
      </c>
      <c r="C5" s="525"/>
      <c r="D5" s="50"/>
      <c r="E5" s="50"/>
      <c r="F5" s="50"/>
      <c r="G5" s="50"/>
      <c r="H5" s="760" t="s">
        <v>1422</v>
      </c>
      <c r="I5" s="760"/>
      <c r="J5" s="50"/>
    </row>
    <row r="6" spans="2:10" ht="15">
      <c r="B6" s="197"/>
      <c r="C6" s="197"/>
      <c r="D6" s="50"/>
      <c r="E6" s="50"/>
      <c r="F6" s="50"/>
      <c r="G6" s="50"/>
      <c r="H6" s="197"/>
      <c r="I6" s="197"/>
      <c r="J6" s="50"/>
    </row>
    <row r="7" spans="2:10" ht="15">
      <c r="B7" s="235" t="s">
        <v>1127</v>
      </c>
      <c r="C7" s="235"/>
      <c r="D7" s="245" t="s">
        <v>1423</v>
      </c>
      <c r="E7" s="50"/>
      <c r="F7" s="50"/>
      <c r="G7" s="50"/>
      <c r="H7" s="235" t="s">
        <v>1127</v>
      </c>
      <c r="I7" s="235"/>
      <c r="J7" s="245" t="s">
        <v>1424</v>
      </c>
    </row>
    <row r="8" spans="2:10" ht="15">
      <c r="B8" s="235" t="s">
        <v>1128</v>
      </c>
      <c r="C8" s="235"/>
      <c r="D8" s="245" t="s">
        <v>1129</v>
      </c>
      <c r="E8" s="50"/>
      <c r="F8" s="50"/>
      <c r="G8" s="50"/>
      <c r="H8" s="235" t="s">
        <v>1128</v>
      </c>
      <c r="I8" s="235"/>
      <c r="J8" s="245" t="s">
        <v>1425</v>
      </c>
    </row>
    <row r="9" spans="2:10" ht="15">
      <c r="B9" s="235" t="s">
        <v>1130</v>
      </c>
      <c r="C9" s="235"/>
      <c r="D9" s="346">
        <v>27</v>
      </c>
      <c r="E9" s="50"/>
      <c r="F9" s="50"/>
      <c r="G9" s="50"/>
      <c r="H9" s="235"/>
      <c r="I9" s="235"/>
      <c r="J9" s="761"/>
    </row>
    <row r="10" spans="2:10" ht="15">
      <c r="B10" s="235" t="s">
        <v>1131</v>
      </c>
      <c r="C10" s="235"/>
      <c r="D10" s="245" t="s">
        <v>1132</v>
      </c>
      <c r="E10" s="50"/>
      <c r="F10" s="50"/>
      <c r="G10" s="50"/>
      <c r="H10" s="235" t="s">
        <v>1131</v>
      </c>
      <c r="I10" s="235"/>
      <c r="J10" s="245" t="s">
        <v>1426</v>
      </c>
    </row>
    <row r="11" spans="2:10" ht="15">
      <c r="B11" s="235" t="s">
        <v>1133</v>
      </c>
      <c r="C11" s="235"/>
      <c r="D11" s="245" t="s">
        <v>1134</v>
      </c>
      <c r="E11" s="50"/>
      <c r="F11" s="50"/>
      <c r="G11" s="50"/>
      <c r="H11" s="235" t="s">
        <v>1133</v>
      </c>
      <c r="I11" s="235"/>
      <c r="J11" s="245" t="s">
        <v>1134</v>
      </c>
    </row>
    <row r="12" spans="2:10" ht="15">
      <c r="B12" s="235" t="s">
        <v>1135</v>
      </c>
      <c r="C12" s="235"/>
      <c r="D12" s="959" t="s">
        <v>1136</v>
      </c>
      <c r="E12" s="50"/>
      <c r="F12" s="50"/>
      <c r="G12" s="50"/>
      <c r="H12" s="235" t="s">
        <v>1135</v>
      </c>
      <c r="I12" s="235"/>
      <c r="J12" s="959" t="s">
        <v>1427</v>
      </c>
    </row>
    <row r="13" spans="2:10" ht="15">
      <c r="B13" s="235" t="s">
        <v>1137</v>
      </c>
      <c r="C13" s="235"/>
      <c r="D13" s="541" t="s">
        <v>1229</v>
      </c>
      <c r="E13" s="50"/>
      <c r="F13" s="50"/>
      <c r="G13" s="50"/>
      <c r="H13" s="235" t="s">
        <v>1137</v>
      </c>
      <c r="I13" s="235"/>
      <c r="J13" s="541" t="s">
        <v>1428</v>
      </c>
    </row>
    <row r="14" spans="2:10" ht="15">
      <c r="B14" s="235" t="s">
        <v>1138</v>
      </c>
      <c r="C14" s="235"/>
      <c r="D14" s="245" t="s">
        <v>1132</v>
      </c>
      <c r="E14" s="50"/>
      <c r="F14" s="50"/>
      <c r="G14" s="50"/>
      <c r="H14" s="235" t="s">
        <v>1138</v>
      </c>
      <c r="I14" s="235"/>
      <c r="J14" s="245" t="s">
        <v>1429</v>
      </c>
    </row>
    <row r="15" spans="2:10" ht="15">
      <c r="B15" s="352"/>
      <c r="C15" s="352"/>
      <c r="D15" s="50"/>
      <c r="E15" s="50"/>
      <c r="F15" s="50"/>
      <c r="G15" s="50"/>
      <c r="H15" s="50"/>
      <c r="I15" s="50"/>
      <c r="J15" s="50"/>
    </row>
    <row r="16" spans="2:10" ht="15">
      <c r="B16" s="351" t="s">
        <v>1430</v>
      </c>
      <c r="C16" s="525"/>
      <c r="D16" s="50"/>
      <c r="E16" s="50"/>
      <c r="F16" s="50"/>
      <c r="G16" s="50"/>
      <c r="H16" s="760" t="s">
        <v>1431</v>
      </c>
      <c r="I16" s="50"/>
      <c r="J16" s="50"/>
    </row>
    <row r="17" spans="2:10" ht="15">
      <c r="B17" s="197"/>
      <c r="C17" s="197"/>
      <c r="D17" s="50"/>
      <c r="E17" s="50"/>
      <c r="F17" s="50"/>
      <c r="G17" s="50"/>
      <c r="H17" s="197"/>
      <c r="I17" s="50"/>
      <c r="J17" s="50"/>
    </row>
    <row r="18" spans="2:10" ht="15">
      <c r="B18" s="235" t="s">
        <v>1139</v>
      </c>
      <c r="C18" s="235"/>
      <c r="D18" s="245" t="s">
        <v>1140</v>
      </c>
      <c r="E18" s="50"/>
      <c r="F18" s="50"/>
      <c r="G18" s="50"/>
      <c r="H18" s="235" t="s">
        <v>1139</v>
      </c>
      <c r="I18" s="50"/>
      <c r="J18" s="50"/>
    </row>
    <row r="19" spans="2:10" ht="15">
      <c r="B19" s="235" t="s">
        <v>1141</v>
      </c>
      <c r="C19" s="235"/>
      <c r="D19" s="245" t="s">
        <v>1142</v>
      </c>
      <c r="E19" s="50"/>
      <c r="F19" s="50"/>
      <c r="G19" s="50"/>
      <c r="H19" s="235" t="s">
        <v>1141</v>
      </c>
      <c r="I19" s="50"/>
      <c r="J19" s="50"/>
    </row>
    <row r="20" spans="2:10" ht="15">
      <c r="B20" s="235" t="s">
        <v>1143</v>
      </c>
      <c r="C20" s="235"/>
      <c r="D20" s="245" t="s">
        <v>1195</v>
      </c>
      <c r="E20" s="50"/>
      <c r="F20" s="50"/>
      <c r="G20" s="50"/>
      <c r="H20" s="235" t="s">
        <v>1143</v>
      </c>
      <c r="I20" s="50"/>
      <c r="J20" s="50"/>
    </row>
    <row r="21" spans="2:10" ht="15">
      <c r="B21" s="235" t="s">
        <v>1139</v>
      </c>
      <c r="C21" s="235"/>
      <c r="D21" s="245" t="s">
        <v>1144</v>
      </c>
      <c r="E21" s="50"/>
      <c r="F21" s="50"/>
      <c r="G21" s="50"/>
      <c r="H21" s="235" t="s">
        <v>1139</v>
      </c>
      <c r="I21" s="50"/>
      <c r="J21" s="50"/>
    </row>
    <row r="22" spans="2:10">
      <c r="B22" s="235" t="s">
        <v>1141</v>
      </c>
      <c r="C22" s="235"/>
      <c r="D22" s="245" t="s">
        <v>1145</v>
      </c>
      <c r="H22" s="235" t="s">
        <v>1141</v>
      </c>
    </row>
    <row r="24" spans="2:10">
      <c r="B24" s="109" t="s">
        <v>1432</v>
      </c>
      <c r="C24" s="233"/>
      <c r="H24" s="1012" t="s">
        <v>1434</v>
      </c>
      <c r="I24" s="1012"/>
      <c r="J24" s="1012"/>
    </row>
    <row r="25" spans="2:10" ht="13.5" thickBot="1">
      <c r="H25" s="964"/>
      <c r="I25" s="964"/>
    </row>
    <row r="26" spans="2:10" ht="13.5" thickBot="1">
      <c r="B26" s="1002" t="s">
        <v>1146</v>
      </c>
      <c r="C26" s="1003"/>
      <c r="D26" s="1002" t="s">
        <v>1147</v>
      </c>
      <c r="E26" s="1004"/>
      <c r="F26" s="1003"/>
      <c r="H26" s="960" t="s">
        <v>1146</v>
      </c>
      <c r="I26" s="961" t="s">
        <v>1147</v>
      </c>
    </row>
    <row r="27" spans="2:10" ht="13.5" thickBot="1">
      <c r="B27" s="1006" t="s">
        <v>1148</v>
      </c>
      <c r="C27" s="1007"/>
      <c r="D27" s="530" t="s">
        <v>1149</v>
      </c>
      <c r="E27" s="534"/>
      <c r="F27" s="536"/>
      <c r="H27" s="1010" t="s">
        <v>1148</v>
      </c>
      <c r="I27" s="353" t="s">
        <v>1149</v>
      </c>
    </row>
    <row r="28" spans="2:10" ht="13.5" thickBot="1">
      <c r="B28" s="1008"/>
      <c r="C28" s="1009"/>
      <c r="D28" s="530" t="s">
        <v>1150</v>
      </c>
      <c r="E28" s="534"/>
      <c r="F28" s="353"/>
      <c r="H28" s="1011"/>
      <c r="I28" s="353" t="s">
        <v>1150</v>
      </c>
    </row>
    <row r="29" spans="2:10" ht="13.5" thickBot="1">
      <c r="B29" s="354" t="s">
        <v>1151</v>
      </c>
      <c r="C29" s="528"/>
      <c r="D29" s="531"/>
      <c r="E29" s="354"/>
      <c r="F29" s="528"/>
      <c r="H29" s="354" t="s">
        <v>1151</v>
      </c>
      <c r="I29" s="962"/>
    </row>
    <row r="30" spans="2:10" ht="13.5" thickBot="1">
      <c r="B30" s="355" t="s">
        <v>109</v>
      </c>
      <c r="C30" s="353"/>
      <c r="D30" s="532" t="s">
        <v>1149</v>
      </c>
      <c r="E30" s="355"/>
      <c r="F30" s="353"/>
      <c r="H30" s="355" t="s">
        <v>109</v>
      </c>
      <c r="I30" s="963" t="s">
        <v>1149</v>
      </c>
    </row>
    <row r="31" spans="2:10" ht="13.5" thickBot="1">
      <c r="B31" s="355" t="s">
        <v>576</v>
      </c>
      <c r="C31" s="353"/>
      <c r="D31" s="532" t="s">
        <v>1150</v>
      </c>
      <c r="E31" s="355"/>
      <c r="F31" s="353"/>
      <c r="H31" s="355" t="s">
        <v>576</v>
      </c>
      <c r="I31" s="963" t="s">
        <v>1150</v>
      </c>
    </row>
    <row r="32" spans="2:10" ht="13.5" thickBot="1">
      <c r="B32" s="355" t="s">
        <v>1152</v>
      </c>
      <c r="C32" s="353"/>
      <c r="D32" s="532" t="s">
        <v>1153</v>
      </c>
      <c r="E32" s="355"/>
      <c r="F32" s="353"/>
      <c r="H32" s="355" t="s">
        <v>1152</v>
      </c>
      <c r="I32" s="963" t="s">
        <v>1153</v>
      </c>
    </row>
    <row r="33" spans="2:9" ht="13.5" thickBot="1">
      <c r="B33" s="355" t="s">
        <v>1154</v>
      </c>
      <c r="C33" s="353"/>
      <c r="D33" s="532" t="s">
        <v>1155</v>
      </c>
      <c r="E33" s="355"/>
      <c r="F33" s="353"/>
      <c r="H33" s="355" t="s">
        <v>1154</v>
      </c>
      <c r="I33" s="963" t="s">
        <v>1155</v>
      </c>
    </row>
    <row r="34" spans="2:9" ht="13.5" thickBot="1">
      <c r="B34" s="355" t="s">
        <v>1156</v>
      </c>
      <c r="C34" s="353"/>
      <c r="D34" s="532" t="s">
        <v>1194</v>
      </c>
      <c r="E34" s="355"/>
      <c r="F34" s="353"/>
      <c r="H34" s="355" t="s">
        <v>1156</v>
      </c>
      <c r="I34" s="963" t="s">
        <v>1433</v>
      </c>
    </row>
    <row r="35" spans="2:9" ht="13.5" thickBot="1">
      <c r="B35" s="354" t="s">
        <v>1157</v>
      </c>
      <c r="C35" s="528"/>
      <c r="D35" s="531"/>
      <c r="E35" s="354"/>
      <c r="F35" s="528"/>
      <c r="H35" s="354" t="s">
        <v>1157</v>
      </c>
      <c r="I35" s="962"/>
    </row>
    <row r="36" spans="2:9" ht="13.5" thickBot="1">
      <c r="B36" s="529" t="s">
        <v>1158</v>
      </c>
      <c r="C36" s="353"/>
      <c r="D36" s="533" t="s">
        <v>1150</v>
      </c>
      <c r="E36" s="535"/>
      <c r="F36" s="537"/>
      <c r="H36" s="355" t="s">
        <v>1158</v>
      </c>
      <c r="I36" s="963" t="s">
        <v>727</v>
      </c>
    </row>
    <row r="37" spans="2:9" ht="13.5" thickBot="1">
      <c r="B37" s="529" t="s">
        <v>1159</v>
      </c>
      <c r="C37" s="353"/>
      <c r="D37" s="533" t="s">
        <v>1160</v>
      </c>
      <c r="E37" s="535"/>
      <c r="F37" s="537"/>
    </row>
    <row r="38" spans="2:9" ht="15" customHeight="1" thickBot="1">
      <c r="B38" s="529" t="s">
        <v>1161</v>
      </c>
      <c r="C38" s="353"/>
      <c r="D38" s="533" t="s">
        <v>1162</v>
      </c>
      <c r="E38" s="535"/>
      <c r="F38" s="537"/>
    </row>
    <row r="39" spans="2:9" ht="13.5" thickBot="1">
      <c r="B39" s="529" t="s">
        <v>1163</v>
      </c>
      <c r="C39" s="353"/>
      <c r="D39" s="533" t="s">
        <v>1164</v>
      </c>
      <c r="E39" s="535"/>
      <c r="F39" s="537"/>
    </row>
    <row r="40" spans="2:9" ht="13.5" thickBot="1">
      <c r="B40" s="529" t="s">
        <v>1165</v>
      </c>
      <c r="C40" s="353"/>
      <c r="D40" s="533" t="s">
        <v>1166</v>
      </c>
      <c r="E40" s="535"/>
      <c r="F40" s="537"/>
    </row>
    <row r="42" spans="2:9">
      <c r="B42" s="1013" t="s">
        <v>1167</v>
      </c>
      <c r="C42" s="1013"/>
    </row>
    <row r="44" spans="2:9">
      <c r="B44" s="346" t="s">
        <v>1444</v>
      </c>
      <c r="C44" s="526"/>
    </row>
    <row r="46" spans="2:9">
      <c r="B46" s="356" t="s">
        <v>1168</v>
      </c>
      <c r="C46" s="356"/>
      <c r="D46" s="357">
        <v>15000000000</v>
      </c>
    </row>
    <row r="47" spans="2:9">
      <c r="B47" s="356" t="s">
        <v>1169</v>
      </c>
      <c r="C47" s="356"/>
      <c r="D47" s="357">
        <v>15000000000</v>
      </c>
    </row>
    <row r="48" spans="2:9">
      <c r="B48" s="356" t="s">
        <v>849</v>
      </c>
      <c r="C48" s="356"/>
      <c r="D48" s="357">
        <v>10000000000</v>
      </c>
    </row>
    <row r="49" spans="2:9">
      <c r="B49" s="356" t="s">
        <v>1170</v>
      </c>
      <c r="C49" s="356"/>
      <c r="D49" s="357">
        <v>1000000</v>
      </c>
    </row>
    <row r="51" spans="2:9" ht="13.5" thickBot="1"/>
    <row r="52" spans="2:9" ht="15" customHeight="1" thickBot="1">
      <c r="B52" s="1002" t="s">
        <v>1171</v>
      </c>
      <c r="C52" s="1004"/>
      <c r="D52" s="1004"/>
      <c r="E52" s="1004"/>
      <c r="F52" s="1004"/>
      <c r="G52" s="1004"/>
      <c r="H52" s="1004"/>
      <c r="I52" s="1005"/>
    </row>
    <row r="53" spans="2:9" ht="24.75" thickBot="1">
      <c r="B53" s="965" t="s">
        <v>1172</v>
      </c>
      <c r="C53" s="966" t="s">
        <v>633</v>
      </c>
      <c r="D53" s="966" t="s">
        <v>1173</v>
      </c>
      <c r="E53" s="966" t="s">
        <v>1174</v>
      </c>
      <c r="F53" s="966" t="s">
        <v>738</v>
      </c>
      <c r="G53" s="966" t="s">
        <v>1175</v>
      </c>
      <c r="H53" s="966" t="s">
        <v>739</v>
      </c>
      <c r="I53" s="966" t="s">
        <v>1176</v>
      </c>
    </row>
    <row r="54" spans="2:9" ht="13.5" thickBot="1">
      <c r="B54" s="358">
        <v>1</v>
      </c>
      <c r="C54" s="359" t="s">
        <v>641</v>
      </c>
      <c r="D54" s="360">
        <v>9999</v>
      </c>
      <c r="E54" s="360">
        <v>9999</v>
      </c>
      <c r="F54" s="361" t="s">
        <v>1177</v>
      </c>
      <c r="G54" s="360">
        <v>9999</v>
      </c>
      <c r="H54" s="362">
        <v>9999000000</v>
      </c>
      <c r="I54" s="363">
        <f>+H54/(H55+H54)</f>
        <v>0.99990000000000001</v>
      </c>
    </row>
    <row r="55" spans="2:9" ht="13.5" thickBot="1">
      <c r="B55" s="358">
        <v>2</v>
      </c>
      <c r="C55" s="359" t="s">
        <v>1178</v>
      </c>
      <c r="D55" s="361">
        <v>1</v>
      </c>
      <c r="E55" s="361">
        <v>1</v>
      </c>
      <c r="F55" s="361" t="s">
        <v>1177</v>
      </c>
      <c r="G55" s="361">
        <v>1</v>
      </c>
      <c r="H55" s="362">
        <v>1000000</v>
      </c>
      <c r="I55" s="363">
        <f>+H55/(H55+H54)</f>
        <v>1E-4</v>
      </c>
    </row>
    <row r="56" spans="2:9" ht="13.5" thickBot="1"/>
    <row r="57" spans="2:9" ht="15" customHeight="1" thickBot="1">
      <c r="B57" s="1002" t="s">
        <v>1179</v>
      </c>
      <c r="C57" s="1004"/>
      <c r="D57" s="1004"/>
      <c r="E57" s="1004"/>
      <c r="F57" s="1004"/>
      <c r="G57" s="1004"/>
      <c r="H57" s="1004"/>
      <c r="I57" s="1005"/>
    </row>
    <row r="58" spans="2:9" ht="24.75" thickBot="1">
      <c r="B58" s="965" t="s">
        <v>1172</v>
      </c>
      <c r="C58" s="966" t="s">
        <v>633</v>
      </c>
      <c r="D58" s="966" t="s">
        <v>1173</v>
      </c>
      <c r="E58" s="966" t="s">
        <v>1174</v>
      </c>
      <c r="F58" s="966" t="s">
        <v>738</v>
      </c>
      <c r="G58" s="966" t="s">
        <v>1175</v>
      </c>
      <c r="H58" s="966" t="s">
        <v>739</v>
      </c>
      <c r="I58" s="966" t="s">
        <v>1180</v>
      </c>
    </row>
    <row r="59" spans="2:9" ht="13.5" thickBot="1">
      <c r="B59" s="358">
        <v>1</v>
      </c>
      <c r="C59" s="359" t="s">
        <v>641</v>
      </c>
      <c r="D59" s="360">
        <v>9999</v>
      </c>
      <c r="E59" s="360">
        <v>9999</v>
      </c>
      <c r="F59" s="361" t="s">
        <v>1177</v>
      </c>
      <c r="G59" s="360">
        <v>9999</v>
      </c>
      <c r="H59" s="362">
        <v>9999000000</v>
      </c>
      <c r="I59" s="363">
        <v>0.99990000000000001</v>
      </c>
    </row>
    <row r="60" spans="2:9" ht="13.5" thickBot="1">
      <c r="B60" s="358">
        <v>2</v>
      </c>
      <c r="C60" s="359" t="s">
        <v>1178</v>
      </c>
      <c r="D60" s="361">
        <v>1</v>
      </c>
      <c r="E60" s="361">
        <v>1</v>
      </c>
      <c r="F60" s="361" t="s">
        <v>1177</v>
      </c>
      <c r="G60" s="361">
        <v>1</v>
      </c>
      <c r="H60" s="362">
        <v>1000000</v>
      </c>
      <c r="I60" s="363">
        <v>1E-4</v>
      </c>
    </row>
    <row r="63" spans="2:9">
      <c r="B63" s="242" t="s">
        <v>1181</v>
      </c>
      <c r="C63" s="242"/>
      <c r="H63" s="242" t="s">
        <v>1181</v>
      </c>
    </row>
    <row r="65" spans="2:9">
      <c r="B65" s="242" t="s">
        <v>1182</v>
      </c>
      <c r="C65" s="242"/>
      <c r="H65" s="242" t="s">
        <v>1435</v>
      </c>
    </row>
    <row r="66" spans="2:9">
      <c r="B66" s="242" t="s">
        <v>1183</v>
      </c>
      <c r="C66" s="242"/>
      <c r="H66" s="242" t="s">
        <v>1436</v>
      </c>
    </row>
    <row r="67" spans="2:9">
      <c r="H67" s="242"/>
    </row>
    <row r="68" spans="2:9">
      <c r="B68" s="242" t="s">
        <v>1184</v>
      </c>
      <c r="C68" s="242"/>
      <c r="H68" s="242" t="s">
        <v>1184</v>
      </c>
    </row>
    <row r="69" spans="2:9" ht="13.5" thickBot="1"/>
    <row r="70" spans="2:9" ht="15" customHeight="1" thickBot="1">
      <c r="B70" s="996" t="s">
        <v>1185</v>
      </c>
      <c r="C70" s="997"/>
      <c r="D70" s="998" t="s">
        <v>1186</v>
      </c>
      <c r="E70" s="999"/>
      <c r="H70" s="967" t="s">
        <v>1185</v>
      </c>
      <c r="I70" s="969" t="s">
        <v>1186</v>
      </c>
    </row>
    <row r="71" spans="2:9" ht="13.5" thickBot="1">
      <c r="B71" s="538" t="s">
        <v>1149</v>
      </c>
      <c r="C71" s="527"/>
      <c r="D71" s="540" t="s">
        <v>109</v>
      </c>
      <c r="E71" s="539"/>
      <c r="H71" s="968" t="s">
        <v>1149</v>
      </c>
      <c r="I71" s="970" t="s">
        <v>109</v>
      </c>
    </row>
    <row r="72" spans="2:9" ht="13.5" thickBot="1">
      <c r="B72" s="538" t="s">
        <v>1150</v>
      </c>
      <c r="C72" s="527"/>
      <c r="D72" s="540" t="s">
        <v>576</v>
      </c>
      <c r="E72" s="539"/>
      <c r="H72" s="968" t="s">
        <v>1150</v>
      </c>
      <c r="I72" s="970" t="s">
        <v>576</v>
      </c>
    </row>
    <row r="73" spans="2:9" ht="13.5" thickBot="1">
      <c r="B73" s="538" t="s">
        <v>1153</v>
      </c>
      <c r="C73" s="527"/>
      <c r="D73" s="540" t="s">
        <v>1187</v>
      </c>
      <c r="E73" s="539"/>
      <c r="H73" s="968" t="s">
        <v>1153</v>
      </c>
      <c r="I73" s="970" t="s">
        <v>1152</v>
      </c>
    </row>
    <row r="74" spans="2:9" ht="13.5" thickBot="1">
      <c r="B74" s="538" t="s">
        <v>1155</v>
      </c>
      <c r="C74" s="527"/>
      <c r="D74" s="540" t="s">
        <v>58</v>
      </c>
      <c r="E74" s="539"/>
      <c r="H74" s="968" t="s">
        <v>1155</v>
      </c>
      <c r="I74" s="970" t="s">
        <v>1154</v>
      </c>
    </row>
    <row r="75" spans="2:9" ht="13.5" thickBot="1">
      <c r="B75" s="538" t="s">
        <v>1194</v>
      </c>
      <c r="C75" s="527"/>
      <c r="D75" s="540" t="s">
        <v>1156</v>
      </c>
      <c r="E75" s="539"/>
      <c r="H75" s="968" t="s">
        <v>1433</v>
      </c>
      <c r="I75" s="970" t="s">
        <v>1156</v>
      </c>
    </row>
    <row r="76" spans="2:9" ht="13.5" thickBot="1">
      <c r="B76" s="538" t="s">
        <v>641</v>
      </c>
      <c r="C76" s="527"/>
      <c r="D76" s="994" t="s">
        <v>1188</v>
      </c>
      <c r="E76" s="995"/>
      <c r="H76" s="968" t="s">
        <v>369</v>
      </c>
      <c r="I76" s="970" t="s">
        <v>1188</v>
      </c>
    </row>
    <row r="78" spans="2:9">
      <c r="B78" s="235" t="s">
        <v>1189</v>
      </c>
      <c r="C78" s="235"/>
      <c r="H78" s="235" t="s">
        <v>1437</v>
      </c>
    </row>
    <row r="79" spans="2:9">
      <c r="B79" s="235" t="s">
        <v>1190</v>
      </c>
      <c r="C79" s="235"/>
      <c r="H79" s="235" t="s">
        <v>1438</v>
      </c>
    </row>
    <row r="80" spans="2:9">
      <c r="B80" s="364" t="s">
        <v>1191</v>
      </c>
      <c r="C80" s="364"/>
      <c r="H80" s="364" t="s">
        <v>1191</v>
      </c>
    </row>
    <row r="81" spans="2:8">
      <c r="B81" s="235" t="s">
        <v>1192</v>
      </c>
      <c r="C81" s="235"/>
      <c r="H81" s="235" t="s">
        <v>1439</v>
      </c>
    </row>
  </sheetData>
  <customSheetViews>
    <customSheetView guid="{EF69D6EE-DB7C-41BA-9D3E-A1095271DBA4}" scale="110" showGridLines="0" topLeftCell="A28">
      <selection activeCell="I6" sqref="I6"/>
      <pageMargins left="0.75" right="0.75" top="1" bottom="1" header="0.5" footer="0.5"/>
      <pageSetup orientation="portrait" r:id="rId1"/>
      <headerFooter alignWithMargins="0"/>
    </customSheetView>
  </customSheetViews>
  <mergeCells count="13">
    <mergeCell ref="D76:E76"/>
    <mergeCell ref="B70:C70"/>
    <mergeCell ref="D70:E70"/>
    <mergeCell ref="B2:I2"/>
    <mergeCell ref="B3:I3"/>
    <mergeCell ref="B26:C26"/>
    <mergeCell ref="D26:F26"/>
    <mergeCell ref="B52:I52"/>
    <mergeCell ref="B57:I57"/>
    <mergeCell ref="B27:C28"/>
    <mergeCell ref="H27:H28"/>
    <mergeCell ref="H24:J24"/>
    <mergeCell ref="B42:C42"/>
  </mergeCells>
  <hyperlinks>
    <hyperlink ref="D13" r:id="rId2" xr:uid="{C818A3C0-5B98-4E31-B86B-4D2E36904F4B}"/>
    <hyperlink ref="J13" r:id="rId3" display="www.regionalcasadebolsa.com.py" xr:uid="{C89B2E87-3183-4DAF-B98A-F3B09546B354}"/>
    <hyperlink ref="J12" r:id="rId4" xr:uid="{1CDE2568-5E3C-4614-A7F4-683E5CF1F673}"/>
    <hyperlink ref="D12" r:id="rId5" xr:uid="{C9A5EEEC-2937-44A7-9A17-A2148D5212EF}"/>
  </hyperlinks>
  <pageMargins left="0.75" right="0.75" top="1" bottom="1" header="0.5" footer="0.5"/>
  <pageSetup orientation="portrait" r:id="rId6"/>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336699"/>
  </sheetPr>
  <dimension ref="A1:L94"/>
  <sheetViews>
    <sheetView showGridLines="0" tabSelected="1" zoomScale="80" zoomScaleNormal="80" zoomScaleSheetLayoutView="80" workbookViewId="0">
      <pane ySplit="5" topLeftCell="A75" activePane="bottomLeft" state="frozen"/>
      <selection activeCell="B1" sqref="B1"/>
      <selection pane="bottomLeft" activeCell="F85" sqref="F85"/>
    </sheetView>
  </sheetViews>
  <sheetFormatPr baseColWidth="10" defaultColWidth="11.42578125" defaultRowHeight="15.75"/>
  <cols>
    <col min="1" max="1" width="4.7109375" style="1" customWidth="1"/>
    <col min="2" max="2" width="57.42578125" style="1" bestFit="1" customWidth="1"/>
    <col min="3" max="4" width="19.5703125" style="1" customWidth="1"/>
    <col min="5" max="5" width="61.28515625" style="1" bestFit="1" customWidth="1"/>
    <col min="6" max="7" width="19.5703125" style="1" customWidth="1"/>
    <col min="8" max="8" width="2.5703125" style="1" customWidth="1"/>
    <col min="9" max="9" width="17.7109375" style="1" customWidth="1"/>
    <col min="10" max="10" width="16.7109375" style="718" customWidth="1"/>
    <col min="11" max="11" width="18.85546875" style="718" bestFit="1" customWidth="1"/>
    <col min="12" max="12" width="13.5703125" style="1" bestFit="1" customWidth="1"/>
    <col min="13" max="16384" width="11.42578125" style="1"/>
  </cols>
  <sheetData>
    <row r="1" spans="2:12" ht="24" customHeight="1">
      <c r="B1" s="1017" t="s">
        <v>126</v>
      </c>
      <c r="C1" s="1017"/>
      <c r="D1" s="1017"/>
      <c r="E1" s="1017"/>
      <c r="F1" s="1017"/>
      <c r="G1" s="1017"/>
    </row>
    <row r="2" spans="2:12">
      <c r="B2" s="1018" t="s">
        <v>1440</v>
      </c>
      <c r="C2" s="1018"/>
      <c r="D2" s="1018"/>
      <c r="E2" s="1018"/>
      <c r="F2" s="1018"/>
      <c r="G2" s="1018"/>
    </row>
    <row r="3" spans="2:12">
      <c r="B3" s="1019" t="s">
        <v>574</v>
      </c>
      <c r="C3" s="1019"/>
      <c r="D3" s="1019"/>
      <c r="E3" s="1019"/>
      <c r="F3" s="1019"/>
      <c r="G3" s="1019"/>
    </row>
    <row r="4" spans="2:12" ht="7.5" customHeight="1" thickBot="1"/>
    <row r="5" spans="2:12" ht="45" customHeight="1" thickBot="1">
      <c r="B5" s="98" t="s">
        <v>3</v>
      </c>
      <c r="C5" s="99">
        <v>44104</v>
      </c>
      <c r="D5" s="99">
        <v>43830</v>
      </c>
      <c r="E5" s="98" t="s">
        <v>8</v>
      </c>
      <c r="F5" s="99">
        <v>44104</v>
      </c>
      <c r="G5" s="99">
        <v>43830</v>
      </c>
    </row>
    <row r="6" spans="2:12">
      <c r="B6" s="714" t="s">
        <v>4</v>
      </c>
      <c r="C6" s="342"/>
      <c r="D6" s="715"/>
      <c r="E6" s="79" t="s">
        <v>9</v>
      </c>
      <c r="F6" s="342"/>
      <c r="G6" s="716"/>
      <c r="I6" s="717"/>
      <c r="J6" s="719"/>
      <c r="K6" s="719"/>
      <c r="L6" s="717"/>
    </row>
    <row r="7" spans="2:12">
      <c r="B7" s="82" t="s">
        <v>17</v>
      </c>
      <c r="C7" s="347">
        <f>+C8+C10</f>
        <v>1575371665</v>
      </c>
      <c r="D7" s="347">
        <v>0</v>
      </c>
      <c r="E7" s="79" t="s">
        <v>75</v>
      </c>
      <c r="F7" s="347">
        <f>+SUM(F8:F13)</f>
        <v>8220568132</v>
      </c>
      <c r="G7" s="347">
        <v>0</v>
      </c>
      <c r="I7" s="717"/>
      <c r="J7" s="719"/>
      <c r="K7" s="719"/>
      <c r="L7" s="717"/>
    </row>
    <row r="8" spans="2:12">
      <c r="B8" s="84" t="s">
        <v>18</v>
      </c>
      <c r="C8" s="348">
        <f>SUMIF('Clasificación 09.20'!B:B,'Balance General'!B8,'Clasificación 09.20'!G:G)</f>
        <v>0</v>
      </c>
      <c r="D8" s="347">
        <v>0</v>
      </c>
      <c r="E8" s="80" t="s">
        <v>551</v>
      </c>
      <c r="F8" s="348">
        <f>+SUMIF('Clasificación 09.20'!B:B,'Balance General'!E8,'Clasificación 09.20'!G:G)</f>
        <v>8097007836</v>
      </c>
      <c r="G8" s="347">
        <v>0</v>
      </c>
      <c r="I8" s="717"/>
      <c r="J8" s="719"/>
      <c r="K8" s="719"/>
      <c r="L8" s="717"/>
    </row>
    <row r="9" spans="2:12">
      <c r="B9" s="84" t="s">
        <v>74</v>
      </c>
      <c r="C9" s="348">
        <f>SUMIF('Clasificación 09.20'!B:B,'Balance General'!B9,'Clasificación 09.20'!G:G)</f>
        <v>0</v>
      </c>
      <c r="D9" s="347">
        <v>0</v>
      </c>
      <c r="E9" s="80" t="s">
        <v>606</v>
      </c>
      <c r="F9" s="348">
        <f>+SUMIF('Clasificación 09.20'!B:B,'Balance General'!E9,'Clasificación 09.20'!G:G)</f>
        <v>123560296</v>
      </c>
      <c r="G9" s="347">
        <v>0</v>
      </c>
      <c r="I9" s="717"/>
      <c r="J9" s="719"/>
      <c r="K9" s="719"/>
      <c r="L9" s="717"/>
    </row>
    <row r="10" spans="2:12">
      <c r="B10" s="84" t="s">
        <v>19</v>
      </c>
      <c r="C10" s="348">
        <f>SUMIF('Clasificación 09.20'!B:B,'Balance General'!B10,'Clasificación 09.20'!G:G)</f>
        <v>1575371665</v>
      </c>
      <c r="D10" s="347">
        <v>0</v>
      </c>
      <c r="E10" s="80" t="s">
        <v>100</v>
      </c>
      <c r="F10" s="348">
        <f>+SUMIF('Clasificación 09.20'!B:B,'Balance General'!E10,'Clasificación 09.20'!G:G)</f>
        <v>0</v>
      </c>
      <c r="G10" s="347">
        <v>0</v>
      </c>
      <c r="I10" s="717"/>
      <c r="J10" s="719"/>
      <c r="K10" s="719"/>
      <c r="L10" s="717"/>
    </row>
    <row r="11" spans="2:12">
      <c r="B11" s="84"/>
      <c r="C11" s="348"/>
      <c r="D11" s="348"/>
      <c r="E11" s="80" t="s">
        <v>423</v>
      </c>
      <c r="F11" s="348">
        <f>+SUMIF('Clasificación 09.20'!B:B,'Balance General'!E11,'Clasificación 09.20'!G:G)</f>
        <v>0</v>
      </c>
      <c r="G11" s="347">
        <v>0</v>
      </c>
      <c r="I11" s="717"/>
      <c r="J11" s="719"/>
      <c r="K11" s="719"/>
      <c r="L11" s="717"/>
    </row>
    <row r="12" spans="2:12">
      <c r="B12" s="82" t="s">
        <v>447</v>
      </c>
      <c r="C12" s="347">
        <f>+SUM(C13:C16)</f>
        <v>38930025318</v>
      </c>
      <c r="D12" s="347">
        <v>0</v>
      </c>
      <c r="E12" s="80" t="s">
        <v>424</v>
      </c>
      <c r="F12" s="348">
        <f>+SUMIF('Clasificación 09.20'!B:B,'Balance General'!E12,'Clasificación 09.20'!G:G)</f>
        <v>0</v>
      </c>
      <c r="G12" s="347">
        <v>0</v>
      </c>
      <c r="I12" s="717"/>
      <c r="J12" s="719"/>
      <c r="K12" s="719"/>
      <c r="L12" s="717"/>
    </row>
    <row r="13" spans="2:12">
      <c r="B13" s="84" t="s">
        <v>77</v>
      </c>
      <c r="C13" s="348">
        <f>SUMIF('Clasificación 09.20'!B:B,'Balance General'!B13,'Clasificación 09.20'!G:G)</f>
        <v>0</v>
      </c>
      <c r="D13" s="347">
        <v>0</v>
      </c>
      <c r="E13" s="80" t="s">
        <v>76</v>
      </c>
      <c r="F13" s="348">
        <f>+SUMIF('Clasificación 09.20'!B:B,'Balance General'!E13,'Clasificación 09.20'!G:G)</f>
        <v>0</v>
      </c>
      <c r="G13" s="347">
        <v>0</v>
      </c>
    </row>
    <row r="14" spans="2:12">
      <c r="B14" s="84" t="s">
        <v>79</v>
      </c>
      <c r="C14" s="348">
        <f>SUMIF('Clasificación 09.20'!B:B,'Balance General'!B14,'Clasificación 09.20'!G:G)</f>
        <v>26584035982</v>
      </c>
      <c r="D14" s="347">
        <v>0</v>
      </c>
      <c r="E14" s="84"/>
      <c r="F14" s="348"/>
      <c r="G14" s="348"/>
      <c r="J14" s="720"/>
      <c r="K14" s="720"/>
    </row>
    <row r="15" spans="2:12">
      <c r="B15" s="84" t="s">
        <v>1389</v>
      </c>
      <c r="C15" s="348">
        <f>SUMIF('Clasificación 09.20'!B:B,'Balance General'!B15,'Clasificación 09.20'!G:G)</f>
        <v>12345989336</v>
      </c>
      <c r="D15" s="347">
        <v>0</v>
      </c>
      <c r="E15" s="84"/>
      <c r="F15" s="348"/>
      <c r="G15" s="348"/>
      <c r="J15" s="720"/>
      <c r="K15" s="720"/>
    </row>
    <row r="16" spans="2:12">
      <c r="B16" s="84" t="s">
        <v>78</v>
      </c>
      <c r="C16" s="348">
        <f>SUMIF('Clasificación 09.20'!B:B,'Balance General'!B16,'Clasificación 09.20'!G:G)</f>
        <v>0</v>
      </c>
      <c r="D16" s="347">
        <v>0</v>
      </c>
      <c r="E16" s="79" t="s">
        <v>425</v>
      </c>
      <c r="F16" s="347">
        <f>+SUM(F17:F18)</f>
        <v>8587618209</v>
      </c>
      <c r="G16" s="347">
        <v>0</v>
      </c>
      <c r="J16" s="720"/>
      <c r="K16" s="720"/>
    </row>
    <row r="17" spans="2:12">
      <c r="B17" s="84"/>
      <c r="C17" s="348"/>
      <c r="D17" s="348"/>
      <c r="E17" s="80" t="s">
        <v>552</v>
      </c>
      <c r="F17" s="348">
        <f>+SUMIF('Clasificación 09.20'!B:B,'Balance General'!E17,'Clasificación 09.20'!G:G)</f>
        <v>8587618209</v>
      </c>
      <c r="G17" s="347">
        <v>0</v>
      </c>
      <c r="J17" s="720"/>
      <c r="K17" s="720"/>
    </row>
    <row r="18" spans="2:12">
      <c r="B18" s="84"/>
      <c r="C18" s="348"/>
      <c r="D18" s="348"/>
      <c r="E18" s="80" t="s">
        <v>80</v>
      </c>
      <c r="F18" s="348">
        <f>+SUMIF('Clasificación 09.20'!B:B,'Balance General'!E18,'Clasificación 09.20'!G:G)</f>
        <v>0</v>
      </c>
      <c r="G18" s="347">
        <v>0</v>
      </c>
    </row>
    <row r="19" spans="2:12">
      <c r="B19" s="82" t="s">
        <v>448</v>
      </c>
      <c r="C19" s="347">
        <f>SUM(C20:C27)</f>
        <v>408922072</v>
      </c>
      <c r="D19" s="347">
        <v>0</v>
      </c>
      <c r="E19" s="80"/>
      <c r="F19" s="348"/>
      <c r="G19" s="348"/>
    </row>
    <row r="20" spans="2:12">
      <c r="B20" s="84" t="s">
        <v>20</v>
      </c>
      <c r="C20" s="348">
        <f>SUMIF('Clasificación 09.20'!B:B,'Balance General'!B20,'Clasificación 09.20'!G:G)</f>
        <v>32757488</v>
      </c>
      <c r="D20" s="347">
        <v>0</v>
      </c>
      <c r="E20" s="79" t="s">
        <v>554</v>
      </c>
      <c r="F20" s="347">
        <f>+SUM(F21:F24)</f>
        <v>140885804</v>
      </c>
      <c r="G20" s="347">
        <v>0</v>
      </c>
      <c r="J20" s="720"/>
      <c r="K20" s="720"/>
    </row>
    <row r="21" spans="2:12">
      <c r="B21" s="84" t="s">
        <v>84</v>
      </c>
      <c r="C21" s="348">
        <f>SUMIF('Clasificación 09.20'!B:B,'Balance General'!B21,'Clasificación 09.20'!G:G)</f>
        <v>0</v>
      </c>
      <c r="D21" s="347">
        <v>0</v>
      </c>
      <c r="E21" s="80" t="s">
        <v>81</v>
      </c>
      <c r="F21" s="348">
        <f>+SUMIF('Clasificación 09.20'!B:B,'Balance General'!E21,'Clasificación 09.20'!G:G)</f>
        <v>105547667</v>
      </c>
      <c r="G21" s="347">
        <v>0</v>
      </c>
      <c r="J21" s="720"/>
      <c r="K21" s="720"/>
    </row>
    <row r="22" spans="2:12">
      <c r="B22" s="84" t="s">
        <v>85</v>
      </c>
      <c r="C22" s="348">
        <f>SUMIF('Clasificación 09.20'!B:B,'Balance General'!B22,'Clasificación 09.20'!G:G)</f>
        <v>1770137</v>
      </c>
      <c r="D22" s="347"/>
      <c r="E22" s="80" t="s">
        <v>82</v>
      </c>
      <c r="F22" s="348">
        <f>+SUMIF('Clasificación 09.20'!B:B,'Balance General'!E22,'Clasificación 09.20'!G:G)</f>
        <v>0</v>
      </c>
      <c r="G22" s="347"/>
      <c r="J22" s="720"/>
      <c r="K22" s="720"/>
    </row>
    <row r="23" spans="2:12">
      <c r="B23" s="84" t="s">
        <v>421</v>
      </c>
      <c r="C23" s="348">
        <f>SUMIF('Clasificación 09.20'!B:B,'Balance General'!B23,'Clasificación 09.20'!G:G)</f>
        <v>0</v>
      </c>
      <c r="D23" s="347">
        <v>0</v>
      </c>
      <c r="E23" s="80" t="s">
        <v>36</v>
      </c>
      <c r="F23" s="348">
        <f>+SUMIF('Clasificación 09.20'!B:B,'Balance General'!E23,'Clasificación 09.20'!G:G)</f>
        <v>0</v>
      </c>
      <c r="G23" s="347">
        <v>0</v>
      </c>
      <c r="J23" s="721"/>
      <c r="K23" s="720"/>
    </row>
    <row r="24" spans="2:12">
      <c r="B24" s="84" t="s">
        <v>21</v>
      </c>
      <c r="C24" s="348">
        <f>SUMIF('Clasificación 09.20'!B:B,'Balance General'!B24,'Clasificación 09.20'!G:G)</f>
        <v>374394447</v>
      </c>
      <c r="D24" s="347">
        <v>0</v>
      </c>
      <c r="E24" s="80" t="s">
        <v>83</v>
      </c>
      <c r="F24" s="348">
        <f>+SUMIF('Clasificación 09.20'!B:B,'Balance General'!E24,'Clasificación 09.20'!G:G)</f>
        <v>35338137</v>
      </c>
      <c r="G24" s="347">
        <v>0</v>
      </c>
      <c r="J24" s="721"/>
    </row>
    <row r="25" spans="2:12">
      <c r="B25" s="84" t="s">
        <v>86</v>
      </c>
      <c r="C25" s="348">
        <f>SUMIF('Clasificación 09.20'!B:B,'Balance General'!B25,'Clasificación 09.20'!G:G)</f>
        <v>0</v>
      </c>
      <c r="D25" s="347">
        <v>0</v>
      </c>
      <c r="E25" s="81"/>
      <c r="F25" s="348"/>
      <c r="G25" s="348"/>
      <c r="J25" s="721"/>
    </row>
    <row r="26" spans="2:12">
      <c r="B26" s="84" t="s">
        <v>422</v>
      </c>
      <c r="C26" s="348">
        <f>SUMIF('Clasificación 09.20'!B:B,'Balance General'!B26,'Clasificación 09.20'!G:G)</f>
        <v>0</v>
      </c>
      <c r="D26" s="347">
        <v>0</v>
      </c>
      <c r="E26" s="81"/>
      <c r="F26" s="348"/>
      <c r="G26" s="348"/>
      <c r="J26" s="721"/>
    </row>
    <row r="27" spans="2:12">
      <c r="B27" s="84" t="s">
        <v>87</v>
      </c>
      <c r="C27" s="348">
        <f>SUMIF('Clasificación 09.20'!B:B,'Balance General'!B27,'Clasificación 09.20'!G:G)</f>
        <v>0</v>
      </c>
      <c r="D27" s="347">
        <v>0</v>
      </c>
      <c r="E27" s="81"/>
      <c r="F27" s="348"/>
      <c r="G27" s="348"/>
      <c r="J27" s="721"/>
    </row>
    <row r="28" spans="2:12">
      <c r="B28" s="82"/>
      <c r="C28" s="348"/>
      <c r="D28" s="348"/>
      <c r="E28" s="81"/>
      <c r="F28" s="348"/>
      <c r="G28" s="348"/>
      <c r="J28" s="721"/>
    </row>
    <row r="29" spans="2:12">
      <c r="B29" s="82" t="s">
        <v>88</v>
      </c>
      <c r="C29" s="347">
        <f>+C30</f>
        <v>215350001</v>
      </c>
      <c r="D29" s="347">
        <v>0</v>
      </c>
      <c r="E29" s="79" t="s">
        <v>29</v>
      </c>
      <c r="F29" s="347">
        <f>+SUM(F30:F33)</f>
        <v>12874348608</v>
      </c>
      <c r="G29" s="347">
        <v>0</v>
      </c>
      <c r="J29" s="721"/>
      <c r="K29" s="720"/>
      <c r="L29" s="5"/>
    </row>
    <row r="30" spans="2:12">
      <c r="B30" s="84" t="s">
        <v>1391</v>
      </c>
      <c r="C30" s="348">
        <f>SUMIF('Clasificación 09.20'!B:B,'Balance General'!B30,'Clasificación 09.20'!G:G)</f>
        <v>215350001</v>
      </c>
      <c r="D30" s="347">
        <v>0</v>
      </c>
      <c r="E30" s="80" t="s">
        <v>89</v>
      </c>
      <c r="F30" s="348">
        <f>+SUMIF('Clasificación 09.20'!B:B,'Balance General'!E30,'Clasificación 09.20'!G:G)</f>
        <v>0</v>
      </c>
      <c r="G30" s="347">
        <v>0</v>
      </c>
      <c r="J30" s="720"/>
      <c r="K30" s="720"/>
    </row>
    <row r="31" spans="2:12">
      <c r="B31" s="84"/>
      <c r="C31" s="348"/>
      <c r="D31" s="348"/>
      <c r="E31" s="80" t="s">
        <v>426</v>
      </c>
      <c r="F31" s="348">
        <f>+SUMIF('Clasificación 09.20'!B:B,'Balance General'!E31,'Clasificación 09.20'!G:G)</f>
        <v>0</v>
      </c>
      <c r="G31" s="347">
        <v>0</v>
      </c>
      <c r="J31" s="720"/>
      <c r="K31" s="720"/>
    </row>
    <row r="32" spans="2:12">
      <c r="B32" s="84"/>
      <c r="C32" s="348"/>
      <c r="D32" s="348"/>
      <c r="E32" s="80" t="s">
        <v>555</v>
      </c>
      <c r="F32" s="348">
        <f>+SUMIF('Clasificación 09.20'!B:B,'Balance General'!E32,'Clasificación 09.20'!G:G)</f>
        <v>671553185</v>
      </c>
      <c r="G32" s="347">
        <v>0</v>
      </c>
      <c r="J32" s="720"/>
    </row>
    <row r="33" spans="2:10">
      <c r="B33" s="84"/>
      <c r="C33" s="348"/>
      <c r="D33" s="348"/>
      <c r="E33" s="80" t="s">
        <v>1390</v>
      </c>
      <c r="F33" s="348">
        <f>+SUMIF('Clasificación 09.20'!B:B,'Balance General'!E33,'Clasificación 09.20'!G:G)</f>
        <v>12202795423</v>
      </c>
      <c r="G33" s="347">
        <v>0</v>
      </c>
      <c r="J33" s="720"/>
    </row>
    <row r="34" spans="2:10">
      <c r="B34" s="82" t="s">
        <v>22</v>
      </c>
      <c r="C34" s="347">
        <f>+C7+C12+C19+C29</f>
        <v>41129669056</v>
      </c>
      <c r="D34" s="347">
        <v>0</v>
      </c>
      <c r="E34" s="79" t="s">
        <v>30</v>
      </c>
      <c r="F34" s="347">
        <f>+F7+F16+F20+F29</f>
        <v>29823420753</v>
      </c>
      <c r="G34" s="347">
        <v>0</v>
      </c>
    </row>
    <row r="35" spans="2:10">
      <c r="B35" s="84"/>
      <c r="C35" s="348"/>
      <c r="D35" s="348"/>
      <c r="E35" s="80"/>
      <c r="F35" s="348"/>
      <c r="G35" s="348"/>
    </row>
    <row r="36" spans="2:10">
      <c r="B36" s="82" t="s">
        <v>7</v>
      </c>
      <c r="C36" s="348"/>
      <c r="D36" s="348"/>
      <c r="E36" s="82" t="s">
        <v>97</v>
      </c>
      <c r="F36" s="348"/>
      <c r="G36" s="348"/>
    </row>
    <row r="37" spans="2:10">
      <c r="B37" s="82" t="s">
        <v>449</v>
      </c>
      <c r="C37" s="347">
        <f>+SUM(C38:C41)</f>
        <v>851000000</v>
      </c>
      <c r="D37" s="347">
        <v>0</v>
      </c>
      <c r="E37" s="82" t="s">
        <v>98</v>
      </c>
      <c r="F37" s="347">
        <f>+SUM(F38:F43)</f>
        <v>0</v>
      </c>
      <c r="G37" s="347">
        <v>0</v>
      </c>
    </row>
    <row r="38" spans="2:10">
      <c r="B38" s="84" t="s">
        <v>77</v>
      </c>
      <c r="C38" s="348">
        <f>SUMIF('Clasificación 09.20'!B:B,'Balance General'!B38,'Clasificación 09.20'!G:G)</f>
        <v>0</v>
      </c>
      <c r="D38" s="347">
        <v>0</v>
      </c>
      <c r="E38" s="83" t="s">
        <v>424</v>
      </c>
      <c r="F38" s="348">
        <f>+SUMIF('Clasificación 09.20'!B:B,'Balance General'!E38,'Clasificación 09.20'!G:G)</f>
        <v>0</v>
      </c>
      <c r="G38" s="347">
        <v>0</v>
      </c>
      <c r="J38" s="720"/>
    </row>
    <row r="39" spans="2:10">
      <c r="B39" s="84" t="s">
        <v>79</v>
      </c>
      <c r="C39" s="348">
        <v>0</v>
      </c>
      <c r="D39" s="347">
        <v>0</v>
      </c>
      <c r="E39" s="83" t="s">
        <v>455</v>
      </c>
      <c r="F39" s="348">
        <f>+SUMIF('Clasificación 09.20'!B:B,'Balance General'!E39,'Clasificación 09.20'!G:G)</f>
        <v>0</v>
      </c>
      <c r="G39" s="347">
        <v>0</v>
      </c>
      <c r="J39" s="720"/>
    </row>
    <row r="40" spans="2:10">
      <c r="B40" s="84" t="s">
        <v>64</v>
      </c>
      <c r="C40" s="348">
        <f>SUMIF('Clasificación 09.20'!B:B,'Balance General'!B40,'Clasificación 09.20'!G:G)</f>
        <v>851000000</v>
      </c>
      <c r="D40" s="347">
        <v>0</v>
      </c>
      <c r="E40" s="83" t="s">
        <v>76</v>
      </c>
      <c r="F40" s="348">
        <f>+SUMIF('Clasificación 09.20'!B:B,'Balance General'!E40,'Clasificación 09.20'!G:G)</f>
        <v>0</v>
      </c>
      <c r="G40" s="347">
        <v>0</v>
      </c>
      <c r="J40" s="720"/>
    </row>
    <row r="41" spans="2:10">
      <c r="B41" s="84" t="s">
        <v>78</v>
      </c>
      <c r="C41" s="348">
        <f>SUMIF('Clasificación 09.20'!B:B,'Balance General'!B41,'Clasificación 09.20'!G:G)</f>
        <v>0</v>
      </c>
      <c r="D41" s="347">
        <v>0</v>
      </c>
      <c r="E41" s="83" t="s">
        <v>99</v>
      </c>
      <c r="F41" s="348">
        <f>+SUMIF('Clasificación 09.20'!B:B,'Balance General'!E41,'Clasificación 09.20'!G:G)</f>
        <v>0</v>
      </c>
      <c r="G41" s="348"/>
      <c r="J41" s="720"/>
    </row>
    <row r="42" spans="2:10">
      <c r="B42" s="84"/>
      <c r="C42" s="348"/>
      <c r="D42" s="348"/>
      <c r="E42" s="83" t="s">
        <v>423</v>
      </c>
      <c r="F42" s="348">
        <f>+SUMIF('Clasificación 09.20'!B:B,'Balance General'!E42,'Clasificación 09.20'!G:G)</f>
        <v>0</v>
      </c>
      <c r="G42" s="347">
        <v>0</v>
      </c>
    </row>
    <row r="43" spans="2:10">
      <c r="B43" s="82" t="s">
        <v>450</v>
      </c>
      <c r="C43" s="348">
        <f>SUM(C44:C51)</f>
        <v>0</v>
      </c>
      <c r="D43" s="347">
        <v>0</v>
      </c>
      <c r="E43" s="83" t="s">
        <v>101</v>
      </c>
      <c r="F43" s="348">
        <f>+SUMIF('Clasificación 09.20'!B:B,'Balance General'!E43,'Clasificación 09.20'!G:G)</f>
        <v>0</v>
      </c>
      <c r="G43" s="347">
        <v>0</v>
      </c>
    </row>
    <row r="44" spans="2:10">
      <c r="B44" s="84" t="s">
        <v>90</v>
      </c>
      <c r="C44" s="348">
        <f>SUMIF('Clasificación 09.20'!B:B,'Balance General'!B44,'Clasificación 09.20'!G:G)</f>
        <v>0</v>
      </c>
      <c r="D44" s="347">
        <v>0</v>
      </c>
      <c r="E44" s="83"/>
      <c r="F44" s="348"/>
      <c r="G44" s="348"/>
    </row>
    <row r="45" spans="2:10">
      <c r="B45" s="84" t="s">
        <v>388</v>
      </c>
      <c r="C45" s="348">
        <f>SUMIF('Clasificación 09.20'!B:B,'Balance General'!B45,'Clasificación 09.20'!G:G)</f>
        <v>0</v>
      </c>
      <c r="D45" s="347">
        <v>0</v>
      </c>
      <c r="E45" s="82" t="s">
        <v>454</v>
      </c>
      <c r="F45" s="348">
        <f>+F46+F47</f>
        <v>0</v>
      </c>
      <c r="G45" s="347">
        <v>0</v>
      </c>
    </row>
    <row r="46" spans="2:10">
      <c r="B46" s="84" t="s">
        <v>91</v>
      </c>
      <c r="C46" s="348">
        <f>SUMIF('Clasificación 09.20'!B:B,'Balance General'!B46,'Clasificación 09.20'!G:G)</f>
        <v>0</v>
      </c>
      <c r="D46" s="347">
        <v>0</v>
      </c>
      <c r="E46" s="83" t="s">
        <v>102</v>
      </c>
      <c r="F46" s="348">
        <f>+SUMIF('Clasificación 09.20'!B:B,'Balance General'!E46,'Clasificación 09.20'!G:G)</f>
        <v>0</v>
      </c>
      <c r="G46" s="347">
        <v>0</v>
      </c>
    </row>
    <row r="47" spans="2:10">
      <c r="B47" s="84" t="s">
        <v>427</v>
      </c>
      <c r="C47" s="348">
        <f>SUMIF('Clasificación 09.20'!B:B,'Balance General'!B47,'Clasificación 09.20'!G:G)</f>
        <v>0</v>
      </c>
      <c r="D47" s="347">
        <v>0</v>
      </c>
      <c r="E47" s="83" t="s">
        <v>607</v>
      </c>
      <c r="F47" s="348">
        <f>+SUMIF('Clasificación 09.20'!B:B,'Balance General'!E47,'Clasificación 09.20'!G:G)</f>
        <v>0</v>
      </c>
      <c r="G47" s="347">
        <v>0</v>
      </c>
    </row>
    <row r="48" spans="2:10">
      <c r="B48" s="84" t="s">
        <v>609</v>
      </c>
      <c r="C48" s="348">
        <f>SUMIF('Clasificación 09.20'!B:B,'Balance General'!B48,'Clasificación 09.20'!G:G)</f>
        <v>0</v>
      </c>
      <c r="D48" s="347">
        <v>0</v>
      </c>
      <c r="E48" s="83"/>
      <c r="F48" s="348"/>
      <c r="G48" s="348"/>
    </row>
    <row r="49" spans="1:10">
      <c r="B49" s="84" t="s">
        <v>86</v>
      </c>
      <c r="C49" s="348">
        <f>SUMIF('Clasificación 09.20'!B:B,'Balance General'!B49,'Clasificación 09.20'!G:G)</f>
        <v>0</v>
      </c>
      <c r="D49" s="347">
        <v>0</v>
      </c>
      <c r="E49" s="82" t="s">
        <v>453</v>
      </c>
      <c r="F49" s="770">
        <f>+SUM(F50:F52)</f>
        <v>0</v>
      </c>
      <c r="G49" s="347">
        <v>0</v>
      </c>
    </row>
    <row r="50" spans="1:10">
      <c r="B50" s="84" t="s">
        <v>428</v>
      </c>
      <c r="C50" s="348">
        <f>SUMIF('Clasificación 09.20'!B:B,'Balance General'!B50,'Clasificación 09.20'!G:G)</f>
        <v>0</v>
      </c>
      <c r="D50" s="347">
        <v>0</v>
      </c>
      <c r="E50" s="83" t="s">
        <v>103</v>
      </c>
      <c r="F50" s="771">
        <f>+SUMIF('Clasificación 09.20'!B:B,'Balance General'!E50,'Clasificación 09.20'!G:G)</f>
        <v>0</v>
      </c>
      <c r="G50" s="347">
        <v>0</v>
      </c>
    </row>
    <row r="51" spans="1:10">
      <c r="B51" s="84" t="s">
        <v>87</v>
      </c>
      <c r="C51" s="348">
        <f>SUMIF('Clasificación 09.20'!B:B,'Balance General'!B51,'Clasificación 09.20'!G:G)</f>
        <v>0</v>
      </c>
      <c r="D51" s="347">
        <v>0</v>
      </c>
      <c r="E51" s="83" t="s">
        <v>452</v>
      </c>
      <c r="F51" s="771">
        <f>+SUMIF('Clasificación 09.20'!B:B,'Balance General'!E51,'Clasificación 09.20'!G:G)</f>
        <v>0</v>
      </c>
      <c r="G51" s="347">
        <v>0</v>
      </c>
    </row>
    <row r="52" spans="1:10">
      <c r="B52" s="84"/>
      <c r="C52" s="348"/>
      <c r="D52" s="348"/>
      <c r="E52" s="83" t="s">
        <v>451</v>
      </c>
      <c r="F52" s="771">
        <f>+SUMIF('Clasificación 09.20'!B:B,'Balance General'!E52,'Clasificación 09.20'!G:G)</f>
        <v>0</v>
      </c>
      <c r="G52" s="347">
        <v>0</v>
      </c>
    </row>
    <row r="53" spans="1:10">
      <c r="B53" s="82" t="s">
        <v>1392</v>
      </c>
      <c r="C53" s="347">
        <f>SUMIF('Clasificación 09.20'!B:B,'Balance General'!B53,'Clasificación 09.20'!G:G)</f>
        <v>17546645</v>
      </c>
      <c r="D53" s="347">
        <v>0</v>
      </c>
      <c r="E53" s="79" t="s">
        <v>104</v>
      </c>
      <c r="F53" s="347">
        <v>0</v>
      </c>
      <c r="G53" s="347">
        <v>0</v>
      </c>
    </row>
    <row r="54" spans="1:10">
      <c r="B54" s="84" t="s">
        <v>92</v>
      </c>
      <c r="C54" s="348">
        <f>SUMIF('Clasificación 09.20'!B:B,'Balance General'!B54,'Clasificación 09.20'!G:G)</f>
        <v>-2129706</v>
      </c>
      <c r="D54" s="347">
        <v>0</v>
      </c>
      <c r="E54" s="79" t="s">
        <v>31</v>
      </c>
      <c r="F54" s="347">
        <f>+F53+F34</f>
        <v>29823420753</v>
      </c>
      <c r="G54" s="347">
        <v>0</v>
      </c>
      <c r="J54" s="720"/>
    </row>
    <row r="55" spans="1:10">
      <c r="B55" s="84"/>
      <c r="C55" s="348"/>
      <c r="D55" s="348"/>
      <c r="E55" s="84"/>
      <c r="F55" s="348"/>
      <c r="G55" s="348"/>
    </row>
    <row r="56" spans="1:10">
      <c r="B56" s="84"/>
      <c r="C56" s="348"/>
      <c r="D56" s="348"/>
      <c r="E56" s="79" t="s">
        <v>25</v>
      </c>
      <c r="F56" s="348"/>
      <c r="G56" s="348"/>
    </row>
    <row r="57" spans="1:10" ht="31.5">
      <c r="A57" s="713" t="s">
        <v>23</v>
      </c>
      <c r="B57" s="84"/>
      <c r="C57" s="348"/>
      <c r="D57" s="348"/>
      <c r="E57" s="85" t="s">
        <v>32</v>
      </c>
      <c r="F57" s="347">
        <f>+'Clasificación 09.20'!G491</f>
        <v>12921482021.805401</v>
      </c>
      <c r="G57" s="347">
        <v>0</v>
      </c>
    </row>
    <row r="58" spans="1:10">
      <c r="B58" s="82" t="s">
        <v>556</v>
      </c>
      <c r="C58" s="347">
        <f>SUM(C60:C64)</f>
        <v>748816780</v>
      </c>
      <c r="D58" s="347">
        <v>0</v>
      </c>
      <c r="E58" s="84"/>
      <c r="F58" s="348"/>
      <c r="G58" s="348"/>
    </row>
    <row r="59" spans="1:10">
      <c r="B59" s="82" t="s">
        <v>557</v>
      </c>
      <c r="C59" s="347"/>
      <c r="D59" s="347"/>
      <c r="E59" s="84"/>
      <c r="F59" s="348"/>
      <c r="G59" s="348"/>
    </row>
    <row r="60" spans="1:10">
      <c r="B60" s="84" t="s">
        <v>93</v>
      </c>
      <c r="C60" s="348">
        <f>SUMIF('Clasificación 09.20'!B:B,'Balance General'!B60,'Clasificación 09.20'!G:G)</f>
        <v>140625209</v>
      </c>
      <c r="D60" s="347">
        <v>0</v>
      </c>
      <c r="E60" s="84"/>
      <c r="F60" s="348"/>
      <c r="G60" s="348"/>
    </row>
    <row r="61" spans="1:10">
      <c r="B61" s="84" t="s">
        <v>94</v>
      </c>
      <c r="C61" s="348">
        <f>SUMIF('Clasificación 09.20'!B:B,'Balance General'!B61,'Clasificación 09.20'!G:G)</f>
        <v>8000000</v>
      </c>
      <c r="D61" s="347">
        <v>0</v>
      </c>
      <c r="E61" s="79"/>
      <c r="F61" s="348"/>
      <c r="G61" s="348"/>
    </row>
    <row r="62" spans="1:10">
      <c r="B62" s="84" t="s">
        <v>95</v>
      </c>
      <c r="C62" s="348">
        <f>SUMIF('Clasificación 09.20'!B:B,'Balance General'!B62,'Clasificación 09.20'!G:G)</f>
        <v>664927388</v>
      </c>
      <c r="D62" s="347">
        <v>0</v>
      </c>
      <c r="E62" s="86"/>
      <c r="F62" s="348"/>
      <c r="G62" s="348"/>
    </row>
    <row r="63" spans="1:10">
      <c r="B63" s="84" t="s">
        <v>239</v>
      </c>
      <c r="C63" s="348">
        <f>SUMIF('Clasificación 09.20'!B:B,'Balance General'!B63,'Clasificación 09.20'!G:G)</f>
        <v>66125463</v>
      </c>
      <c r="D63" s="347">
        <v>0</v>
      </c>
      <c r="E63" s="86"/>
      <c r="F63" s="348"/>
      <c r="G63" s="348"/>
    </row>
    <row r="64" spans="1:10">
      <c r="B64" s="84" t="s">
        <v>96</v>
      </c>
      <c r="C64" s="348">
        <f>SUMIF('Clasificación 09.20'!B:B,'Balance General'!B64,'Clasificación 09.20'!G:G)</f>
        <v>-130861280</v>
      </c>
      <c r="D64" s="347">
        <v>0</v>
      </c>
      <c r="E64" s="87"/>
      <c r="F64" s="348"/>
      <c r="G64" s="348"/>
      <c r="H64" s="38"/>
      <c r="I64" s="38"/>
      <c r="J64" s="722"/>
    </row>
    <row r="65" spans="2:10">
      <c r="B65" s="84"/>
      <c r="C65" s="348"/>
      <c r="D65" s="347"/>
      <c r="E65" s="343"/>
      <c r="F65" s="348"/>
      <c r="G65" s="348"/>
      <c r="H65" s="38"/>
      <c r="I65" s="38"/>
      <c r="J65" s="722"/>
    </row>
    <row r="66" spans="2:10">
      <c r="B66" s="82" t="s">
        <v>604</v>
      </c>
      <c r="C66" s="347">
        <f>+SUM(C67)</f>
        <v>0</v>
      </c>
      <c r="D66" s="347">
        <v>0</v>
      </c>
      <c r="E66" s="343"/>
      <c r="F66" s="348"/>
      <c r="G66" s="348"/>
      <c r="H66" s="38"/>
      <c r="I66" s="38"/>
      <c r="J66" s="722"/>
    </row>
    <row r="67" spans="2:10">
      <c r="B67" s="84" t="s">
        <v>605</v>
      </c>
      <c r="C67" s="348">
        <f>SUMIF('Clasificación 09.20'!B:B,'Balance General'!B67,'Clasificación 09.20'!G:G)</f>
        <v>0</v>
      </c>
      <c r="D67" s="347">
        <v>0</v>
      </c>
      <c r="E67" s="343"/>
      <c r="F67" s="348"/>
      <c r="G67" s="348"/>
      <c r="H67" s="38"/>
      <c r="I67" s="38"/>
      <c r="J67" s="722"/>
    </row>
    <row r="68" spans="2:10">
      <c r="B68" s="84"/>
      <c r="C68" s="348"/>
      <c r="D68" s="348"/>
      <c r="E68" s="343"/>
      <c r="F68" s="348"/>
      <c r="G68" s="348"/>
      <c r="H68" s="38"/>
      <c r="I68" s="38"/>
      <c r="J68" s="722"/>
    </row>
    <row r="69" spans="2:10">
      <c r="B69" s="82" t="s">
        <v>26</v>
      </c>
      <c r="C69" s="347">
        <f>+C37+C53+C58+C54+C43</f>
        <v>1615233719</v>
      </c>
      <c r="D69" s="347">
        <v>0</v>
      </c>
      <c r="E69" s="342"/>
      <c r="F69" s="348"/>
      <c r="G69" s="348"/>
      <c r="H69" s="38"/>
      <c r="I69" s="38"/>
      <c r="J69" s="723"/>
    </row>
    <row r="70" spans="2:10" ht="16.5" thickBot="1">
      <c r="B70" s="344" t="s">
        <v>27</v>
      </c>
      <c r="C70" s="349">
        <f>+C69+C34</f>
        <v>42744902775</v>
      </c>
      <c r="D70" s="349">
        <v>0</v>
      </c>
      <c r="E70" s="88" t="s">
        <v>33</v>
      </c>
      <c r="F70" s="349">
        <f>+F54+F57</f>
        <v>42744902774.805405</v>
      </c>
      <c r="G70" s="349">
        <v>0</v>
      </c>
      <c r="H70" s="38"/>
      <c r="I70" s="65">
        <f>+F70-C70</f>
        <v>-0.1945953369140625</v>
      </c>
      <c r="J70" s="65"/>
    </row>
    <row r="71" spans="2:10">
      <c r="C71" s="64"/>
      <c r="F71" s="39"/>
      <c r="H71" s="38"/>
      <c r="I71" s="65"/>
      <c r="J71" s="723"/>
    </row>
    <row r="72" spans="2:10">
      <c r="B72" s="1016" t="s">
        <v>463</v>
      </c>
      <c r="C72" s="1016"/>
      <c r="D72" s="1016"/>
      <c r="E72" s="1016"/>
      <c r="F72" s="1016"/>
      <c r="G72" s="1016"/>
      <c r="H72" s="38"/>
      <c r="I72" s="38"/>
      <c r="J72" s="722"/>
    </row>
    <row r="73" spans="2:10" ht="16.5" thickBot="1">
      <c r="H73" s="38"/>
      <c r="I73" s="38"/>
      <c r="J73" s="722"/>
    </row>
    <row r="74" spans="2:10" ht="45" customHeight="1" thickBot="1">
      <c r="B74" s="98" t="s">
        <v>3</v>
      </c>
      <c r="C74" s="99">
        <v>44104</v>
      </c>
      <c r="D74" s="99">
        <v>43830</v>
      </c>
      <c r="E74" s="98" t="s">
        <v>8</v>
      </c>
      <c r="F74" s="99">
        <v>44104</v>
      </c>
      <c r="G74" s="99">
        <v>43830</v>
      </c>
      <c r="H74" s="38"/>
      <c r="I74" s="38"/>
      <c r="J74" s="722"/>
    </row>
    <row r="75" spans="2:10">
      <c r="B75" s="90" t="s">
        <v>105</v>
      </c>
      <c r="C75" s="771">
        <v>704038488432</v>
      </c>
      <c r="D75" s="980">
        <v>0</v>
      </c>
      <c r="E75" s="90" t="s">
        <v>107</v>
      </c>
      <c r="F75" s="771">
        <v>704038488432</v>
      </c>
      <c r="G75" s="980">
        <v>0</v>
      </c>
      <c r="H75" s="38"/>
      <c r="I75" s="38"/>
      <c r="J75" s="722"/>
    </row>
    <row r="76" spans="2:10" ht="16.5" thickBot="1">
      <c r="B76" s="89" t="s">
        <v>106</v>
      </c>
      <c r="C76" s="981">
        <v>0</v>
      </c>
      <c r="D76" s="981">
        <v>0</v>
      </c>
      <c r="E76" s="89" t="s">
        <v>108</v>
      </c>
      <c r="F76" s="981">
        <v>0</v>
      </c>
      <c r="G76" s="981">
        <v>0</v>
      </c>
      <c r="H76" s="38"/>
      <c r="I76" s="38"/>
      <c r="J76" s="722"/>
    </row>
    <row r="77" spans="2:10">
      <c r="H77" s="38"/>
      <c r="I77" s="38"/>
      <c r="J77" s="722"/>
    </row>
    <row r="78" spans="2:10">
      <c r="C78" s="55"/>
      <c r="H78" s="38"/>
      <c r="I78" s="38"/>
      <c r="J78" s="722"/>
    </row>
    <row r="79" spans="2:10" ht="7.5" customHeight="1">
      <c r="B79" s="2"/>
    </row>
    <row r="80" spans="2:10" ht="7.5" customHeight="1">
      <c r="B80" s="2"/>
      <c r="F80" s="33"/>
    </row>
    <row r="81" spans="2:11" ht="7.5" customHeight="1">
      <c r="B81" s="2"/>
      <c r="F81" s="33"/>
    </row>
    <row r="82" spans="2:11" ht="7.5" customHeight="1">
      <c r="B82" s="2"/>
      <c r="F82" s="33"/>
    </row>
    <row r="83" spans="2:11">
      <c r="B83" s="2"/>
    </row>
    <row r="84" spans="2:11">
      <c r="B84" s="78"/>
      <c r="C84" s="78"/>
      <c r="D84" s="78"/>
      <c r="E84" s="78"/>
      <c r="F84" s="78"/>
      <c r="G84" s="78"/>
    </row>
    <row r="85" spans="2:11" s="93" customFormat="1">
      <c r="B85" s="982" t="s">
        <v>577</v>
      </c>
      <c r="C85" s="78"/>
      <c r="D85" s="78"/>
      <c r="E85" s="92"/>
      <c r="F85" s="383" t="s">
        <v>1445</v>
      </c>
      <c r="G85" s="92"/>
      <c r="I85" s="594"/>
      <c r="J85" s="724"/>
      <c r="K85" s="724"/>
    </row>
    <row r="86" spans="2:11" s="101" customFormat="1">
      <c r="B86" s="983" t="s">
        <v>576</v>
      </c>
      <c r="C86" s="1092"/>
      <c r="D86" s="1092"/>
      <c r="E86" s="91"/>
      <c r="F86" s="91" t="s">
        <v>575</v>
      </c>
      <c r="G86" s="91"/>
      <c r="J86" s="725"/>
      <c r="K86" s="725"/>
    </row>
    <row r="87" spans="2:11" ht="4.5" customHeight="1">
      <c r="B87" s="2"/>
    </row>
    <row r="88" spans="2:11">
      <c r="B88" s="2"/>
    </row>
    <row r="89" spans="2:11">
      <c r="B89" s="2"/>
    </row>
    <row r="90" spans="2:11">
      <c r="D90" s="3"/>
    </row>
    <row r="94" spans="2:11">
      <c r="F94" s="5"/>
    </row>
  </sheetData>
  <customSheetViews>
    <customSheetView guid="{EF69D6EE-DB7C-41BA-9D3E-A1095271DBA4}" scale="80" showPageBreaks="1" showGridLines="0" printArea="1" topLeftCell="B1">
      <pane ySplit="7" topLeftCell="A20" activePane="bottomLeft" state="frozen"/>
      <selection pane="bottomLeft" activeCell="F76" sqref="F76"/>
      <colBreaks count="1" manualBreakCount="1">
        <brk id="7" max="1048575" man="1"/>
      </colBreaks>
      <pageMargins left="0.25" right="0.25" top="0.75" bottom="0.75" header="0.3" footer="0.3"/>
      <pageSetup paperSize="9" scale="46" orientation="portrait" r:id="rId1"/>
    </customSheetView>
    <customSheetView guid="{F3648BCD-1CED-4BBB-AE63-37BDB925883F}" scale="80" showGridLines="0">
      <pane ySplit="7" topLeftCell="A8" activePane="bottomLeft" state="frozen"/>
      <selection pane="bottomLeft" activeCell="B38" sqref="B38"/>
      <colBreaks count="1" manualBreakCount="1">
        <brk id="7" max="1048575" man="1"/>
      </colBreaks>
      <pageMargins left="0.7" right="0.7" top="0.75" bottom="0.75" header="0.3" footer="0.3"/>
      <pageSetup paperSize="9" scale="46" orientation="portrait" r:id="rId2"/>
    </customSheetView>
    <customSheetView guid="{5FCC9217-B3E9-4B91-A943-5F21728EBEE9}" scale="80" showPageBreaks="1" showGridLines="0" printArea="1">
      <pane ySplit="7" topLeftCell="A8" activePane="bottomLeft" state="frozen"/>
      <selection pane="bottomLeft" activeCell="B7" sqref="B7:G72"/>
      <colBreaks count="1" manualBreakCount="1">
        <brk id="7" max="1048575" man="1"/>
      </colBreaks>
      <pageMargins left="0.7" right="0.7" top="0.75" bottom="0.75" header="0.3" footer="0.3"/>
      <pageSetup paperSize="9" scale="46" orientation="portrait" r:id="rId3"/>
    </customSheetView>
    <customSheetView guid="{7015FC6D-0680-4B00-AA0E-B83DA1D0B666}" scale="80" showPageBreaks="1" showGridLines="0" printArea="1">
      <pane ySplit="7" topLeftCell="A62" activePane="bottomLeft" state="frozen"/>
      <selection pane="bottomLeft" activeCell="F77" sqref="F77"/>
      <colBreaks count="1" manualBreakCount="1">
        <brk id="7" max="1048575" man="1"/>
      </colBreaks>
      <pageMargins left="0.7" right="0.7" top="0.75" bottom="0.75" header="0.3" footer="0.3"/>
      <pageSetup paperSize="9" scale="46" orientation="portrait" r:id="rId4"/>
    </customSheetView>
    <customSheetView guid="{B9F63820-5C32-455A-BC9D-0BE84D6B0867}" scale="80" showGridLines="0" state="hidden">
      <pane ySplit="7" topLeftCell="A62" activePane="bottomLeft" state="frozen"/>
      <selection pane="bottomLeft" activeCell="F77" sqref="F77"/>
      <colBreaks count="1" manualBreakCount="1">
        <brk id="7" max="1048575" man="1"/>
      </colBreaks>
      <pageMargins left="0.7" right="0.7" top="0.75" bottom="0.75" header="0.3" footer="0.3"/>
      <pageSetup paperSize="9" scale="46" orientation="portrait" r:id="rId5"/>
    </customSheetView>
  </customSheetViews>
  <mergeCells count="4">
    <mergeCell ref="B72:G72"/>
    <mergeCell ref="B1:G1"/>
    <mergeCell ref="B2:G2"/>
    <mergeCell ref="B3:G3"/>
  </mergeCells>
  <pageMargins left="0.25" right="0.25" top="0.75" bottom="0.75" header="0.3" footer="0.3"/>
  <pageSetup paperSize="9" scale="46" orientation="portrait" r:id="rId6"/>
  <colBreaks count="1" manualBreakCount="1">
    <brk id="7" max="1048575" man="1"/>
  </colBreaks>
  <legacyDrawing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36699"/>
    <pageSetUpPr fitToPage="1"/>
  </sheetPr>
  <dimension ref="A1:K90"/>
  <sheetViews>
    <sheetView showGridLines="0" zoomScale="80" zoomScaleNormal="80" zoomScaleSheetLayoutView="90" workbookViewId="0">
      <pane ySplit="6" topLeftCell="A49" activePane="bottomLeft" state="frozen"/>
      <selection pane="bottomLeft" activeCell="H4" sqref="H4"/>
    </sheetView>
  </sheetViews>
  <sheetFormatPr baseColWidth="10" defaultColWidth="11.42578125" defaultRowHeight="15.75"/>
  <cols>
    <col min="1" max="1" width="6.7109375" style="1" customWidth="1"/>
    <col min="2" max="2" width="60.42578125" style="1" customWidth="1"/>
    <col min="3" max="3" width="11.140625" style="1" customWidth="1"/>
    <col min="4" max="4" width="15.42578125" style="1" customWidth="1"/>
    <col min="5" max="5" width="9.140625" style="4" customWidth="1"/>
    <col min="6" max="6" width="20.140625" style="1" customWidth="1"/>
    <col min="7" max="7" width="21" style="1" customWidth="1"/>
    <col min="8" max="9" width="17.85546875" style="1" bestFit="1" customWidth="1"/>
    <col min="10" max="10" width="6.85546875" style="1" customWidth="1"/>
    <col min="11" max="16384" width="11.42578125" style="1"/>
  </cols>
  <sheetData>
    <row r="1" spans="1:11">
      <c r="B1" s="1020"/>
      <c r="C1" s="1020"/>
      <c r="D1" s="1020"/>
      <c r="E1" s="1020"/>
      <c r="F1" s="1020"/>
      <c r="G1" s="1020"/>
      <c r="H1" s="6"/>
      <c r="I1" s="6"/>
      <c r="J1" s="6"/>
    </row>
    <row r="2" spans="1:11">
      <c r="B2" s="1021" t="s">
        <v>126</v>
      </c>
      <c r="C2" s="1021"/>
      <c r="D2" s="1021"/>
      <c r="E2" s="1021"/>
      <c r="F2" s="1021"/>
      <c r="G2" s="1021"/>
      <c r="H2" s="6"/>
      <c r="I2" s="6"/>
      <c r="J2" s="6"/>
    </row>
    <row r="3" spans="1:11" ht="30.75" customHeight="1">
      <c r="B3" s="1022" t="s">
        <v>1441</v>
      </c>
      <c r="C3" s="1022"/>
      <c r="D3" s="1022"/>
      <c r="E3" s="1022"/>
      <c r="F3" s="1022"/>
      <c r="G3" s="1022"/>
      <c r="H3" s="37"/>
      <c r="I3" s="37"/>
    </row>
    <row r="4" spans="1:11">
      <c r="B4" s="1018" t="s">
        <v>574</v>
      </c>
      <c r="C4" s="1018"/>
      <c r="D4" s="1018"/>
      <c r="E4" s="1018"/>
      <c r="F4" s="1018"/>
      <c r="G4" s="1018"/>
      <c r="H4" s="37"/>
      <c r="I4" s="37"/>
    </row>
    <row r="5" spans="1:11">
      <c r="B5" s="1018"/>
      <c r="C5" s="1018"/>
      <c r="D5" s="1018"/>
      <c r="E5" s="1018"/>
      <c r="F5" s="1018"/>
      <c r="G5" s="1018"/>
      <c r="H5" s="37"/>
      <c r="I5" s="37"/>
    </row>
    <row r="6" spans="1:11" ht="45" customHeight="1">
      <c r="B6" s="94"/>
      <c r="C6" s="95"/>
      <c r="D6" s="95"/>
      <c r="E6" s="96"/>
      <c r="F6" s="97">
        <v>44104</v>
      </c>
      <c r="G6" s="97">
        <v>43738</v>
      </c>
      <c r="I6" s="7"/>
      <c r="J6" s="4"/>
      <c r="K6" s="4"/>
    </row>
    <row r="7" spans="1:11" ht="15" customHeight="1">
      <c r="A7" s="8"/>
      <c r="B7" s="9" t="s">
        <v>37</v>
      </c>
      <c r="C7" s="43"/>
      <c r="D7" s="43"/>
      <c r="E7" s="10"/>
      <c r="F7" s="339">
        <f>+F8+F12+F16+F20+F21+F22+F23+F24+F25+F26+F27+F28</f>
        <v>6701825183</v>
      </c>
      <c r="G7" s="726">
        <v>0</v>
      </c>
      <c r="H7" s="64"/>
      <c r="I7" s="105"/>
      <c r="J7" s="4"/>
      <c r="K7" s="4"/>
    </row>
    <row r="8" spans="1:11" ht="15" customHeight="1">
      <c r="A8" s="8"/>
      <c r="B8" s="40" t="s">
        <v>110</v>
      </c>
      <c r="C8" s="44"/>
      <c r="D8" s="44"/>
      <c r="E8" s="10"/>
      <c r="F8" s="339">
        <f>+F9+F10</f>
        <v>613439556</v>
      </c>
      <c r="G8" s="727">
        <v>0</v>
      </c>
      <c r="H8" s="64"/>
      <c r="I8" s="105"/>
      <c r="J8" s="11"/>
      <c r="K8" s="4"/>
    </row>
    <row r="9" spans="1:11" ht="15" customHeight="1">
      <c r="A9" s="8"/>
      <c r="B9" s="41" t="s">
        <v>115</v>
      </c>
      <c r="C9" s="45"/>
      <c r="D9" s="45"/>
      <c r="E9" s="10"/>
      <c r="F9" s="340">
        <f>+SUMIF('Clasificación 09.20'!B:B,'Estado de Resultados'!B9,'Clasificación 09.20'!G:G)</f>
        <v>0</v>
      </c>
      <c r="G9" s="727">
        <v>0</v>
      </c>
      <c r="I9" s="4"/>
      <c r="J9" s="11"/>
      <c r="K9" s="4"/>
    </row>
    <row r="10" spans="1:11" ht="15" customHeight="1">
      <c r="A10" s="8"/>
      <c r="B10" s="41" t="s">
        <v>116</v>
      </c>
      <c r="C10" s="45"/>
      <c r="D10" s="45"/>
      <c r="E10" s="10"/>
      <c r="F10" s="340">
        <f>+SUMIF('Clasificación 09.20'!B:B,'Estado de Resultados'!B10,'Clasificación 09.20'!G:G)</f>
        <v>613439556</v>
      </c>
      <c r="G10" s="727">
        <v>0</v>
      </c>
      <c r="I10" s="4"/>
      <c r="J10" s="11"/>
      <c r="K10" s="4"/>
    </row>
    <row r="11" spans="1:11" ht="15" customHeight="1">
      <c r="A11" s="8"/>
      <c r="B11" s="9"/>
      <c r="C11" s="43"/>
      <c r="D11" s="43"/>
      <c r="E11" s="10"/>
      <c r="F11" s="339"/>
      <c r="G11" s="727"/>
      <c r="I11" s="4"/>
      <c r="J11" s="11"/>
      <c r="K11" s="4"/>
    </row>
    <row r="12" spans="1:11" ht="15" customHeight="1">
      <c r="A12" s="8"/>
      <c r="B12" s="40" t="s">
        <v>111</v>
      </c>
      <c r="C12" s="44"/>
      <c r="D12" s="44"/>
      <c r="E12" s="10"/>
      <c r="F12" s="339">
        <f>+F13+F14</f>
        <v>0</v>
      </c>
      <c r="G12" s="727">
        <v>0</v>
      </c>
      <c r="I12" s="4"/>
      <c r="J12" s="11"/>
      <c r="K12" s="4"/>
    </row>
    <row r="13" spans="1:11" ht="15" customHeight="1">
      <c r="A13" s="8"/>
      <c r="B13" s="41" t="s">
        <v>115</v>
      </c>
      <c r="C13" s="45"/>
      <c r="D13" s="45"/>
      <c r="E13" s="10"/>
      <c r="F13" s="340">
        <f>+SUMIF('Clasificación 09.20'!B:B,'Estado de Resultados'!B13,'Clasificación 09.20'!G:G)</f>
        <v>0</v>
      </c>
      <c r="G13" s="727">
        <v>0</v>
      </c>
      <c r="I13" s="4"/>
      <c r="J13" s="11"/>
      <c r="K13" s="4"/>
    </row>
    <row r="14" spans="1:11" ht="15" customHeight="1">
      <c r="A14" s="8"/>
      <c r="B14" s="41" t="s">
        <v>543</v>
      </c>
      <c r="C14" s="45"/>
      <c r="D14" s="45"/>
      <c r="E14" s="10"/>
      <c r="F14" s="340">
        <f>+SUMIF('Clasificación 09.20'!B:B,'Estado de Resultados'!B14,'Clasificación 09.20'!G:G)</f>
        <v>0</v>
      </c>
      <c r="G14" s="727">
        <v>0</v>
      </c>
      <c r="I14" s="4"/>
      <c r="J14" s="11"/>
      <c r="K14" s="4"/>
    </row>
    <row r="15" spans="1:11" ht="15" customHeight="1">
      <c r="A15" s="8"/>
      <c r="B15" s="41"/>
      <c r="C15" s="45"/>
      <c r="D15" s="45"/>
      <c r="E15" s="10"/>
      <c r="F15" s="339"/>
      <c r="G15" s="727"/>
      <c r="I15" s="4"/>
      <c r="J15" s="11"/>
      <c r="K15" s="4"/>
    </row>
    <row r="16" spans="1:11" ht="15" customHeight="1">
      <c r="A16" s="12"/>
      <c r="B16" s="40" t="s">
        <v>114</v>
      </c>
      <c r="C16" s="44"/>
      <c r="D16" s="44"/>
      <c r="E16" s="13"/>
      <c r="F16" s="339">
        <f>+F17+F18</f>
        <v>729699081</v>
      </c>
      <c r="G16" s="727">
        <v>0</v>
      </c>
      <c r="I16" s="11"/>
      <c r="J16" s="4"/>
      <c r="K16" s="4"/>
    </row>
    <row r="17" spans="1:11" ht="15" customHeight="1">
      <c r="A17" s="31"/>
      <c r="B17" s="42" t="s">
        <v>113</v>
      </c>
      <c r="C17" s="46"/>
      <c r="D17" s="46"/>
      <c r="E17" s="16"/>
      <c r="F17" s="340">
        <f>+SUMIF('Clasificación 09.20'!B:B,'Estado de Resultados'!B17,'Clasificación 09.20'!G:G)</f>
        <v>0</v>
      </c>
      <c r="G17" s="727">
        <v>0</v>
      </c>
      <c r="I17" s="4"/>
      <c r="J17" s="11"/>
      <c r="K17" s="4"/>
    </row>
    <row r="18" spans="1:11" ht="15" customHeight="1">
      <c r="A18" s="31"/>
      <c r="B18" s="42" t="s">
        <v>112</v>
      </c>
      <c r="C18" s="46"/>
      <c r="D18" s="46"/>
      <c r="E18" s="16"/>
      <c r="F18" s="340">
        <f>+SUMIF('Clasificación 09.20'!B:B,'Estado de Resultados'!B18,'Clasificación 09.20'!G:G)</f>
        <v>729699081</v>
      </c>
      <c r="G18" s="727">
        <v>0</v>
      </c>
      <c r="I18" s="4"/>
      <c r="J18" s="11"/>
      <c r="K18" s="4"/>
    </row>
    <row r="19" spans="1:11" ht="15" customHeight="1">
      <c r="A19" s="14"/>
      <c r="B19" s="15"/>
      <c r="C19" s="47"/>
      <c r="D19" s="47"/>
      <c r="E19" s="16"/>
      <c r="F19" s="340"/>
      <c r="G19" s="727"/>
      <c r="I19" s="4"/>
      <c r="J19" s="11"/>
      <c r="K19" s="4"/>
    </row>
    <row r="20" spans="1:11" ht="15" customHeight="1">
      <c r="A20" s="14"/>
      <c r="B20" s="15" t="s">
        <v>39</v>
      </c>
      <c r="C20" s="47"/>
      <c r="D20" s="47"/>
      <c r="E20" s="16"/>
      <c r="F20" s="340">
        <f>+SUMIF('Clasificación 09.20'!B:B,'Estado de Resultados'!B20,'Clasificación 09.20'!G:G)</f>
        <v>0</v>
      </c>
      <c r="G20" s="727">
        <v>0</v>
      </c>
      <c r="I20" s="11"/>
      <c r="J20" s="4"/>
      <c r="K20" s="4"/>
    </row>
    <row r="21" spans="1:11" ht="15" customHeight="1">
      <c r="A21" s="14"/>
      <c r="B21" s="15" t="s">
        <v>40</v>
      </c>
      <c r="C21" s="47"/>
      <c r="D21" s="47"/>
      <c r="E21" s="16"/>
      <c r="F21" s="340">
        <f>+SUMIF('Clasificación 09.20'!B:B,'Estado de Resultados'!B21,'Clasificación 09.20'!G:G)</f>
        <v>11536590</v>
      </c>
      <c r="G21" s="727">
        <v>0</v>
      </c>
      <c r="I21" s="11"/>
      <c r="J21" s="4"/>
      <c r="K21" s="4"/>
    </row>
    <row r="22" spans="1:11" ht="15" customHeight="1">
      <c r="A22" s="14"/>
      <c r="B22" s="15" t="s">
        <v>117</v>
      </c>
      <c r="C22" s="47"/>
      <c r="D22" s="47"/>
      <c r="E22" s="16"/>
      <c r="F22" s="340">
        <f>+SUMIF('Clasificación 09.20'!B:B,'Estado de Resultados'!B22,'Clasificación 09.20'!G:G)</f>
        <v>240320475</v>
      </c>
      <c r="G22" s="727">
        <v>0</v>
      </c>
      <c r="I22" s="11"/>
      <c r="J22" s="4"/>
      <c r="K22" s="4"/>
    </row>
    <row r="23" spans="1:11" ht="15" customHeight="1">
      <c r="A23" s="31"/>
      <c r="B23" s="15" t="s">
        <v>118</v>
      </c>
      <c r="C23" s="47"/>
      <c r="D23" s="47"/>
      <c r="E23" s="16"/>
      <c r="F23" s="340">
        <f>+SUMIF('Clasificación 09.20'!B:B,'Estado de Resultados'!B23,'Clasificación 09.20'!G:G)</f>
        <v>499673304</v>
      </c>
      <c r="G23" s="727">
        <v>0</v>
      </c>
      <c r="I23" s="11"/>
      <c r="J23" s="4"/>
      <c r="K23" s="4"/>
    </row>
    <row r="24" spans="1:11" ht="15" customHeight="1">
      <c r="A24" s="31"/>
      <c r="B24" s="15" t="s">
        <v>38</v>
      </c>
      <c r="C24" s="47"/>
      <c r="D24" s="47"/>
      <c r="E24" s="16"/>
      <c r="F24" s="340">
        <f>+SUMIF('Clasificación 09.20'!B:B,'Estado de Resultados'!B24,'Clasificación 09.20'!G:G)</f>
        <v>1525652960</v>
      </c>
      <c r="G24" s="727">
        <v>0</v>
      </c>
      <c r="I24" s="11"/>
      <c r="J24" s="4"/>
      <c r="K24" s="4"/>
    </row>
    <row r="25" spans="1:11" ht="15" customHeight="1">
      <c r="A25" s="31"/>
      <c r="B25" s="15" t="s">
        <v>119</v>
      </c>
      <c r="C25" s="47"/>
      <c r="D25" s="47"/>
      <c r="E25" s="16"/>
      <c r="F25" s="340">
        <f>+SUMIF('Clasificación 09.20'!B:B,'Estado de Resultados'!B25,'Clasificación 09.20'!G:G)</f>
        <v>0</v>
      </c>
      <c r="G25" s="727">
        <v>0</v>
      </c>
      <c r="I25" s="11"/>
      <c r="J25" s="4"/>
      <c r="K25" s="4"/>
    </row>
    <row r="26" spans="1:11" ht="15" customHeight="1">
      <c r="A26" s="31"/>
      <c r="B26" s="15" t="s">
        <v>457</v>
      </c>
      <c r="C26" s="47"/>
      <c r="D26" s="47"/>
      <c r="E26" s="16"/>
      <c r="F26" s="340">
        <f>+SUMIF('Clasificación 09.20'!B:B,'Estado de Resultados'!B26,'Clasificación 09.20'!G:G)</f>
        <v>0</v>
      </c>
      <c r="G26" s="727">
        <v>0</v>
      </c>
      <c r="I26" s="11"/>
      <c r="J26" s="4"/>
      <c r="K26" s="4"/>
    </row>
    <row r="27" spans="1:11" ht="15" customHeight="1">
      <c r="A27" s="14"/>
      <c r="B27" s="15" t="s">
        <v>679</v>
      </c>
      <c r="C27" s="47"/>
      <c r="D27" s="47"/>
      <c r="E27" s="16"/>
      <c r="F27" s="340">
        <f>+SUMIF('Clasificación 09.20'!B:B,'Estado de Resultados'!B27,'Clasificación 09.20'!G:G)</f>
        <v>2765808481</v>
      </c>
      <c r="G27" s="727">
        <v>0</v>
      </c>
      <c r="I27" s="11"/>
      <c r="J27" s="4"/>
      <c r="K27" s="4"/>
    </row>
    <row r="28" spans="1:11" ht="15" customHeight="1">
      <c r="A28" s="31"/>
      <c r="B28" s="15" t="s">
        <v>559</v>
      </c>
      <c r="C28" s="47"/>
      <c r="D28" s="47"/>
      <c r="E28" s="16"/>
      <c r="F28" s="340">
        <f>+SUMIF('Clasificación 09.20'!B:B,'Estado de Resultados'!B28,'Clasificación 09.20'!G:G)</f>
        <v>315694736</v>
      </c>
      <c r="G28" s="727">
        <v>0</v>
      </c>
      <c r="I28" s="11"/>
      <c r="J28" s="4"/>
      <c r="K28" s="4"/>
    </row>
    <row r="29" spans="1:11" ht="15" customHeight="1">
      <c r="A29" s="17"/>
      <c r="B29" s="18"/>
      <c r="C29" s="48"/>
      <c r="D29" s="48"/>
      <c r="E29" s="19"/>
      <c r="F29" s="339"/>
      <c r="G29" s="728"/>
      <c r="I29" s="4"/>
      <c r="J29" s="4"/>
      <c r="K29" s="4"/>
    </row>
    <row r="30" spans="1:11" ht="15" customHeight="1">
      <c r="A30" s="8"/>
      <c r="B30" s="9" t="s">
        <v>41</v>
      </c>
      <c r="C30" s="43"/>
      <c r="D30" s="43"/>
      <c r="E30" s="10"/>
      <c r="F30" s="339">
        <f>SUM(F31:F33)</f>
        <v>1247562761</v>
      </c>
      <c r="G30" s="727">
        <v>0</v>
      </c>
      <c r="I30" s="11"/>
      <c r="J30" s="4"/>
      <c r="K30" s="4"/>
    </row>
    <row r="31" spans="1:11" ht="15" customHeight="1">
      <c r="A31" s="31"/>
      <c r="B31" s="18" t="s">
        <v>43</v>
      </c>
      <c r="C31" s="48"/>
      <c r="D31" s="48"/>
      <c r="E31" s="19"/>
      <c r="F31" s="340">
        <f>+SUMIF('Clasificación 09.20'!B:B,'Estado de Resultados'!B31,'Clasificación 09.20'!G:G)</f>
        <v>56638828</v>
      </c>
      <c r="G31" s="727">
        <v>0</v>
      </c>
      <c r="I31" s="11"/>
      <c r="J31" s="4"/>
      <c r="K31" s="4"/>
    </row>
    <row r="32" spans="1:11" ht="15" customHeight="1">
      <c r="A32" s="31"/>
      <c r="B32" s="18" t="s">
        <v>42</v>
      </c>
      <c r="C32" s="48"/>
      <c r="D32" s="48"/>
      <c r="E32" s="19"/>
      <c r="F32" s="340">
        <f>+SUMIF('Clasificación 09.20'!B:B,'Estado de Resultados'!B32,'Clasificación 09.20'!G:G)</f>
        <v>128496445</v>
      </c>
      <c r="G32" s="727">
        <v>0</v>
      </c>
      <c r="I32" s="11"/>
      <c r="J32" s="4"/>
      <c r="K32" s="4"/>
    </row>
    <row r="33" spans="1:11">
      <c r="A33" s="32"/>
      <c r="B33" s="18" t="s">
        <v>560</v>
      </c>
      <c r="C33" s="48"/>
      <c r="D33" s="48"/>
      <c r="E33" s="19"/>
      <c r="F33" s="340">
        <f>+SUMIF('Clasificación 09.20'!B:B,'Estado de Resultados'!B33,'Clasificación 09.20'!G:G)</f>
        <v>1062427488</v>
      </c>
      <c r="G33" s="727">
        <v>0</v>
      </c>
      <c r="I33" s="4"/>
      <c r="J33" s="4"/>
      <c r="K33" s="4"/>
    </row>
    <row r="34" spans="1:11">
      <c r="A34" s="32"/>
      <c r="B34" s="18"/>
      <c r="C34" s="48"/>
      <c r="D34" s="48"/>
      <c r="E34" s="19"/>
      <c r="F34" s="340"/>
      <c r="G34" s="728"/>
      <c r="I34" s="4"/>
      <c r="J34" s="4"/>
      <c r="K34" s="4"/>
    </row>
    <row r="35" spans="1:11" ht="15" customHeight="1">
      <c r="A35" s="8"/>
      <c r="B35" s="9" t="s">
        <v>44</v>
      </c>
      <c r="C35" s="43"/>
      <c r="D35" s="43"/>
      <c r="E35" s="10"/>
      <c r="F35" s="339">
        <f>+F7-F30</f>
        <v>5454262422</v>
      </c>
      <c r="G35" s="727">
        <v>0</v>
      </c>
      <c r="I35" s="11"/>
      <c r="J35" s="4"/>
      <c r="K35" s="4"/>
    </row>
    <row r="36" spans="1:11" ht="15" customHeight="1">
      <c r="A36" s="8"/>
      <c r="B36" s="9"/>
      <c r="C36" s="43"/>
      <c r="D36" s="43"/>
      <c r="E36" s="10"/>
      <c r="F36" s="339"/>
      <c r="G36" s="728"/>
      <c r="I36" s="4"/>
      <c r="J36" s="4"/>
      <c r="K36" s="4"/>
    </row>
    <row r="37" spans="1:11" ht="15" customHeight="1">
      <c r="A37" s="8"/>
      <c r="B37" s="9" t="s">
        <v>45</v>
      </c>
      <c r="C37" s="43"/>
      <c r="D37" s="43"/>
      <c r="E37" s="10"/>
      <c r="F37" s="339">
        <f>SUM(F38:F40)</f>
        <v>442834340</v>
      </c>
      <c r="G37" s="727">
        <v>0</v>
      </c>
      <c r="I37" s="11"/>
      <c r="J37" s="4"/>
      <c r="K37" s="4"/>
    </row>
    <row r="38" spans="1:11" ht="15" customHeight="1">
      <c r="A38" s="31"/>
      <c r="B38" s="18" t="s">
        <v>46</v>
      </c>
      <c r="C38" s="48"/>
      <c r="D38" s="48"/>
      <c r="E38" s="19"/>
      <c r="F38" s="340">
        <f>+SUMIF('Clasificación 09.20'!B:B,'Estado de Resultados'!B38,'Clasificación 09.20'!G:G)</f>
        <v>67060000</v>
      </c>
      <c r="G38" s="727">
        <v>0</v>
      </c>
      <c r="I38" s="11"/>
      <c r="J38" s="4"/>
      <c r="K38" s="4"/>
    </row>
    <row r="39" spans="1:11" ht="15" customHeight="1">
      <c r="A39" s="31"/>
      <c r="B39" s="18" t="s">
        <v>48</v>
      </c>
      <c r="C39" s="48"/>
      <c r="D39" s="48"/>
      <c r="E39" s="19"/>
      <c r="F39" s="340">
        <f>+SUMIF('Clasificación 09.20'!B:B,'Estado de Resultados'!B39,'Clasificación 09.20'!G:G)</f>
        <v>0</v>
      </c>
      <c r="G39" s="727">
        <v>0</v>
      </c>
      <c r="I39" s="11"/>
      <c r="J39" s="4"/>
      <c r="K39" s="4"/>
    </row>
    <row r="40" spans="1:11" ht="15" customHeight="1">
      <c r="A40" s="32"/>
      <c r="B40" s="18" t="s">
        <v>561</v>
      </c>
      <c r="C40" s="48"/>
      <c r="D40" s="48"/>
      <c r="E40" s="19"/>
      <c r="F40" s="340">
        <f>+SUMIF('Clasificación 09.20'!B:B,'Estado de Resultados'!B40,'Clasificación 09.20'!G:G)</f>
        <v>375774340</v>
      </c>
      <c r="G40" s="727">
        <v>0</v>
      </c>
      <c r="I40" s="11"/>
      <c r="J40" s="4"/>
      <c r="K40" s="4"/>
    </row>
    <row r="41" spans="1:11" ht="15" customHeight="1">
      <c r="A41" s="17"/>
      <c r="B41" s="18"/>
      <c r="C41" s="48"/>
      <c r="D41" s="48"/>
      <c r="E41" s="19"/>
      <c r="F41" s="340"/>
      <c r="G41" s="728"/>
      <c r="I41" s="4"/>
      <c r="J41" s="4"/>
      <c r="K41" s="4"/>
    </row>
    <row r="42" spans="1:11" ht="15" customHeight="1">
      <c r="A42" s="8"/>
      <c r="B42" s="9" t="s">
        <v>49</v>
      </c>
      <c r="C42" s="43"/>
      <c r="D42" s="43"/>
      <c r="E42" s="10"/>
      <c r="F42" s="339">
        <f>SUM(F43:F51)</f>
        <v>2691774773</v>
      </c>
      <c r="G42" s="727">
        <v>0</v>
      </c>
      <c r="I42" s="11"/>
      <c r="J42" s="4"/>
      <c r="K42" s="4"/>
    </row>
    <row r="43" spans="1:11" ht="15" customHeight="1">
      <c r="A43" s="8"/>
      <c r="B43" s="18" t="s">
        <v>120</v>
      </c>
      <c r="C43" s="48"/>
      <c r="D43" s="48"/>
      <c r="E43" s="10"/>
      <c r="F43" s="340">
        <f>+SUMIF('Clasificación 09.20'!B:B,'Estado de Resultados'!B43,'Clasificación 09.20'!G:G)</f>
        <v>1785170213</v>
      </c>
      <c r="G43" s="727">
        <v>0</v>
      </c>
      <c r="I43" s="11"/>
      <c r="J43" s="4"/>
      <c r="K43" s="4"/>
    </row>
    <row r="44" spans="1:11" ht="15" customHeight="1">
      <c r="A44" s="31"/>
      <c r="B44" s="18" t="s">
        <v>121</v>
      </c>
      <c r="C44" s="48"/>
      <c r="D44" s="48"/>
      <c r="E44" s="19"/>
      <c r="F44" s="340">
        <f>+SUMIF('Clasificación 09.20'!B:B,'Estado de Resultados'!B44,'Clasificación 09.20'!G:G)</f>
        <v>104169978</v>
      </c>
      <c r="G44" s="727">
        <v>0</v>
      </c>
      <c r="I44" s="11"/>
      <c r="J44" s="4"/>
      <c r="K44" s="4"/>
    </row>
    <row r="45" spans="1:11" ht="15" customHeight="1">
      <c r="A45" s="17"/>
      <c r="B45" s="18" t="s">
        <v>53</v>
      </c>
      <c r="C45" s="48"/>
      <c r="D45" s="48"/>
      <c r="E45" s="19"/>
      <c r="F45" s="340">
        <f>+SUMIF('Clasificación 09.20'!B:B,'Estado de Resultados'!B45,'Clasificación 09.20'!G:G)</f>
        <v>0</v>
      </c>
      <c r="G45" s="727">
        <v>0</v>
      </c>
      <c r="I45" s="4"/>
      <c r="J45" s="4"/>
      <c r="K45" s="20"/>
    </row>
    <row r="46" spans="1:11" ht="15" customHeight="1">
      <c r="A46" s="31"/>
      <c r="B46" s="18" t="s">
        <v>51</v>
      </c>
      <c r="C46" s="48"/>
      <c r="D46" s="48"/>
      <c r="E46" s="19"/>
      <c r="F46" s="340">
        <f>+SUMIF('Clasificación 09.20'!B:B,'Estado de Resultados'!B46,'Clasificación 09.20'!G:G)</f>
        <v>175500000</v>
      </c>
      <c r="G46" s="727">
        <v>0</v>
      </c>
      <c r="I46" s="11"/>
      <c r="J46" s="4"/>
      <c r="K46" s="4"/>
    </row>
    <row r="47" spans="1:11" ht="15" customHeight="1">
      <c r="A47" s="17"/>
      <c r="B47" s="18" t="s">
        <v>54</v>
      </c>
      <c r="C47" s="48"/>
      <c r="D47" s="48"/>
      <c r="E47" s="19"/>
      <c r="F47" s="340">
        <f>+SUMIF('Clasificación 09.20'!B:B,'Estado de Resultados'!B47,'Clasificación 09.20'!G:G)</f>
        <v>75306716</v>
      </c>
      <c r="G47" s="727">
        <v>0</v>
      </c>
      <c r="I47" s="11"/>
      <c r="J47" s="4"/>
      <c r="K47" s="4"/>
    </row>
    <row r="48" spans="1:11" ht="15" customHeight="1">
      <c r="A48" s="31"/>
      <c r="B48" s="18" t="s">
        <v>52</v>
      </c>
      <c r="C48" s="48"/>
      <c r="D48" s="48"/>
      <c r="E48" s="19"/>
      <c r="F48" s="340">
        <f>+SUMIF('Clasificación 09.20'!B:B,'Estado de Resultados'!B48,'Clasificación 09.20'!G:G)</f>
        <v>0</v>
      </c>
      <c r="G48" s="727">
        <v>0</v>
      </c>
      <c r="I48" s="11"/>
      <c r="J48" s="4"/>
      <c r="K48" s="4"/>
    </row>
    <row r="49" spans="1:11" ht="15" customHeight="1">
      <c r="A49" s="32"/>
      <c r="B49" s="18" t="s">
        <v>122</v>
      </c>
      <c r="C49" s="48"/>
      <c r="D49" s="48"/>
      <c r="E49" s="19"/>
      <c r="F49" s="340">
        <f>+SUMIF('Clasificación 09.20'!B:B,'Estado de Resultados'!B49,'Clasificación 09.20'!G:G)</f>
        <v>0</v>
      </c>
      <c r="G49" s="727">
        <v>0</v>
      </c>
      <c r="I49" s="11"/>
      <c r="J49" s="4"/>
      <c r="K49" s="4"/>
    </row>
    <row r="50" spans="1:11" ht="15" customHeight="1">
      <c r="A50" s="32"/>
      <c r="B50" s="18" t="s">
        <v>55</v>
      </c>
      <c r="C50" s="48"/>
      <c r="D50" s="48"/>
      <c r="E50" s="19"/>
      <c r="F50" s="340">
        <f>+SUMIF('Clasificación 09.20'!B:B,'Estado de Resultados'!B50,'Clasificación 09.20'!G:G)</f>
        <v>30220244</v>
      </c>
      <c r="G50" s="727">
        <v>0</v>
      </c>
      <c r="I50" s="11"/>
      <c r="J50" s="4"/>
      <c r="K50" s="4"/>
    </row>
    <row r="51" spans="1:11" ht="15" customHeight="1">
      <c r="A51" s="32"/>
      <c r="B51" s="18" t="s">
        <v>562</v>
      </c>
      <c r="C51" s="48"/>
      <c r="D51" s="48"/>
      <c r="E51" s="19"/>
      <c r="F51" s="340">
        <f>+SUMIF('Clasificación 09.20'!B:B,'Estado de Resultados'!B51,'Clasificación 09.20'!G:G)</f>
        <v>521407622</v>
      </c>
      <c r="G51" s="727">
        <v>0</v>
      </c>
      <c r="H51" s="55"/>
      <c r="I51" s="11"/>
      <c r="J51" s="4"/>
      <c r="K51" s="4"/>
    </row>
    <row r="52" spans="1:11" ht="15" customHeight="1">
      <c r="A52" s="17"/>
      <c r="B52" s="18"/>
      <c r="C52" s="48"/>
      <c r="D52" s="48"/>
      <c r="E52" s="19"/>
      <c r="F52" s="339"/>
      <c r="G52" s="728"/>
      <c r="I52" s="4"/>
      <c r="J52" s="4"/>
      <c r="K52" s="4"/>
    </row>
    <row r="53" spans="1:11" ht="15" customHeight="1">
      <c r="A53" s="8"/>
      <c r="B53" s="9" t="s">
        <v>56</v>
      </c>
      <c r="C53" s="43"/>
      <c r="D53" s="43"/>
      <c r="E53" s="10"/>
      <c r="F53" s="339">
        <f>F35-F37-F42</f>
        <v>2319653309</v>
      </c>
      <c r="G53" s="727">
        <v>0</v>
      </c>
      <c r="I53" s="11"/>
      <c r="J53" s="4"/>
      <c r="K53" s="4"/>
    </row>
    <row r="54" spans="1:11" ht="15" customHeight="1">
      <c r="A54" s="8"/>
      <c r="B54" s="9"/>
      <c r="C54" s="43"/>
      <c r="D54" s="43"/>
      <c r="E54" s="10"/>
      <c r="F54" s="339"/>
      <c r="G54" s="727"/>
      <c r="I54" s="11"/>
      <c r="J54" s="4"/>
      <c r="K54" s="4"/>
    </row>
    <row r="55" spans="1:11" ht="15" customHeight="1">
      <c r="A55" s="8"/>
      <c r="B55" s="9" t="s">
        <v>461</v>
      </c>
      <c r="C55" s="43"/>
      <c r="D55" s="43"/>
      <c r="E55" s="10"/>
      <c r="F55" s="339">
        <f>+F56-F57</f>
        <v>-7205236</v>
      </c>
      <c r="G55" s="727">
        <v>0</v>
      </c>
      <c r="I55" s="11"/>
      <c r="J55" s="4"/>
      <c r="K55" s="4"/>
    </row>
    <row r="56" spans="1:11" ht="15" customHeight="1">
      <c r="A56" s="8"/>
      <c r="B56" s="18" t="s">
        <v>280</v>
      </c>
      <c r="C56" s="48"/>
      <c r="D56" s="43"/>
      <c r="E56" s="10"/>
      <c r="F56" s="340">
        <f>+SUMIF('Clasificación 09.20'!B:B,'Estado de Resultados'!B56,'Clasificación 09.20'!G:G)</f>
        <v>0</v>
      </c>
      <c r="G56" s="727">
        <v>0</v>
      </c>
      <c r="I56" s="11"/>
      <c r="J56" s="4"/>
      <c r="K56" s="4"/>
    </row>
    <row r="57" spans="1:11" ht="15" customHeight="1">
      <c r="A57" s="8"/>
      <c r="B57" s="18" t="s">
        <v>391</v>
      </c>
      <c r="C57" s="48"/>
      <c r="D57" s="43"/>
      <c r="E57" s="10"/>
      <c r="F57" s="340">
        <f>SUMIF('Clasificación 09.20'!B:B,'Estado de Resultados'!B57,'Clasificación 09.20'!G:G)</f>
        <v>7205236</v>
      </c>
      <c r="G57" s="727">
        <v>0</v>
      </c>
      <c r="I57" s="11"/>
      <c r="J57" s="4"/>
      <c r="K57" s="4"/>
    </row>
    <row r="58" spans="1:11" ht="15" customHeight="1">
      <c r="A58" s="17"/>
      <c r="B58" s="18"/>
      <c r="C58" s="48"/>
      <c r="D58" s="48"/>
      <c r="E58" s="19"/>
      <c r="F58" s="339"/>
      <c r="G58" s="728"/>
      <c r="I58" s="4"/>
      <c r="J58" s="4"/>
      <c r="K58" s="4"/>
    </row>
    <row r="59" spans="1:11" ht="15" customHeight="1">
      <c r="A59" s="8"/>
      <c r="B59" s="9" t="s">
        <v>462</v>
      </c>
      <c r="C59" s="43"/>
      <c r="D59" s="43"/>
      <c r="E59" s="10"/>
      <c r="F59" s="339">
        <f>+F60-F63</f>
        <v>-22610716</v>
      </c>
      <c r="G59" s="727">
        <v>0</v>
      </c>
      <c r="I59" s="11"/>
      <c r="J59" s="4"/>
      <c r="K59" s="4"/>
    </row>
    <row r="60" spans="1:11" ht="15" customHeight="1">
      <c r="A60" s="8"/>
      <c r="B60" s="9" t="s">
        <v>392</v>
      </c>
      <c r="C60" s="43"/>
      <c r="D60" s="43"/>
      <c r="E60" s="10"/>
      <c r="F60" s="339">
        <f>+SUM(F61:F62)</f>
        <v>812357151</v>
      </c>
      <c r="G60" s="727">
        <v>0</v>
      </c>
      <c r="I60" s="11"/>
      <c r="J60" s="4"/>
      <c r="K60" s="4"/>
    </row>
    <row r="61" spans="1:11" ht="15" customHeight="1">
      <c r="A61" s="8"/>
      <c r="B61" s="18" t="s">
        <v>123</v>
      </c>
      <c r="C61" s="48"/>
      <c r="D61" s="43"/>
      <c r="E61" s="10"/>
      <c r="F61" s="340">
        <f>+SUMIF('Clasificación 09.20'!B:B,'Estado de Resultados'!B61,'Clasificación 09.20'!G:G)</f>
        <v>861891</v>
      </c>
      <c r="G61" s="727">
        <v>0</v>
      </c>
      <c r="I61" s="11"/>
      <c r="J61" s="4"/>
      <c r="K61" s="4"/>
    </row>
    <row r="62" spans="1:11" ht="15" customHeight="1">
      <c r="A62" s="8"/>
      <c r="B62" s="18" t="s">
        <v>395</v>
      </c>
      <c r="C62" s="48"/>
      <c r="D62" s="43"/>
      <c r="E62" s="10"/>
      <c r="F62" s="340">
        <f>+SUMIF('Clasificación 09.20'!B:B,'Estado de Resultados'!B62,'Clasificación 09.20'!G:G)</f>
        <v>811495260</v>
      </c>
      <c r="G62" s="727">
        <v>0</v>
      </c>
      <c r="I62" s="11"/>
      <c r="J62" s="4"/>
      <c r="K62" s="4"/>
    </row>
    <row r="63" spans="1:11" ht="15" customHeight="1">
      <c r="A63" s="8"/>
      <c r="B63" s="9" t="s">
        <v>393</v>
      </c>
      <c r="C63" s="43"/>
      <c r="D63" s="43"/>
      <c r="E63" s="10"/>
      <c r="F63" s="339">
        <f>+SUM(F64:F65)</f>
        <v>834967867</v>
      </c>
      <c r="G63" s="727">
        <v>0</v>
      </c>
      <c r="I63" s="11"/>
      <c r="J63" s="4"/>
      <c r="K63" s="4"/>
    </row>
    <row r="64" spans="1:11" ht="15" customHeight="1">
      <c r="A64" s="32"/>
      <c r="B64" s="18" t="s">
        <v>394</v>
      </c>
      <c r="C64" s="48"/>
      <c r="D64" s="48"/>
      <c r="E64" s="19"/>
      <c r="F64" s="340">
        <f>+SUMIF('Clasificación 09.20'!B:B,'Estado de Resultados'!B64,'Clasificación 09.20'!G:G)</f>
        <v>111208334</v>
      </c>
      <c r="G64" s="727">
        <v>0</v>
      </c>
      <c r="I64" s="11"/>
      <c r="J64" s="4"/>
      <c r="K64" s="4"/>
    </row>
    <row r="65" spans="1:11" ht="15" customHeight="1">
      <c r="A65" s="32"/>
      <c r="B65" s="18" t="s">
        <v>124</v>
      </c>
      <c r="C65" s="48"/>
      <c r="D65" s="48"/>
      <c r="E65" s="19"/>
      <c r="F65" s="340">
        <f>+SUMIF('Clasificación 09.20'!B:B,'Estado de Resultados'!B65,'Clasificación 09.20'!G:G)</f>
        <v>723759533</v>
      </c>
      <c r="G65" s="727">
        <v>0</v>
      </c>
      <c r="H65" s="22"/>
      <c r="I65" s="11"/>
      <c r="J65" s="4"/>
      <c r="K65" s="4"/>
    </row>
    <row r="66" spans="1:11" ht="15" customHeight="1">
      <c r="A66" s="17"/>
      <c r="B66" s="18"/>
      <c r="C66" s="48"/>
      <c r="D66" s="48"/>
      <c r="E66" s="19"/>
      <c r="F66" s="339"/>
      <c r="G66" s="727"/>
      <c r="I66" s="4"/>
      <c r="J66" s="4"/>
      <c r="K66" s="4"/>
    </row>
    <row r="67" spans="1:11" ht="15" customHeight="1">
      <c r="A67" s="17"/>
      <c r="B67" s="9" t="s">
        <v>396</v>
      </c>
      <c r="C67" s="43"/>
      <c r="D67" s="48"/>
      <c r="E67" s="19"/>
      <c r="F67" s="339">
        <f>+F68</f>
        <v>963852</v>
      </c>
      <c r="G67" s="727">
        <v>0</v>
      </c>
      <c r="I67" s="4"/>
      <c r="J67" s="4"/>
      <c r="K67" s="4"/>
    </row>
    <row r="68" spans="1:11" ht="15" customHeight="1">
      <c r="A68" s="17"/>
      <c r="B68" s="18" t="s">
        <v>563</v>
      </c>
      <c r="C68" s="48"/>
      <c r="D68" s="48"/>
      <c r="E68" s="19"/>
      <c r="F68" s="340">
        <f>+SUMIF('Clasificación 09.20'!B:B,'Estado de Resultados'!B68,'Clasificación 09.20'!G:G)</f>
        <v>963852</v>
      </c>
      <c r="G68" s="727">
        <v>0</v>
      </c>
      <c r="I68" s="4"/>
      <c r="J68" s="4"/>
      <c r="K68" s="4"/>
    </row>
    <row r="69" spans="1:11" ht="15" customHeight="1">
      <c r="A69" s="17"/>
      <c r="B69" s="18" t="s">
        <v>397</v>
      </c>
      <c r="C69" s="48"/>
      <c r="D69" s="48"/>
      <c r="E69" s="19"/>
      <c r="F69" s="340">
        <f>+SUMIF('Clasificación 09.20'!B:B,'Estado de Resultados'!B69,'Clasificación 09.20'!G:G)</f>
        <v>0</v>
      </c>
      <c r="G69" s="727">
        <v>0</v>
      </c>
      <c r="I69" s="4"/>
      <c r="J69" s="4"/>
      <c r="K69" s="4"/>
    </row>
    <row r="70" spans="1:11" ht="15" customHeight="1">
      <c r="A70" s="17"/>
      <c r="B70" s="18"/>
      <c r="C70" s="48"/>
      <c r="D70" s="48"/>
      <c r="E70" s="19"/>
      <c r="F70" s="339"/>
      <c r="G70" s="728"/>
      <c r="I70" s="4"/>
      <c r="J70" s="4"/>
      <c r="K70" s="4"/>
    </row>
    <row r="71" spans="1:11" ht="15" customHeight="1">
      <c r="A71" s="17"/>
      <c r="B71" s="9" t="s">
        <v>398</v>
      </c>
      <c r="C71" s="43"/>
      <c r="D71" s="48"/>
      <c r="E71" s="19"/>
      <c r="F71" s="339">
        <v>0</v>
      </c>
      <c r="G71" s="727">
        <v>0</v>
      </c>
      <c r="I71" s="4"/>
      <c r="J71" s="4"/>
      <c r="K71" s="4"/>
    </row>
    <row r="72" spans="1:11" ht="15" customHeight="1">
      <c r="A72" s="17"/>
      <c r="B72" s="18" t="s">
        <v>399</v>
      </c>
      <c r="C72" s="48"/>
      <c r="D72" s="48"/>
      <c r="E72" s="19"/>
      <c r="F72" s="340">
        <f>+SUMIF('Clasificación 09.20'!B:B,'Estado de Resultados'!B72,'Clasificación 09.20'!G:G)</f>
        <v>0</v>
      </c>
      <c r="G72" s="727">
        <v>0</v>
      </c>
      <c r="I72" s="4"/>
      <c r="J72" s="4"/>
      <c r="K72" s="4"/>
    </row>
    <row r="73" spans="1:11" ht="15" customHeight="1">
      <c r="A73" s="17"/>
      <c r="B73" s="18" t="s">
        <v>400</v>
      </c>
      <c r="C73" s="48"/>
      <c r="D73" s="48"/>
      <c r="E73" s="19"/>
      <c r="F73" s="340">
        <f>+SUMIF('Clasificación 09.20'!B:B,'Estado de Resultados'!B73,'Clasificación 09.20'!G:G)</f>
        <v>0</v>
      </c>
      <c r="G73" s="727">
        <v>0</v>
      </c>
      <c r="I73" s="4"/>
      <c r="J73" s="4"/>
      <c r="K73" s="4"/>
    </row>
    <row r="74" spans="1:11" ht="15" customHeight="1">
      <c r="A74" s="17"/>
      <c r="B74" s="18"/>
      <c r="C74" s="48"/>
      <c r="D74" s="48"/>
      <c r="E74" s="19"/>
      <c r="F74" s="339"/>
      <c r="G74" s="728"/>
      <c r="I74" s="4"/>
      <c r="J74" s="4"/>
      <c r="K74" s="4"/>
    </row>
    <row r="75" spans="1:11" ht="15" customHeight="1">
      <c r="A75" s="8"/>
      <c r="B75" s="9" t="s">
        <v>57</v>
      </c>
      <c r="C75" s="43"/>
      <c r="D75" s="43"/>
      <c r="E75" s="10"/>
      <c r="F75" s="339">
        <f>+F53+F55+F59+F67+F71</f>
        <v>2290801209</v>
      </c>
      <c r="G75" s="727">
        <v>0</v>
      </c>
      <c r="I75" s="11"/>
      <c r="J75" s="4"/>
      <c r="K75" s="4"/>
    </row>
    <row r="76" spans="1:11" ht="15" customHeight="1">
      <c r="A76" s="8"/>
      <c r="B76" s="9"/>
      <c r="C76" s="43"/>
      <c r="D76" s="43"/>
      <c r="E76" s="10"/>
      <c r="F76" s="339"/>
      <c r="G76" s="727"/>
      <c r="I76" s="11"/>
      <c r="J76" s="4"/>
      <c r="K76" s="4"/>
    </row>
    <row r="77" spans="1:11" ht="15" customHeight="1">
      <c r="A77" s="8"/>
      <c r="B77" s="9" t="s">
        <v>16</v>
      </c>
      <c r="C77" s="43"/>
      <c r="D77" s="43"/>
      <c r="E77" s="10"/>
      <c r="F77" s="340">
        <f>+SUMIF('Clasificación 09.20'!B:B,'Estado de Resultados'!B77,'Clasificación 09.20'!G:G)</f>
        <v>105547667</v>
      </c>
      <c r="G77" s="727">
        <v>0</v>
      </c>
      <c r="I77" s="4"/>
      <c r="J77" s="4"/>
      <c r="K77" s="4"/>
    </row>
    <row r="78" spans="1:11" ht="15" customHeight="1">
      <c r="A78" s="8"/>
      <c r="B78" s="9"/>
      <c r="C78" s="43"/>
      <c r="D78" s="43"/>
      <c r="E78" s="10"/>
      <c r="F78" s="339"/>
      <c r="G78" s="728"/>
      <c r="I78" s="4"/>
      <c r="J78" s="4"/>
      <c r="K78" s="4"/>
    </row>
    <row r="79" spans="1:11" ht="15" customHeight="1">
      <c r="A79" s="8"/>
      <c r="B79" s="9" t="s">
        <v>1388</v>
      </c>
      <c r="C79" s="43"/>
      <c r="D79" s="43"/>
      <c r="E79" s="10"/>
      <c r="F79" s="339">
        <v>638</v>
      </c>
      <c r="G79" s="728">
        <v>0</v>
      </c>
      <c r="I79" s="4"/>
      <c r="J79" s="4"/>
      <c r="K79" s="4"/>
    </row>
    <row r="80" spans="1:11" ht="15" customHeight="1">
      <c r="A80" s="8"/>
      <c r="B80" s="9"/>
      <c r="C80" s="43"/>
      <c r="D80" s="43"/>
      <c r="E80" s="10"/>
      <c r="F80" s="339"/>
      <c r="G80" s="728"/>
      <c r="I80" s="4"/>
      <c r="J80" s="4"/>
      <c r="K80" s="4"/>
    </row>
    <row r="81" spans="1:11" ht="15" customHeight="1">
      <c r="A81" s="54"/>
      <c r="B81" s="23" t="s">
        <v>13</v>
      </c>
      <c r="C81" s="49"/>
      <c r="D81" s="49"/>
      <c r="E81" s="24"/>
      <c r="F81" s="341">
        <f>F75-F77-F79</f>
        <v>2185252904</v>
      </c>
      <c r="G81" s="729">
        <v>0</v>
      </c>
      <c r="H81" s="21"/>
      <c r="I81" s="11"/>
      <c r="J81" s="25"/>
      <c r="K81" s="4"/>
    </row>
    <row r="82" spans="1:11" ht="15" customHeight="1">
      <c r="F82" s="36"/>
      <c r="I82" s="4"/>
      <c r="J82" s="4"/>
      <c r="K82" s="4"/>
    </row>
    <row r="83" spans="1:11" ht="15" customHeight="1">
      <c r="B83" s="1016" t="s">
        <v>463</v>
      </c>
      <c r="C83" s="1016"/>
      <c r="D83" s="1016"/>
      <c r="E83" s="1016"/>
      <c r="F83" s="1016"/>
      <c r="G83" s="1016"/>
      <c r="J83" s="22"/>
    </row>
    <row r="84" spans="1:11" ht="15" customHeight="1">
      <c r="B84" s="26"/>
      <c r="C84" s="26"/>
      <c r="D84" s="26"/>
      <c r="E84" s="27"/>
      <c r="F84" s="22"/>
      <c r="H84" s="2"/>
      <c r="J84" s="28"/>
    </row>
    <row r="85" spans="1:11" ht="15" customHeight="1">
      <c r="B85" s="26"/>
      <c r="C85" s="26"/>
      <c r="D85" s="26"/>
      <c r="E85" s="27"/>
      <c r="F85" s="22"/>
      <c r="G85" s="55"/>
      <c r="H85" s="2"/>
      <c r="J85" s="28"/>
    </row>
    <row r="86" spans="1:11">
      <c r="B86" s="2"/>
      <c r="C86" s="2"/>
      <c r="D86" s="2"/>
      <c r="E86" s="29"/>
      <c r="F86" s="55"/>
      <c r="H86" s="2"/>
      <c r="J86" s="30"/>
    </row>
    <row r="87" spans="1:11">
      <c r="B87" s="2"/>
      <c r="C87" s="2"/>
      <c r="D87" s="2"/>
      <c r="E87" s="29"/>
      <c r="H87" s="2"/>
      <c r="J87" s="28"/>
    </row>
    <row r="88" spans="1:11">
      <c r="B88" s="2"/>
      <c r="C88" s="2"/>
      <c r="D88" s="2"/>
      <c r="E88" s="29"/>
      <c r="H88" s="2"/>
      <c r="J88" s="28"/>
    </row>
    <row r="89" spans="1:11">
      <c r="B89" s="75" t="s">
        <v>565</v>
      </c>
      <c r="C89" s="1014" t="s">
        <v>1223</v>
      </c>
      <c r="D89" s="1014"/>
      <c r="E89" s="1014"/>
      <c r="F89" s="1014"/>
      <c r="G89" s="1014"/>
      <c r="H89" s="2"/>
      <c r="J89" s="28"/>
    </row>
    <row r="90" spans="1:11">
      <c r="B90" s="76" t="s">
        <v>580</v>
      </c>
      <c r="C90" s="1015" t="s">
        <v>579</v>
      </c>
      <c r="D90" s="1015"/>
      <c r="E90" s="1015"/>
      <c r="F90" s="1015"/>
      <c r="G90" s="1015"/>
      <c r="H90" s="2"/>
      <c r="J90" s="28"/>
    </row>
  </sheetData>
  <customSheetViews>
    <customSheetView guid="{EF69D6EE-DB7C-41BA-9D3E-A1095271DBA4}" scale="80" showPageBreaks="1" showGridLines="0" fitToPage="1" printArea="1">
      <pane ySplit="6" topLeftCell="A40" activePane="bottomLeft" state="frozen"/>
      <selection pane="bottomLeft" activeCell="F81" sqref="F81"/>
      <pageMargins left="0.48" right="0.39" top="0.74803149606299213" bottom="0.74803149606299213" header="0.31496062992125984" footer="0.31496062992125984"/>
      <printOptions horizontalCentered="1"/>
      <pageSetup paperSize="9" scale="54" orientation="portrait" r:id="rId1"/>
    </customSheetView>
    <customSheetView guid="{F3648BCD-1CED-4BBB-AE63-37BDB925883F}" scale="80" showGridLines="0" fitToPage="1">
      <pane ySplit="6" topLeftCell="A37" activePane="bottomLeft" state="frozen"/>
      <selection pane="bottomLeft" activeCell="B2" sqref="B2:G2"/>
      <pageMargins left="0.48" right="0.39" top="0.74803149606299213" bottom="0.74803149606299213" header="0.31496062992125984" footer="0.31496062992125984"/>
      <printOptions horizontalCentered="1"/>
      <pageSetup paperSize="9" scale="52" orientation="portrait" r:id="rId2"/>
    </customSheetView>
    <customSheetView guid="{5FCC9217-B3E9-4B91-A943-5F21728EBEE9}" scale="80" showPageBreaks="1" showGridLines="0" fitToPage="1" printArea="1">
      <pane ySplit="6" topLeftCell="A70" activePane="bottomLeft" state="frozen"/>
      <selection pane="bottomLeft" activeCell="B6" sqref="B6:G79"/>
      <pageMargins left="0.48" right="0.39" top="0.74803149606299213" bottom="0.74803149606299213" header="0.31496062992125984" footer="0.31496062992125984"/>
      <printOptions horizontalCentered="1"/>
      <pageSetup paperSize="9" scale="52" orientation="portrait" r:id="rId3"/>
    </customSheetView>
    <customSheetView guid="{7015FC6D-0680-4B00-AA0E-B83DA1D0B666}" scale="80" showPageBreaks="1" showGridLines="0" fitToPage="1" printArea="1">
      <pane ySplit="6" topLeftCell="A37" activePane="bottomLeft" state="frozen"/>
      <selection pane="bottomLeft" activeCell="B2" sqref="B2:G2"/>
      <pageMargins left="0.48" right="0.39" top="0.74803149606299213" bottom="0.74803149606299213" header="0.31496062992125984" footer="0.31496062992125984"/>
      <printOptions horizontalCentered="1"/>
      <pageSetup paperSize="9" scale="52" orientation="portrait" r:id="rId4"/>
    </customSheetView>
    <customSheetView guid="{B9F63820-5C32-455A-BC9D-0BE84D6B0867}" scale="80" showGridLines="0" fitToPage="1" state="hidden">
      <pane ySplit="6" topLeftCell="A28" activePane="bottomLeft" state="frozen"/>
      <selection pane="bottomLeft" activeCell="F51" sqref="F51"/>
      <pageMargins left="0.48" right="0.39" top="0.74803149606299213" bottom="0.74803149606299213" header="0.31496062992125984" footer="0.31496062992125984"/>
      <printOptions horizontalCentered="1"/>
      <pageSetup paperSize="9" scale="55" orientation="portrait" r:id="rId5"/>
    </customSheetView>
  </customSheetViews>
  <mergeCells count="8">
    <mergeCell ref="C90:G90"/>
    <mergeCell ref="B1:G1"/>
    <mergeCell ref="B2:G2"/>
    <mergeCell ref="B3:G3"/>
    <mergeCell ref="B83:G83"/>
    <mergeCell ref="B5:G5"/>
    <mergeCell ref="B4:G4"/>
    <mergeCell ref="C89:G89"/>
  </mergeCells>
  <printOptions horizontalCentered="1"/>
  <pageMargins left="0.48" right="0.39" top="0.74803149606299213" bottom="0.74803149606299213" header="0.31496062992125984" footer="0.31496062992125984"/>
  <pageSetup paperSize="9" scale="54" orientation="portrait"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5A15F-1F51-465A-8547-B054741836B9}">
  <sheetPr>
    <tabColor rgb="FF006699"/>
    <pageSetUpPr fitToPage="1"/>
  </sheetPr>
  <dimension ref="A1:L305"/>
  <sheetViews>
    <sheetView showGridLines="0" view="pageBreakPreview" topLeftCell="A61" zoomScaleNormal="100" zoomScaleSheetLayoutView="100" workbookViewId="0">
      <selection activeCell="I69" sqref="I69"/>
    </sheetView>
  </sheetViews>
  <sheetFormatPr baseColWidth="10" defaultColWidth="11.42578125" defaultRowHeight="15"/>
  <cols>
    <col min="1" max="1" width="3.5703125" style="56" customWidth="1"/>
    <col min="2" max="3" width="11.42578125" style="56"/>
    <col min="4" max="4" width="13.5703125" style="56" bestFit="1" customWidth="1"/>
    <col min="5" max="5" width="11.42578125" style="56"/>
    <col min="6" max="6" width="20.42578125" style="56" bestFit="1" customWidth="1"/>
    <col min="7" max="10" width="11.42578125" style="56"/>
    <col min="11" max="11" width="12.5703125" style="56" customWidth="1"/>
    <col min="12" max="12" width="4.42578125" style="56" customWidth="1"/>
    <col min="13" max="16384" width="11.42578125" style="56"/>
  </cols>
  <sheetData>
    <row r="1" spans="1:12" ht="15.75">
      <c r="A1" s="69"/>
      <c r="B1" s="1028" t="s">
        <v>1393</v>
      </c>
      <c r="C1" s="1028"/>
      <c r="D1" s="1028"/>
      <c r="E1" s="1028"/>
      <c r="F1" s="1028"/>
      <c r="G1" s="1028"/>
      <c r="H1" s="1028"/>
      <c r="I1" s="1028"/>
      <c r="J1" s="1028"/>
      <c r="K1" s="1028"/>
      <c r="L1" s="59"/>
    </row>
    <row r="2" spans="1:12" ht="15.75">
      <c r="A2" s="66"/>
      <c r="B2" s="1"/>
      <c r="C2" s="1"/>
      <c r="D2" s="1"/>
      <c r="E2" s="1"/>
      <c r="F2" s="1"/>
      <c r="G2" s="1"/>
      <c r="H2" s="1"/>
      <c r="I2" s="1"/>
      <c r="J2" s="1"/>
      <c r="K2" s="1"/>
      <c r="L2" s="60"/>
    </row>
    <row r="3" spans="1:12" ht="15.75">
      <c r="A3" s="66"/>
      <c r="B3" s="106" t="s">
        <v>680</v>
      </c>
      <c r="C3" s="1"/>
      <c r="D3" s="1"/>
      <c r="E3" s="1"/>
      <c r="F3" s="1"/>
      <c r="G3" s="1"/>
      <c r="H3" s="1"/>
      <c r="I3" s="1"/>
      <c r="J3" s="1"/>
      <c r="K3" s="1"/>
      <c r="L3" s="60"/>
    </row>
    <row r="4" spans="1:12" s="58" customFormat="1" ht="33" customHeight="1">
      <c r="A4" s="70"/>
      <c r="B4" s="1026" t="s">
        <v>1394</v>
      </c>
      <c r="C4" s="1026"/>
      <c r="D4" s="1026"/>
      <c r="E4" s="1026"/>
      <c r="F4" s="1026"/>
      <c r="G4" s="1026"/>
      <c r="H4" s="1026"/>
      <c r="I4" s="1026"/>
      <c r="J4" s="1026"/>
      <c r="K4" s="1026"/>
      <c r="L4" s="71"/>
    </row>
    <row r="5" spans="1:12" s="756" customFormat="1">
      <c r="A5" s="70"/>
      <c r="B5" s="757"/>
      <c r="C5" s="757"/>
      <c r="D5" s="757"/>
      <c r="E5" s="757"/>
      <c r="F5" s="757"/>
      <c r="G5" s="757"/>
      <c r="H5" s="757"/>
      <c r="I5" s="757"/>
      <c r="J5" s="757"/>
      <c r="K5" s="757"/>
      <c r="L5" s="71"/>
    </row>
    <row r="6" spans="1:12" ht="15.75">
      <c r="A6" s="66"/>
      <c r="B6" s="106" t="s">
        <v>681</v>
      </c>
      <c r="C6" s="1"/>
      <c r="D6" s="1"/>
      <c r="E6" s="1"/>
      <c r="F6" s="1"/>
      <c r="G6" s="1"/>
      <c r="H6" s="1"/>
      <c r="I6" s="1"/>
      <c r="J6" s="1"/>
      <c r="K6" s="1"/>
      <c r="L6" s="60"/>
    </row>
    <row r="7" spans="1:12" ht="15.75">
      <c r="A7" s="326"/>
      <c r="B7" s="106"/>
      <c r="C7" s="1"/>
      <c r="D7" s="1"/>
      <c r="E7" s="1"/>
      <c r="F7" s="1"/>
      <c r="G7" s="1"/>
      <c r="H7" s="1"/>
      <c r="I7" s="1"/>
      <c r="J7" s="1"/>
      <c r="K7" s="1"/>
      <c r="L7" s="60"/>
    </row>
    <row r="8" spans="1:12">
      <c r="A8" s="66"/>
      <c r="B8" s="108" t="s">
        <v>611</v>
      </c>
      <c r="L8" s="60"/>
    </row>
    <row r="9" spans="1:12" ht="66" customHeight="1">
      <c r="A9" s="66"/>
      <c r="B9" s="1024" t="s">
        <v>682</v>
      </c>
      <c r="C9" s="1024"/>
      <c r="D9" s="1024"/>
      <c r="E9" s="1024"/>
      <c r="F9" s="1024"/>
      <c r="G9" s="1024"/>
      <c r="H9" s="1024"/>
      <c r="I9" s="1024"/>
      <c r="J9" s="1024"/>
      <c r="K9" s="1024"/>
      <c r="L9" s="60"/>
    </row>
    <row r="10" spans="1:12" ht="30" customHeight="1">
      <c r="A10" s="66"/>
      <c r="B10" s="1025" t="s">
        <v>683</v>
      </c>
      <c r="C10" s="1025"/>
      <c r="D10" s="1025"/>
      <c r="E10" s="1025"/>
      <c r="F10" s="1025"/>
      <c r="G10" s="1025"/>
      <c r="H10" s="1025"/>
      <c r="I10" s="1025"/>
      <c r="J10" s="1025"/>
      <c r="K10" s="1025"/>
      <c r="L10" s="60"/>
    </row>
    <row r="11" spans="1:12">
      <c r="A11" s="66"/>
      <c r="B11" s="56" t="s">
        <v>684</v>
      </c>
      <c r="L11" s="60"/>
    </row>
    <row r="12" spans="1:12">
      <c r="A12" s="66"/>
      <c r="B12" s="56" t="s">
        <v>444</v>
      </c>
      <c r="L12" s="60"/>
    </row>
    <row r="13" spans="1:12">
      <c r="A13" s="66"/>
      <c r="B13" s="1025" t="s">
        <v>685</v>
      </c>
      <c r="C13" s="1025"/>
      <c r="D13" s="1025"/>
      <c r="E13" s="1025"/>
      <c r="F13" s="1025"/>
      <c r="G13" s="1025"/>
      <c r="H13" s="1025"/>
      <c r="I13" s="1025"/>
      <c r="J13" s="1025"/>
      <c r="K13" s="1025"/>
      <c r="L13" s="60"/>
    </row>
    <row r="14" spans="1:12">
      <c r="A14" s="66"/>
      <c r="B14" s="56" t="s">
        <v>686</v>
      </c>
      <c r="L14" s="60"/>
    </row>
    <row r="15" spans="1:12">
      <c r="A15" s="66"/>
      <c r="B15" s="56" t="s">
        <v>687</v>
      </c>
      <c r="L15" s="60"/>
    </row>
    <row r="16" spans="1:12">
      <c r="A16" s="66"/>
      <c r="B16" s="56" t="s">
        <v>445</v>
      </c>
      <c r="L16" s="60"/>
    </row>
    <row r="17" spans="1:12">
      <c r="A17" s="66"/>
      <c r="B17" s="56" t="s">
        <v>688</v>
      </c>
      <c r="L17" s="60"/>
    </row>
    <row r="18" spans="1:12" ht="30" customHeight="1">
      <c r="A18" s="66"/>
      <c r="B18" s="1025" t="s">
        <v>689</v>
      </c>
      <c r="C18" s="1025"/>
      <c r="D18" s="1025"/>
      <c r="E18" s="1025"/>
      <c r="F18" s="1025"/>
      <c r="G18" s="1025"/>
      <c r="H18" s="1025"/>
      <c r="I18" s="1025"/>
      <c r="J18" s="1025"/>
      <c r="K18" s="1025"/>
      <c r="L18" s="60"/>
    </row>
    <row r="19" spans="1:12" s="57" customFormat="1" ht="30" customHeight="1">
      <c r="A19" s="72"/>
      <c r="B19" s="1025" t="s">
        <v>690</v>
      </c>
      <c r="C19" s="1025"/>
      <c r="D19" s="1025"/>
      <c r="E19" s="1025"/>
      <c r="F19" s="1025"/>
      <c r="G19" s="1025"/>
      <c r="H19" s="1025"/>
      <c r="I19" s="1025"/>
      <c r="J19" s="1025"/>
      <c r="K19" s="1025"/>
      <c r="L19" s="73"/>
    </row>
    <row r="20" spans="1:12">
      <c r="A20" s="66"/>
      <c r="B20" s="56" t="s">
        <v>691</v>
      </c>
      <c r="L20" s="60"/>
    </row>
    <row r="21" spans="1:12" ht="45" customHeight="1">
      <c r="A21" s="66"/>
      <c r="B21" s="1025" t="s">
        <v>692</v>
      </c>
      <c r="C21" s="1025"/>
      <c r="D21" s="1025"/>
      <c r="E21" s="1025"/>
      <c r="F21" s="1025"/>
      <c r="G21" s="1025"/>
      <c r="H21" s="1025"/>
      <c r="I21" s="1025"/>
      <c r="J21" s="1025"/>
      <c r="K21" s="1025"/>
      <c r="L21" s="60"/>
    </row>
    <row r="22" spans="1:12" ht="12.75" customHeight="1">
      <c r="A22" s="66"/>
      <c r="L22" s="60"/>
    </row>
    <row r="23" spans="1:12">
      <c r="A23" s="326"/>
      <c r="B23" s="746" t="s">
        <v>693</v>
      </c>
      <c r="L23" s="60"/>
    </row>
    <row r="24" spans="1:12" s="58" customFormat="1" ht="47.25" customHeight="1">
      <c r="A24" s="70"/>
      <c r="B24" s="1026" t="s">
        <v>1403</v>
      </c>
      <c r="C24" s="1026"/>
      <c r="D24" s="1026"/>
      <c r="E24" s="1026"/>
      <c r="F24" s="1026"/>
      <c r="G24" s="1026"/>
      <c r="H24" s="1026"/>
      <c r="I24" s="1026"/>
      <c r="J24" s="1026"/>
      <c r="K24" s="1026"/>
      <c r="L24" s="71"/>
    </row>
    <row r="25" spans="1:12" s="756" customFormat="1">
      <c r="A25" s="70"/>
      <c r="B25" s="1024" t="s">
        <v>1395</v>
      </c>
      <c r="C25" s="1024"/>
      <c r="D25" s="1024"/>
      <c r="E25" s="1024"/>
      <c r="F25" s="1024"/>
      <c r="G25" s="1024"/>
      <c r="H25" s="1024"/>
      <c r="I25" s="1024"/>
      <c r="J25" s="1024"/>
      <c r="K25" s="1024"/>
      <c r="L25" s="71"/>
    </row>
    <row r="26" spans="1:12" s="756" customFormat="1" ht="48">
      <c r="A26" s="70"/>
      <c r="B26" s="1029" t="s">
        <v>1396</v>
      </c>
      <c r="C26" s="1030"/>
      <c r="D26" s="1031"/>
      <c r="E26" s="769" t="s">
        <v>1397</v>
      </c>
      <c r="F26" s="769" t="s">
        <v>1398</v>
      </c>
      <c r="G26" s="769" t="s">
        <v>1399</v>
      </c>
      <c r="H26" s="769" t="s">
        <v>1400</v>
      </c>
      <c r="L26" s="71"/>
    </row>
    <row r="27" spans="1:12" s="756" customFormat="1" ht="61.5" customHeight="1">
      <c r="A27" s="70"/>
      <c r="B27" s="1032" t="s">
        <v>1401</v>
      </c>
      <c r="C27" s="1033"/>
      <c r="D27" s="1034"/>
      <c r="E27" s="767">
        <v>3500000000</v>
      </c>
      <c r="F27" s="768">
        <v>0.99980000000000002</v>
      </c>
      <c r="G27" s="768">
        <f>+E27/10000000000</f>
        <v>0.35</v>
      </c>
      <c r="H27" s="766" t="s">
        <v>1402</v>
      </c>
      <c r="L27" s="71"/>
    </row>
    <row r="28" spans="1:12">
      <c r="A28" s="66"/>
      <c r="L28" s="60"/>
    </row>
    <row r="29" spans="1:12" ht="15.75">
      <c r="A29" s="66"/>
      <c r="B29" s="106" t="s">
        <v>694</v>
      </c>
      <c r="L29" s="60"/>
    </row>
    <row r="30" spans="1:12" ht="15.75">
      <c r="A30" s="326"/>
      <c r="B30" s="106"/>
      <c r="L30" s="60"/>
    </row>
    <row r="31" spans="1:12">
      <c r="A31" s="66"/>
      <c r="B31" s="108" t="s">
        <v>695</v>
      </c>
      <c r="L31" s="60"/>
    </row>
    <row r="32" spans="1:12" ht="30" customHeight="1">
      <c r="A32" s="66"/>
      <c r="B32" s="1025" t="s">
        <v>696</v>
      </c>
      <c r="C32" s="1025"/>
      <c r="D32" s="1025"/>
      <c r="E32" s="1025"/>
      <c r="F32" s="1025"/>
      <c r="G32" s="1025"/>
      <c r="H32" s="1025"/>
      <c r="I32" s="1025"/>
      <c r="J32" s="1025"/>
      <c r="K32" s="1025"/>
      <c r="L32" s="60"/>
    </row>
    <row r="33" spans="1:12">
      <c r="A33" s="66"/>
      <c r="B33" s="56" t="s">
        <v>1405</v>
      </c>
      <c r="L33" s="60"/>
    </row>
    <row r="34" spans="1:12">
      <c r="A34" s="66"/>
      <c r="B34" s="108" t="s">
        <v>697</v>
      </c>
      <c r="L34" s="60"/>
    </row>
    <row r="35" spans="1:12" ht="77.25" customHeight="1">
      <c r="A35" s="66"/>
      <c r="B35" s="1026" t="s">
        <v>698</v>
      </c>
      <c r="C35" s="1026"/>
      <c r="D35" s="1026"/>
      <c r="E35" s="1026"/>
      <c r="F35" s="1026"/>
      <c r="G35" s="1026"/>
      <c r="H35" s="1026"/>
      <c r="I35" s="1026"/>
      <c r="J35" s="1026"/>
      <c r="K35" s="1026"/>
      <c r="L35" s="60"/>
    </row>
    <row r="36" spans="1:12" ht="33.4" customHeight="1">
      <c r="A36" s="66"/>
      <c r="B36" s="1023" t="s">
        <v>1404</v>
      </c>
      <c r="C36" s="1023"/>
      <c r="D36" s="1023"/>
      <c r="E36" s="1023"/>
      <c r="F36" s="1023"/>
      <c r="G36" s="1023"/>
      <c r="H36" s="1023"/>
      <c r="I36" s="1023"/>
      <c r="J36" s="1023"/>
      <c r="K36" s="1023"/>
      <c r="L36" s="60"/>
    </row>
    <row r="37" spans="1:12">
      <c r="A37" s="66"/>
      <c r="B37" s="110" t="s">
        <v>699</v>
      </c>
      <c r="C37" s="107"/>
      <c r="D37" s="107"/>
      <c r="E37" s="107"/>
      <c r="F37" s="107"/>
      <c r="G37" s="107"/>
      <c r="H37" s="107"/>
      <c r="I37" s="107"/>
      <c r="J37" s="107"/>
      <c r="K37" s="107"/>
      <c r="L37" s="60"/>
    </row>
    <row r="38" spans="1:12" ht="42.4" customHeight="1">
      <c r="A38" s="66"/>
      <c r="B38" s="1023" t="s">
        <v>1196</v>
      </c>
      <c r="C38" s="1023"/>
      <c r="D38" s="1023"/>
      <c r="E38" s="1023"/>
      <c r="F38" s="1023"/>
      <c r="G38" s="1023"/>
      <c r="H38" s="1023"/>
      <c r="I38" s="1023"/>
      <c r="J38" s="1023"/>
      <c r="K38" s="1023"/>
      <c r="L38" s="60"/>
    </row>
    <row r="39" spans="1:12" ht="43.5" customHeight="1">
      <c r="A39" s="66"/>
      <c r="B39" s="1024" t="s">
        <v>700</v>
      </c>
      <c r="C39" s="1024"/>
      <c r="D39" s="1024"/>
      <c r="E39" s="1024"/>
      <c r="F39" s="1024"/>
      <c r="G39" s="1024"/>
      <c r="H39" s="1024"/>
      <c r="I39" s="1024"/>
      <c r="J39" s="1024"/>
      <c r="K39" s="1024"/>
      <c r="L39" s="60"/>
    </row>
    <row r="40" spans="1:12">
      <c r="A40" s="66"/>
      <c r="B40" s="110" t="s">
        <v>701</v>
      </c>
      <c r="C40" s="107"/>
      <c r="D40" s="107"/>
      <c r="E40" s="107"/>
      <c r="F40" s="107"/>
      <c r="G40" s="107"/>
      <c r="H40" s="107"/>
      <c r="I40" s="107"/>
      <c r="J40" s="107"/>
      <c r="K40" s="107"/>
      <c r="L40" s="60"/>
    </row>
    <row r="41" spans="1:12" ht="61.15" customHeight="1">
      <c r="A41" s="66"/>
      <c r="B41" s="1024" t="s">
        <v>702</v>
      </c>
      <c r="C41" s="1024"/>
      <c r="D41" s="1024"/>
      <c r="E41" s="1024"/>
      <c r="F41" s="1024"/>
      <c r="G41" s="1024"/>
      <c r="H41" s="1024"/>
      <c r="I41" s="1024"/>
      <c r="J41" s="1024"/>
      <c r="K41" s="1024"/>
      <c r="L41" s="60"/>
    </row>
    <row r="42" spans="1:12">
      <c r="A42" s="326"/>
      <c r="B42" s="758"/>
      <c r="C42" s="758"/>
      <c r="D42" s="758"/>
      <c r="E42" s="758"/>
      <c r="F42" s="758"/>
      <c r="G42" s="758"/>
      <c r="H42" s="758"/>
      <c r="I42" s="758"/>
      <c r="J42" s="758"/>
      <c r="K42" s="758"/>
      <c r="L42" s="60"/>
    </row>
    <row r="43" spans="1:12">
      <c r="A43" s="66"/>
      <c r="B43" s="110" t="s">
        <v>703</v>
      </c>
      <c r="C43" s="107"/>
      <c r="D43" s="107"/>
      <c r="E43" s="107"/>
      <c r="F43" s="107"/>
      <c r="G43" s="107"/>
      <c r="H43" s="107"/>
      <c r="I43" s="107"/>
      <c r="J43" s="107"/>
      <c r="K43" s="107"/>
      <c r="L43" s="60"/>
    </row>
    <row r="44" spans="1:12" ht="33" customHeight="1">
      <c r="A44" s="66"/>
      <c r="B44" s="1024" t="s">
        <v>704</v>
      </c>
      <c r="C44" s="1024"/>
      <c r="D44" s="1024"/>
      <c r="E44" s="1024"/>
      <c r="F44" s="1024"/>
      <c r="G44" s="1024"/>
      <c r="H44" s="1024"/>
      <c r="I44" s="1024"/>
      <c r="J44" s="1024"/>
      <c r="K44" s="1024"/>
      <c r="L44" s="60"/>
    </row>
    <row r="45" spans="1:12">
      <c r="A45" s="66"/>
      <c r="B45" s="1024" t="s">
        <v>705</v>
      </c>
      <c r="C45" s="1024"/>
      <c r="D45" s="1024"/>
      <c r="E45" s="1024"/>
      <c r="F45" s="1024"/>
      <c r="G45" s="1024"/>
      <c r="H45" s="1024"/>
      <c r="I45" s="1024"/>
      <c r="J45" s="1024"/>
      <c r="K45" s="1024"/>
      <c r="L45" s="60"/>
    </row>
    <row r="46" spans="1:12" ht="63" customHeight="1">
      <c r="A46" s="66"/>
      <c r="B46" s="1027" t="s">
        <v>706</v>
      </c>
      <c r="C46" s="1027"/>
      <c r="D46" s="1027"/>
      <c r="E46" s="1027"/>
      <c r="F46" s="1027"/>
      <c r="G46" s="1027"/>
      <c r="H46" s="1027"/>
      <c r="I46" s="1027"/>
      <c r="J46" s="1027"/>
      <c r="K46" s="1027"/>
      <c r="L46" s="60"/>
    </row>
    <row r="47" spans="1:12" ht="30" customHeight="1">
      <c r="A47" s="66"/>
      <c r="B47" s="1027" t="s">
        <v>707</v>
      </c>
      <c r="C47" s="1027"/>
      <c r="D47" s="1027"/>
      <c r="E47" s="1027"/>
      <c r="F47" s="1027"/>
      <c r="G47" s="1027"/>
      <c r="H47" s="1027"/>
      <c r="I47" s="1027"/>
      <c r="J47" s="1027"/>
      <c r="K47" s="1027"/>
      <c r="L47" s="60"/>
    </row>
    <row r="48" spans="1:12" ht="32.25" customHeight="1">
      <c r="A48" s="66"/>
      <c r="B48" s="1023" t="s">
        <v>1197</v>
      </c>
      <c r="C48" s="1023"/>
      <c r="D48" s="1023"/>
      <c r="E48" s="1023"/>
      <c r="F48" s="1023"/>
      <c r="G48" s="1023"/>
      <c r="H48" s="1023"/>
      <c r="I48" s="1023"/>
      <c r="J48" s="1023"/>
      <c r="K48" s="1023"/>
      <c r="L48" s="60"/>
    </row>
    <row r="49" spans="1:12" ht="33.4" customHeight="1">
      <c r="A49" s="66"/>
      <c r="B49" s="1024" t="s">
        <v>708</v>
      </c>
      <c r="C49" s="1024"/>
      <c r="D49" s="1024"/>
      <c r="E49" s="1024"/>
      <c r="F49" s="1024"/>
      <c r="G49" s="1024"/>
      <c r="H49" s="1024"/>
      <c r="I49" s="1024"/>
      <c r="J49" s="1024"/>
      <c r="K49" s="1024"/>
      <c r="L49" s="60"/>
    </row>
    <row r="50" spans="1:12" ht="16.5" customHeight="1">
      <c r="A50" s="66"/>
      <c r="B50" s="111" t="s">
        <v>709</v>
      </c>
      <c r="C50" s="107"/>
      <c r="D50" s="107"/>
      <c r="E50" s="107"/>
      <c r="F50" s="107"/>
      <c r="G50" s="107"/>
      <c r="H50" s="107"/>
      <c r="I50" s="107"/>
      <c r="J50" s="107"/>
      <c r="K50" s="107"/>
      <c r="L50" s="60"/>
    </row>
    <row r="51" spans="1:12" ht="43.15" customHeight="1">
      <c r="A51" s="66"/>
      <c r="B51" s="1023" t="s">
        <v>710</v>
      </c>
      <c r="C51" s="1023"/>
      <c r="D51" s="1023"/>
      <c r="E51" s="1023"/>
      <c r="F51" s="1023"/>
      <c r="G51" s="1023"/>
      <c r="H51" s="1023"/>
      <c r="I51" s="1023"/>
      <c r="J51" s="1023"/>
      <c r="K51" s="1023"/>
      <c r="L51" s="60"/>
    </row>
    <row r="52" spans="1:12" ht="20.65" customHeight="1">
      <c r="A52" s="66"/>
      <c r="B52" s="1024" t="s">
        <v>711</v>
      </c>
      <c r="C52" s="1024"/>
      <c r="D52" s="1024"/>
      <c r="E52" s="1024"/>
      <c r="F52" s="1024"/>
      <c r="G52" s="1024"/>
      <c r="H52" s="1024"/>
      <c r="I52" s="1024"/>
      <c r="J52" s="1024"/>
      <c r="K52" s="1024"/>
      <c r="L52" s="60"/>
    </row>
    <row r="53" spans="1:12" ht="43.15" customHeight="1">
      <c r="A53" s="66"/>
      <c r="B53" s="1024" t="s">
        <v>712</v>
      </c>
      <c r="C53" s="1024"/>
      <c r="D53" s="1024"/>
      <c r="E53" s="1024"/>
      <c r="F53" s="1024"/>
      <c r="G53" s="1024"/>
      <c r="H53" s="1024"/>
      <c r="I53" s="1024"/>
      <c r="J53" s="1024"/>
      <c r="K53" s="1024"/>
      <c r="L53" s="60"/>
    </row>
    <row r="54" spans="1:12">
      <c r="A54" s="66"/>
      <c r="B54" s="108" t="s">
        <v>713</v>
      </c>
      <c r="L54" s="60"/>
    </row>
    <row r="55" spans="1:12" s="57" customFormat="1" ht="30" customHeight="1">
      <c r="A55" s="72"/>
      <c r="B55" s="1025" t="s">
        <v>714</v>
      </c>
      <c r="C55" s="1025"/>
      <c r="D55" s="1025"/>
      <c r="E55" s="1025"/>
      <c r="F55" s="1025"/>
      <c r="G55" s="1025"/>
      <c r="H55" s="1025"/>
      <c r="I55" s="1025"/>
      <c r="J55" s="1025"/>
      <c r="K55" s="1025"/>
      <c r="L55" s="73"/>
    </row>
    <row r="56" spans="1:12">
      <c r="A56" s="66"/>
      <c r="B56" s="108" t="s">
        <v>715</v>
      </c>
      <c r="L56" s="60"/>
    </row>
    <row r="57" spans="1:12" ht="30" customHeight="1">
      <c r="A57" s="66"/>
      <c r="B57" s="1025" t="s">
        <v>610</v>
      </c>
      <c r="C57" s="1025"/>
      <c r="D57" s="1025"/>
      <c r="E57" s="1025"/>
      <c r="F57" s="1025"/>
      <c r="G57" s="1025"/>
      <c r="H57" s="1025"/>
      <c r="I57" s="1025"/>
      <c r="J57" s="1025"/>
      <c r="K57" s="1025"/>
      <c r="L57" s="60"/>
    </row>
    <row r="58" spans="1:12" ht="35.65" customHeight="1">
      <c r="A58" s="66"/>
      <c r="B58" s="1024" t="s">
        <v>716</v>
      </c>
      <c r="C58" s="1024"/>
      <c r="D58" s="1024"/>
      <c r="E58" s="1024"/>
      <c r="F58" s="1024"/>
      <c r="G58" s="1024"/>
      <c r="H58" s="1024"/>
      <c r="I58" s="1024"/>
      <c r="J58" s="1024"/>
      <c r="K58" s="1024"/>
      <c r="L58" s="60"/>
    </row>
    <row r="59" spans="1:12">
      <c r="A59" s="66"/>
      <c r="B59" s="1024" t="s">
        <v>717</v>
      </c>
      <c r="C59" s="1024"/>
      <c r="D59" s="1024"/>
      <c r="E59" s="1024"/>
      <c r="F59" s="1024"/>
      <c r="G59" s="1024"/>
      <c r="H59" s="1024"/>
      <c r="I59" s="1024"/>
      <c r="J59" s="1024"/>
      <c r="K59" s="1024"/>
      <c r="L59" s="60"/>
    </row>
    <row r="60" spans="1:12">
      <c r="A60" s="66"/>
      <c r="B60" s="108" t="s">
        <v>718</v>
      </c>
      <c r="L60" s="60"/>
    </row>
    <row r="61" spans="1:12" ht="21" customHeight="1">
      <c r="A61" s="66"/>
      <c r="B61" s="1024" t="s">
        <v>719</v>
      </c>
      <c r="C61" s="1024"/>
      <c r="D61" s="1024"/>
      <c r="E61" s="1024"/>
      <c r="F61" s="1024"/>
      <c r="G61" s="1024"/>
      <c r="H61" s="1024"/>
      <c r="I61" s="1024"/>
      <c r="J61" s="1024"/>
      <c r="K61" s="1024"/>
      <c r="L61" s="60"/>
    </row>
    <row r="62" spans="1:12" ht="28.5" customHeight="1">
      <c r="A62" s="66"/>
      <c r="B62" s="1024" t="s">
        <v>720</v>
      </c>
      <c r="C62" s="1024"/>
      <c r="D62" s="1024"/>
      <c r="E62" s="1024"/>
      <c r="F62" s="1024"/>
      <c r="G62" s="1024"/>
      <c r="H62" s="1024"/>
      <c r="I62" s="1024"/>
      <c r="J62" s="1024"/>
      <c r="K62" s="1024"/>
      <c r="L62" s="60"/>
    </row>
    <row r="63" spans="1:12">
      <c r="A63" s="66"/>
      <c r="B63" s="108" t="s">
        <v>721</v>
      </c>
      <c r="L63" s="60"/>
    </row>
    <row r="64" spans="1:12" ht="34.5" customHeight="1">
      <c r="A64" s="66"/>
      <c r="B64" s="1024" t="s">
        <v>722</v>
      </c>
      <c r="C64" s="1024"/>
      <c r="D64" s="1024"/>
      <c r="E64" s="1024"/>
      <c r="F64" s="1024"/>
      <c r="G64" s="1024"/>
      <c r="H64" s="1024"/>
      <c r="I64" s="1024"/>
      <c r="J64" s="1024"/>
      <c r="K64" s="1024"/>
      <c r="L64" s="60"/>
    </row>
    <row r="65" spans="1:12" ht="32.25" customHeight="1">
      <c r="A65" s="66"/>
      <c r="B65" s="1026" t="s">
        <v>723</v>
      </c>
      <c r="C65" s="1026"/>
      <c r="D65" s="1026"/>
      <c r="E65" s="1026"/>
      <c r="F65" s="1026"/>
      <c r="G65" s="1026"/>
      <c r="H65" s="1026"/>
      <c r="I65" s="1026"/>
      <c r="J65" s="1026"/>
      <c r="K65" s="1026"/>
      <c r="L65" s="60"/>
    </row>
    <row r="66" spans="1:12">
      <c r="A66" s="66"/>
      <c r="B66" s="108" t="s">
        <v>724</v>
      </c>
      <c r="C66" s="58"/>
      <c r="D66" s="58"/>
      <c r="E66" s="58"/>
      <c r="F66" s="58"/>
      <c r="G66" s="58"/>
      <c r="H66" s="58"/>
      <c r="I66" s="58"/>
      <c r="J66" s="58"/>
      <c r="K66" s="58"/>
      <c r="L66" s="60"/>
    </row>
    <row r="67" spans="1:12" ht="63" customHeight="1">
      <c r="A67" s="66"/>
      <c r="B67" s="1025" t="s">
        <v>1442</v>
      </c>
      <c r="C67" s="1025"/>
      <c r="D67" s="1025"/>
      <c r="E67" s="1025"/>
      <c r="F67" s="1025"/>
      <c r="G67" s="1025"/>
      <c r="H67" s="1025"/>
      <c r="I67" s="1025"/>
      <c r="J67" s="1025"/>
      <c r="K67" s="1025"/>
      <c r="L67" s="60"/>
    </row>
    <row r="68" spans="1:12">
      <c r="A68" s="326"/>
      <c r="B68" s="756"/>
      <c r="C68" s="756"/>
      <c r="D68" s="756"/>
      <c r="E68" s="756"/>
      <c r="F68" s="756"/>
      <c r="G68" s="756"/>
      <c r="H68" s="756"/>
      <c r="I68" s="756"/>
      <c r="J68" s="756"/>
      <c r="K68" s="756"/>
      <c r="L68" s="60"/>
    </row>
    <row r="69" spans="1:12" ht="15.75">
      <c r="A69" s="66"/>
      <c r="B69" s="106" t="s">
        <v>725</v>
      </c>
      <c r="L69" s="60"/>
    </row>
    <row r="70" spans="1:12" ht="54" customHeight="1">
      <c r="A70" s="66"/>
      <c r="B70" s="1024" t="s">
        <v>726</v>
      </c>
      <c r="C70" s="1024"/>
      <c r="D70" s="1024"/>
      <c r="E70" s="1024"/>
      <c r="F70" s="1024"/>
      <c r="G70" s="1024"/>
      <c r="H70" s="1024"/>
      <c r="I70" s="1024"/>
      <c r="J70" s="1024"/>
      <c r="K70" s="1024"/>
      <c r="L70" s="60"/>
    </row>
    <row r="71" spans="1:12" ht="32.25" customHeight="1">
      <c r="A71" s="66"/>
      <c r="B71" s="1024" t="s">
        <v>905</v>
      </c>
      <c r="C71" s="1024"/>
      <c r="D71" s="1024"/>
      <c r="E71" s="1024"/>
      <c r="F71" s="1024"/>
      <c r="G71" s="1024"/>
      <c r="H71" s="1024"/>
      <c r="I71" s="1024"/>
      <c r="J71" s="1024"/>
      <c r="K71" s="1024"/>
      <c r="L71" s="60"/>
    </row>
    <row r="72" spans="1:12" ht="28.15" customHeight="1">
      <c r="A72" s="66"/>
      <c r="B72" s="1024" t="s">
        <v>729</v>
      </c>
      <c r="C72" s="1024"/>
      <c r="D72" s="1024"/>
      <c r="E72" s="1024"/>
      <c r="F72" s="1024"/>
      <c r="G72" s="1024"/>
      <c r="H72" s="1024"/>
      <c r="I72" s="1024"/>
      <c r="J72" s="1024"/>
      <c r="K72" s="1024"/>
      <c r="L72" s="60"/>
    </row>
    <row r="73" spans="1:12">
      <c r="A73" s="66"/>
      <c r="L73" s="60"/>
    </row>
    <row r="74" spans="1:12">
      <c r="A74" s="326"/>
      <c r="L74" s="60"/>
    </row>
    <row r="75" spans="1:12" ht="15.75">
      <c r="A75" s="66"/>
      <c r="D75" s="1"/>
      <c r="G75" s="1"/>
      <c r="I75" s="1"/>
      <c r="J75" s="1"/>
      <c r="L75" s="60"/>
    </row>
    <row r="76" spans="1:12">
      <c r="A76" s="66"/>
      <c r="B76" s="112" t="s">
        <v>578</v>
      </c>
      <c r="E76" s="113" t="s">
        <v>577</v>
      </c>
      <c r="F76" s="113"/>
      <c r="H76" s="77" t="s">
        <v>446</v>
      </c>
      <c r="I76" s="108"/>
      <c r="K76" s="77" t="s">
        <v>1222</v>
      </c>
      <c r="L76" s="60"/>
    </row>
    <row r="77" spans="1:12">
      <c r="A77" s="66"/>
      <c r="B77" s="114" t="s">
        <v>109</v>
      </c>
      <c r="E77" s="115" t="s">
        <v>576</v>
      </c>
      <c r="F77" s="115"/>
      <c r="H77" s="115" t="s">
        <v>581</v>
      </c>
      <c r="I77" s="115"/>
      <c r="K77" s="114" t="s">
        <v>575</v>
      </c>
      <c r="L77" s="60"/>
    </row>
    <row r="78" spans="1:12">
      <c r="A78" s="66"/>
      <c r="L78" s="60"/>
    </row>
    <row r="79" spans="1:12">
      <c r="A79" s="61"/>
      <c r="B79" s="62"/>
      <c r="C79" s="62"/>
      <c r="D79" s="62"/>
      <c r="E79" s="62"/>
      <c r="F79" s="62"/>
      <c r="G79" s="62"/>
      <c r="H79" s="62"/>
      <c r="I79" s="62"/>
      <c r="J79" s="62"/>
      <c r="K79" s="62"/>
      <c r="L79" s="63"/>
    </row>
    <row r="305" spans="3:3">
      <c r="C305" s="56">
        <f>SUM(C303:C304)</f>
        <v>0</v>
      </c>
    </row>
  </sheetData>
  <customSheetViews>
    <customSheetView guid="{EF69D6EE-DB7C-41BA-9D3E-A1095271DBA4}" showPageBreaks="1" showGridLines="0" printArea="1" topLeftCell="A23">
      <selection activeCell="B27" sqref="B27"/>
      <rowBreaks count="1" manualBreakCount="1">
        <brk id="44" max="11" man="1"/>
      </rowBreaks>
      <pageMargins left="0.7" right="0.7" top="0.75" bottom="0.75" header="0.3" footer="0.3"/>
      <pageSetup scale="62" orientation="portrait" r:id="rId1"/>
    </customSheetView>
    <customSheetView guid="{F3648BCD-1CED-4BBB-AE63-37BDB925883F}" scale="80" showPageBreaks="1" showGridLines="0" printArea="1" view="pageBreakPreview">
      <selection activeCell="G307" sqref="G306:G307"/>
      <pageMargins left="0.7" right="0.7" top="0.75" bottom="0.75" header="0.3" footer="0.3"/>
      <pageSetup scale="67" orientation="portrait" r:id="rId2"/>
    </customSheetView>
    <customSheetView guid="{5FCC9217-B3E9-4B91-A943-5F21728EBEE9}" scale="80" showPageBreaks="1" showGridLines="0" printArea="1" view="pageBreakPreview" topLeftCell="A79">
      <selection activeCell="H119" sqref="H119"/>
      <pageMargins left="0.7" right="0.7" top="0.75" bottom="0.75" header="0.3" footer="0.3"/>
      <pageSetup scale="67" orientation="portrait" r:id="rId3"/>
    </customSheetView>
    <customSheetView guid="{7015FC6D-0680-4B00-AA0E-B83DA1D0B666}" scale="80" showPageBreaks="1" showGridLines="0" printArea="1" view="pageBreakPreview" topLeftCell="A79">
      <selection activeCell="H119" sqref="H119"/>
      <pageMargins left="0.7" right="0.7" top="0.75" bottom="0.75" header="0.3" footer="0.3"/>
      <pageSetup scale="67" orientation="portrait" r:id="rId4"/>
    </customSheetView>
  </customSheetViews>
  <mergeCells count="39">
    <mergeCell ref="B35:K35"/>
    <mergeCell ref="B1:K1"/>
    <mergeCell ref="B4:K4"/>
    <mergeCell ref="B9:K9"/>
    <mergeCell ref="B10:K10"/>
    <mergeCell ref="B13:K13"/>
    <mergeCell ref="B18:K18"/>
    <mergeCell ref="B19:K19"/>
    <mergeCell ref="B21:K21"/>
    <mergeCell ref="B24:K24"/>
    <mergeCell ref="B32:K32"/>
    <mergeCell ref="B25:K25"/>
    <mergeCell ref="B26:D26"/>
    <mergeCell ref="B27:D27"/>
    <mergeCell ref="B45:K45"/>
    <mergeCell ref="B46:K46"/>
    <mergeCell ref="B47:K47"/>
    <mergeCell ref="B48:K48"/>
    <mergeCell ref="B49:K49"/>
    <mergeCell ref="B36:K36"/>
    <mergeCell ref="B38:K38"/>
    <mergeCell ref="B39:K39"/>
    <mergeCell ref="B41:K41"/>
    <mergeCell ref="B44:K44"/>
    <mergeCell ref="B51:K51"/>
    <mergeCell ref="B52:K52"/>
    <mergeCell ref="B53:K53"/>
    <mergeCell ref="B55:K55"/>
    <mergeCell ref="B72:K72"/>
    <mergeCell ref="B67:K67"/>
    <mergeCell ref="B70:K70"/>
    <mergeCell ref="B71:K71"/>
    <mergeCell ref="B65:K65"/>
    <mergeCell ref="B64:K64"/>
    <mergeCell ref="B57:K57"/>
    <mergeCell ref="B58:K58"/>
    <mergeCell ref="B59:K59"/>
    <mergeCell ref="B61:K61"/>
    <mergeCell ref="B62:K62"/>
  </mergeCells>
  <pageMargins left="0.7" right="0.7" top="0.75" bottom="0.75" header="0.3" footer="0.3"/>
  <pageSetup paperSize="9" scale="65" fitToHeight="0" orientation="portrait" r:id="rId5"/>
  <rowBreaks count="1" manualBreakCount="1">
    <brk id="44"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80A9B-22A1-4C15-9143-12F4994C2BD5}">
  <sheetPr>
    <tabColor rgb="FF336699"/>
    <pageSetUpPr fitToPage="1"/>
  </sheetPr>
  <dimension ref="A1:M586"/>
  <sheetViews>
    <sheetView showGridLines="0" topLeftCell="A51" zoomScale="85" zoomScaleNormal="85" zoomScaleSheetLayoutView="100" workbookViewId="0">
      <selection activeCell="B83" sqref="B83"/>
    </sheetView>
  </sheetViews>
  <sheetFormatPr baseColWidth="10" defaultColWidth="9.28515625" defaultRowHeight="15"/>
  <cols>
    <col min="1" max="1" width="4.28515625" style="34" customWidth="1"/>
    <col min="2" max="2" width="58" style="34" customWidth="1"/>
    <col min="3" max="3" width="20.28515625" style="34" customWidth="1"/>
    <col min="4" max="4" width="23.140625" style="34" customWidth="1"/>
    <col min="5" max="5" width="22.42578125" style="34" customWidth="1"/>
    <col min="6" max="6" width="43.28515625" style="34" bestFit="1" customWidth="1"/>
    <col min="7" max="7" width="22.7109375" style="34" customWidth="1"/>
    <col min="8" max="8" width="23.85546875" style="34" customWidth="1"/>
    <col min="9" max="9" width="16.7109375" style="283" customWidth="1"/>
    <col min="10" max="10" width="22.7109375" style="34" bestFit="1" customWidth="1"/>
    <col min="11" max="11" width="12.7109375" style="34" customWidth="1"/>
    <col min="12" max="12" width="14.5703125" style="34" bestFit="1" customWidth="1"/>
    <col min="13" max="13" width="13.140625" style="34" bestFit="1" customWidth="1"/>
    <col min="14" max="16384" width="9.28515625" style="34"/>
  </cols>
  <sheetData>
    <row r="1" spans="1:9">
      <c r="A1" s="116"/>
      <c r="B1" s="117"/>
      <c r="C1" s="117"/>
      <c r="D1" s="117"/>
      <c r="E1" s="117"/>
      <c r="F1" s="117"/>
      <c r="G1" s="117"/>
      <c r="H1" s="117"/>
    </row>
    <row r="2" spans="1:9" ht="15.75">
      <c r="A2" s="68"/>
      <c r="B2" s="118" t="s">
        <v>730</v>
      </c>
    </row>
    <row r="3" spans="1:9">
      <c r="A3" s="68"/>
      <c r="C3" s="328"/>
      <c r="D3" s="328"/>
    </row>
    <row r="4" spans="1:9">
      <c r="A4" s="68"/>
      <c r="B4" s="117" t="s">
        <v>731</v>
      </c>
    </row>
    <row r="5" spans="1:9" ht="16.5" thickBot="1">
      <c r="A5" s="68"/>
      <c r="B5" s="1"/>
    </row>
    <row r="6" spans="1:9" s="51" customFormat="1">
      <c r="A6" s="119"/>
      <c r="B6" s="365" t="s">
        <v>59</v>
      </c>
      <c r="C6" s="366">
        <v>44104</v>
      </c>
      <c r="D6" s="366">
        <v>43738</v>
      </c>
      <c r="E6" s="366">
        <v>43830</v>
      </c>
      <c r="I6" s="284"/>
    </row>
    <row r="7" spans="1:9" ht="15" customHeight="1">
      <c r="A7" s="68"/>
      <c r="B7" s="120" t="s">
        <v>401</v>
      </c>
      <c r="C7" s="121">
        <v>6979.36</v>
      </c>
      <c r="D7" s="121">
        <v>6375.54</v>
      </c>
      <c r="E7" s="121">
        <v>6442.33</v>
      </c>
    </row>
    <row r="8" spans="1:9" ht="15" customHeight="1" thickBot="1">
      <c r="A8" s="68"/>
      <c r="B8" s="122" t="s">
        <v>402</v>
      </c>
      <c r="C8" s="123">
        <v>6990.35</v>
      </c>
      <c r="D8" s="123">
        <v>6384.71</v>
      </c>
      <c r="E8" s="123">
        <v>6463.95</v>
      </c>
    </row>
    <row r="9" spans="1:9">
      <c r="A9" s="68"/>
      <c r="D9" s="124"/>
      <c r="E9" s="124"/>
    </row>
    <row r="10" spans="1:9">
      <c r="A10" s="68"/>
      <c r="B10" s="117" t="s">
        <v>732</v>
      </c>
    </row>
    <row r="11" spans="1:9" ht="15.75" thickBot="1">
      <c r="A11" s="68"/>
      <c r="B11" s="1088" t="s">
        <v>733</v>
      </c>
      <c r="C11" s="1088"/>
      <c r="D11" s="1088"/>
      <c r="E11" s="1088"/>
      <c r="F11" s="1088"/>
      <c r="G11" s="1088"/>
      <c r="H11" s="1088"/>
    </row>
    <row r="12" spans="1:9" s="52" customFormat="1" ht="12.75">
      <c r="A12" s="125"/>
      <c r="B12" s="1071" t="s">
        <v>734</v>
      </c>
      <c r="C12" s="367" t="s">
        <v>735</v>
      </c>
      <c r="D12" s="367" t="s">
        <v>735</v>
      </c>
      <c r="E12" s="367" t="s">
        <v>736</v>
      </c>
      <c r="F12" s="367" t="s">
        <v>1198</v>
      </c>
      <c r="G12" s="367" t="s">
        <v>736</v>
      </c>
      <c r="H12" s="367" t="s">
        <v>737</v>
      </c>
      <c r="I12" s="285"/>
    </row>
    <row r="13" spans="1:9" ht="15.75" thickBot="1">
      <c r="A13" s="68"/>
      <c r="B13" s="1072"/>
      <c r="C13" s="368" t="s">
        <v>738</v>
      </c>
      <c r="D13" s="368" t="s">
        <v>739</v>
      </c>
      <c r="E13" s="369">
        <v>44104</v>
      </c>
      <c r="F13" s="368" t="s">
        <v>740</v>
      </c>
      <c r="G13" s="369">
        <v>43830</v>
      </c>
      <c r="H13" s="368" t="s">
        <v>741</v>
      </c>
    </row>
    <row r="14" spans="1:9" ht="14.65" customHeight="1" thickBot="1">
      <c r="A14" s="68"/>
      <c r="B14" s="1089" t="s">
        <v>3</v>
      </c>
      <c r="C14" s="1090"/>
      <c r="D14" s="1090"/>
      <c r="E14" s="1090"/>
      <c r="F14" s="1090"/>
      <c r="G14" s="1090"/>
      <c r="H14" s="1091"/>
    </row>
    <row r="15" spans="1:9" ht="15.75" thickBot="1">
      <c r="A15" s="68"/>
      <c r="B15" s="1089" t="s">
        <v>403</v>
      </c>
      <c r="C15" s="1090"/>
      <c r="D15" s="1090"/>
      <c r="E15" s="1090"/>
      <c r="F15" s="1090"/>
      <c r="G15" s="1090"/>
      <c r="H15" s="1091"/>
    </row>
    <row r="16" spans="1:9" ht="15.75" thickBot="1">
      <c r="A16" s="68"/>
      <c r="B16" s="1089" t="s">
        <v>546</v>
      </c>
      <c r="C16" s="1090"/>
      <c r="D16" s="1090"/>
      <c r="E16" s="1090"/>
      <c r="F16" s="1090"/>
      <c r="G16" s="1090"/>
      <c r="H16" s="1091"/>
    </row>
    <row r="17" spans="1:11" ht="15.75" thickBot="1">
      <c r="A17" s="68"/>
      <c r="B17" s="385" t="s">
        <v>19</v>
      </c>
      <c r="C17" s="378" t="s">
        <v>0</v>
      </c>
      <c r="D17" s="386">
        <f>+'Clasificación 09.20'!I13</f>
        <v>139575.89999999851</v>
      </c>
      <c r="E17" s="386">
        <f>+C$7</f>
        <v>6979.36</v>
      </c>
      <c r="F17" s="387">
        <f>+D17*E17+2</f>
        <v>974150455.42398953</v>
      </c>
      <c r="G17" s="386">
        <v>6442.33</v>
      </c>
      <c r="H17" s="388">
        <v>0</v>
      </c>
      <c r="I17" s="126"/>
      <c r="J17" s="126"/>
      <c r="K17" s="126"/>
    </row>
    <row r="18" spans="1:11" ht="15.75" thickBot="1">
      <c r="A18" s="68"/>
      <c r="B18" s="1085" t="s">
        <v>127</v>
      </c>
      <c r="C18" s="1086"/>
      <c r="D18" s="1086"/>
      <c r="E18" s="1086"/>
      <c r="F18" s="1086"/>
      <c r="G18" s="1086"/>
      <c r="H18" s="1087"/>
    </row>
    <row r="19" spans="1:11">
      <c r="A19" s="68"/>
      <c r="B19" s="370" t="s">
        <v>742</v>
      </c>
      <c r="C19" s="371" t="s">
        <v>0</v>
      </c>
      <c r="D19" s="389">
        <f>+'Clasificación 09.20'!I32</f>
        <v>1001999.9999999981</v>
      </c>
      <c r="E19" s="389">
        <f t="shared" ref="E19:E25" si="0">+C$7</f>
        <v>6979.36</v>
      </c>
      <c r="F19" s="390">
        <f t="shared" ref="F19:F25" si="1">+D19*E19</f>
        <v>6993318719.9999866</v>
      </c>
      <c r="G19" s="389">
        <v>6442.33</v>
      </c>
      <c r="H19" s="391">
        <v>0</v>
      </c>
    </row>
    <row r="20" spans="1:11">
      <c r="A20" s="68"/>
      <c r="B20" s="392" t="s">
        <v>743</v>
      </c>
      <c r="C20" s="373" t="s">
        <v>0</v>
      </c>
      <c r="D20" s="393">
        <f>+'Clasificación 09.20'!I36</f>
        <v>649956.1799999997</v>
      </c>
      <c r="E20" s="393">
        <f t="shared" si="0"/>
        <v>6979.36</v>
      </c>
      <c r="F20" s="394">
        <f t="shared" si="1"/>
        <v>4536278164.4447975</v>
      </c>
      <c r="G20" s="393">
        <v>6442.33</v>
      </c>
      <c r="H20" s="395">
        <v>0</v>
      </c>
    </row>
    <row r="21" spans="1:11">
      <c r="A21" s="68"/>
      <c r="B21" s="392" t="s">
        <v>902</v>
      </c>
      <c r="C21" s="373" t="s">
        <v>0</v>
      </c>
      <c r="D21" s="393">
        <f>+'Clasificación 09.20'!I76</f>
        <v>1310000</v>
      </c>
      <c r="E21" s="393">
        <f t="shared" si="0"/>
        <v>6979.36</v>
      </c>
      <c r="F21" s="394">
        <f t="shared" si="1"/>
        <v>9142961600</v>
      </c>
      <c r="G21" s="393">
        <v>6442.33</v>
      </c>
      <c r="H21" s="395">
        <v>0</v>
      </c>
    </row>
    <row r="22" spans="1:11">
      <c r="A22" s="68"/>
      <c r="B22" s="392" t="s">
        <v>1199</v>
      </c>
      <c r="C22" s="373" t="s">
        <v>0</v>
      </c>
      <c r="D22" s="393">
        <f>+'Clasificación 09.20'!I34</f>
        <v>200000</v>
      </c>
      <c r="E22" s="393">
        <f t="shared" si="0"/>
        <v>6979.36</v>
      </c>
      <c r="F22" s="394">
        <f t="shared" si="1"/>
        <v>1395872000</v>
      </c>
      <c r="G22" s="393">
        <v>6442.33</v>
      </c>
      <c r="H22" s="395">
        <v>0</v>
      </c>
    </row>
    <row r="23" spans="1:11" ht="15.75" thickBot="1">
      <c r="A23" s="68"/>
      <c r="B23" s="392" t="s">
        <v>744</v>
      </c>
      <c r="C23" s="373" t="s">
        <v>0</v>
      </c>
      <c r="D23" s="393">
        <v>5189.1986000000034</v>
      </c>
      <c r="E23" s="393">
        <f t="shared" si="0"/>
        <v>6979.36</v>
      </c>
      <c r="F23" s="394">
        <f>+D23*E23+14</f>
        <v>36217299.140896022</v>
      </c>
      <c r="G23" s="393">
        <v>6442.33</v>
      </c>
      <c r="H23" s="395">
        <v>0</v>
      </c>
    </row>
    <row r="24" spans="1:11" ht="15.75" thickBot="1">
      <c r="A24" s="68"/>
      <c r="B24" s="1077" t="s">
        <v>608</v>
      </c>
      <c r="C24" s="1078"/>
      <c r="D24" s="1078"/>
      <c r="E24" s="1078"/>
      <c r="F24" s="1078"/>
      <c r="G24" s="1078"/>
      <c r="H24" s="1079"/>
    </row>
    <row r="25" spans="1:11">
      <c r="A25" s="68"/>
      <c r="B25" s="392" t="s">
        <v>745</v>
      </c>
      <c r="C25" s="396" t="s">
        <v>0</v>
      </c>
      <c r="D25" s="397">
        <f>+'Clasificación 09.20'!I83</f>
        <v>578.52999999999884</v>
      </c>
      <c r="E25" s="389">
        <f t="shared" si="0"/>
        <v>6979.36</v>
      </c>
      <c r="F25" s="398">
        <f t="shared" si="1"/>
        <v>4037769.1407999918</v>
      </c>
      <c r="G25" s="397">
        <v>6442.33</v>
      </c>
      <c r="H25" s="391">
        <v>0</v>
      </c>
    </row>
    <row r="26" spans="1:11" ht="15.75" thickBot="1">
      <c r="A26" s="68"/>
      <c r="B26" s="399" t="s">
        <v>404</v>
      </c>
      <c r="C26" s="400"/>
      <c r="D26" s="401"/>
      <c r="E26" s="402"/>
      <c r="F26" s="402"/>
      <c r="G26" s="402"/>
      <c r="H26" s="403"/>
    </row>
    <row r="27" spans="1:11" ht="15.75" thickBot="1">
      <c r="A27" s="68"/>
      <c r="B27" s="385" t="s">
        <v>746</v>
      </c>
      <c r="C27" s="378" t="s">
        <v>727</v>
      </c>
      <c r="D27" s="404" t="s">
        <v>747</v>
      </c>
      <c r="E27" s="405"/>
      <c r="F27" s="405" t="s">
        <v>747</v>
      </c>
      <c r="G27" s="405" t="s">
        <v>727</v>
      </c>
      <c r="H27" s="406" t="s">
        <v>727</v>
      </c>
    </row>
    <row r="28" spans="1:11" ht="15.75" thickBot="1">
      <c r="A28" s="68"/>
      <c r="B28" s="399" t="s">
        <v>406</v>
      </c>
      <c r="C28" s="407"/>
      <c r="D28" s="407"/>
      <c r="E28" s="407"/>
      <c r="F28" s="407"/>
      <c r="G28" s="407"/>
      <c r="H28" s="408"/>
    </row>
    <row r="29" spans="1:11" ht="15.75" thickBot="1">
      <c r="A29" s="68"/>
      <c r="B29" s="399" t="s">
        <v>405</v>
      </c>
      <c r="C29" s="400"/>
      <c r="D29" s="401"/>
      <c r="E29" s="402"/>
      <c r="F29" s="402"/>
      <c r="G29" s="402"/>
      <c r="H29" s="403"/>
    </row>
    <row r="30" spans="1:11" ht="15.75" thickBot="1">
      <c r="A30" s="68"/>
      <c r="B30" s="413" t="s">
        <v>75</v>
      </c>
      <c r="C30" s="414"/>
      <c r="D30" s="415"/>
      <c r="E30" s="416"/>
      <c r="F30" s="416"/>
      <c r="G30" s="416"/>
      <c r="H30" s="417"/>
    </row>
    <row r="31" spans="1:11" s="328" customFormat="1">
      <c r="A31" s="327"/>
      <c r="B31" s="372" t="s">
        <v>1200</v>
      </c>
      <c r="C31" s="373" t="s">
        <v>0</v>
      </c>
      <c r="D31" s="374">
        <v>-1150941.6299999999</v>
      </c>
      <c r="E31" s="374">
        <f t="shared" ref="E31:E32" si="2">+C$8</f>
        <v>6990.35</v>
      </c>
      <c r="F31" s="375">
        <f>+D31*E31-13</f>
        <v>-8045484836.2704992</v>
      </c>
      <c r="G31" s="374">
        <v>6463.95</v>
      </c>
      <c r="H31" s="376">
        <v>0</v>
      </c>
      <c r="I31" s="283"/>
    </row>
    <row r="32" spans="1:11" s="328" customFormat="1">
      <c r="A32" s="327"/>
      <c r="B32" s="372" t="s">
        <v>606</v>
      </c>
      <c r="C32" s="373" t="s">
        <v>0</v>
      </c>
      <c r="D32" s="374">
        <v>-15224.72</v>
      </c>
      <c r="E32" s="374">
        <f t="shared" si="2"/>
        <v>6990.35</v>
      </c>
      <c r="F32" s="375">
        <f t="shared" ref="F32" si="3">+D32*E32</f>
        <v>-106426121.45200001</v>
      </c>
      <c r="G32" s="374">
        <v>6463.95</v>
      </c>
      <c r="H32" s="376">
        <v>0</v>
      </c>
      <c r="I32" s="283"/>
    </row>
    <row r="33" spans="1:10" s="328" customFormat="1" ht="15.75" thickBot="1">
      <c r="A33" s="327"/>
      <c r="B33" s="372" t="s">
        <v>1406</v>
      </c>
      <c r="C33" s="373" t="s">
        <v>0</v>
      </c>
      <c r="D33" s="374">
        <v>-1285120.1399999999</v>
      </c>
      <c r="E33" s="374">
        <f t="shared" ref="E33" si="4">+C$8</f>
        <v>6990.35</v>
      </c>
      <c r="F33" s="375">
        <f t="shared" ref="F33" si="5">+D33*E33</f>
        <v>-8983439570.6490002</v>
      </c>
      <c r="G33" s="374">
        <v>6463.95</v>
      </c>
      <c r="H33" s="376">
        <v>0</v>
      </c>
      <c r="I33" s="283"/>
    </row>
    <row r="34" spans="1:10" ht="15.75" thickBot="1">
      <c r="A34" s="68"/>
      <c r="B34" s="413" t="s">
        <v>749</v>
      </c>
      <c r="C34" s="414"/>
      <c r="D34" s="418"/>
      <c r="E34" s="419"/>
      <c r="F34" s="418"/>
      <c r="G34" s="420"/>
      <c r="H34" s="421"/>
    </row>
    <row r="35" spans="1:10" ht="15.75" thickBot="1">
      <c r="A35" s="68"/>
      <c r="B35" s="385" t="s">
        <v>750</v>
      </c>
      <c r="C35" s="378" t="s">
        <v>0</v>
      </c>
      <c r="D35" s="379">
        <f>-'Clasificación 09.20'!I261</f>
        <v>-499936.79000000004</v>
      </c>
      <c r="E35" s="382">
        <f>+E32</f>
        <v>6990.35</v>
      </c>
      <c r="F35" s="380">
        <f>+D35*E35</f>
        <v>-3494733139.9765005</v>
      </c>
      <c r="G35" s="379">
        <v>6463.95</v>
      </c>
      <c r="H35" s="381">
        <v>0</v>
      </c>
      <c r="I35" s="249"/>
      <c r="J35" s="295"/>
    </row>
    <row r="36" spans="1:10" ht="15.75" thickBot="1">
      <c r="A36" s="68"/>
      <c r="B36" s="399" t="s">
        <v>752</v>
      </c>
      <c r="C36" s="400"/>
      <c r="D36" s="409"/>
      <c r="E36" s="410"/>
      <c r="F36" s="409"/>
      <c r="G36" s="411"/>
      <c r="H36" s="412"/>
    </row>
    <row r="37" spans="1:10" ht="15.75" thickBot="1">
      <c r="A37" s="68"/>
      <c r="B37" s="377" t="s">
        <v>753</v>
      </c>
      <c r="C37" s="378" t="s">
        <v>0</v>
      </c>
      <c r="D37" s="379">
        <v>-6300</v>
      </c>
      <c r="E37" s="382">
        <f>+C$8</f>
        <v>6990.35</v>
      </c>
      <c r="F37" s="380">
        <f>+D37*E37</f>
        <v>-44039205</v>
      </c>
      <c r="G37" s="379">
        <v>6463.95</v>
      </c>
      <c r="H37" s="381">
        <v>0</v>
      </c>
    </row>
    <row r="38" spans="1:10" ht="15.75" thickBot="1">
      <c r="A38" s="128"/>
      <c r="B38" s="399" t="s">
        <v>754</v>
      </c>
      <c r="C38" s="400"/>
      <c r="D38" s="402"/>
      <c r="E38" s="402"/>
      <c r="F38" s="402"/>
      <c r="G38" s="402"/>
      <c r="H38" s="412"/>
    </row>
    <row r="39" spans="1:10" ht="15.75" thickBot="1">
      <c r="A39" s="68"/>
      <c r="B39" s="385" t="s">
        <v>746</v>
      </c>
      <c r="C39" s="404" t="s">
        <v>727</v>
      </c>
      <c r="D39" s="404" t="s">
        <v>755</v>
      </c>
      <c r="E39" s="404" t="s">
        <v>755</v>
      </c>
      <c r="F39" s="404" t="s">
        <v>755</v>
      </c>
      <c r="G39" s="404" t="s">
        <v>755</v>
      </c>
      <c r="H39" s="406" t="s">
        <v>755</v>
      </c>
    </row>
    <row r="40" spans="1:10">
      <c r="A40" s="68"/>
    </row>
    <row r="41" spans="1:10">
      <c r="A41" s="68"/>
    </row>
    <row r="42" spans="1:10">
      <c r="A42" s="68"/>
      <c r="B42" s="117" t="s">
        <v>756</v>
      </c>
    </row>
    <row r="43" spans="1:10" ht="15.75" thickBot="1">
      <c r="A43" s="68"/>
    </row>
    <row r="44" spans="1:10" s="53" customFormat="1" ht="14.25">
      <c r="A44" s="129"/>
      <c r="B44" s="1080" t="s">
        <v>59</v>
      </c>
      <c r="C44" s="422" t="s">
        <v>736</v>
      </c>
      <c r="D44" s="422" t="s">
        <v>757</v>
      </c>
      <c r="E44" s="422" t="s">
        <v>736</v>
      </c>
      <c r="F44" s="422" t="s">
        <v>757</v>
      </c>
      <c r="H44" s="104"/>
      <c r="I44" s="286"/>
    </row>
    <row r="45" spans="1:10" ht="15.75" thickBot="1">
      <c r="A45" s="68"/>
      <c r="B45" s="1081"/>
      <c r="C45" s="423" t="s">
        <v>1201</v>
      </c>
      <c r="D45" s="423" t="s">
        <v>1201</v>
      </c>
      <c r="E45" s="423" t="s">
        <v>758</v>
      </c>
      <c r="F45" s="423" t="s">
        <v>759</v>
      </c>
      <c r="G45" s="130"/>
      <c r="H45" s="130"/>
    </row>
    <row r="46" spans="1:10" ht="30.75" thickBot="1">
      <c r="A46" s="68"/>
      <c r="B46" s="131" t="s">
        <v>760</v>
      </c>
      <c r="C46" s="132">
        <f>+C7</f>
        <v>6979.36</v>
      </c>
      <c r="D46" s="133">
        <f>+'Clasificación 09.20'!G372</f>
        <v>811495260</v>
      </c>
      <c r="E46" s="132">
        <v>6442.33</v>
      </c>
      <c r="F46" s="774">
        <v>0</v>
      </c>
      <c r="G46" s="130"/>
      <c r="H46" s="130"/>
    </row>
    <row r="47" spans="1:10" ht="30.75" thickBot="1">
      <c r="A47" s="68"/>
      <c r="B47" s="131" t="s">
        <v>761</v>
      </c>
      <c r="C47" s="132">
        <f>+C8</f>
        <v>6990.35</v>
      </c>
      <c r="D47" s="424">
        <v>0</v>
      </c>
      <c r="E47" s="132">
        <v>6463.95</v>
      </c>
      <c r="F47" s="774">
        <v>0</v>
      </c>
      <c r="G47" s="130"/>
      <c r="H47" s="135"/>
    </row>
    <row r="48" spans="1:10" ht="15.75" thickBot="1">
      <c r="A48" s="68"/>
      <c r="B48" s="136" t="s">
        <v>762</v>
      </c>
      <c r="C48" s="484"/>
      <c r="D48" s="137">
        <f>SUM(D46:D47)</f>
        <v>811495260</v>
      </c>
      <c r="E48" s="484"/>
      <c r="F48" s="482">
        <f>SUM(F46:F47)</f>
        <v>0</v>
      </c>
      <c r="G48" s="130"/>
      <c r="H48" s="135"/>
    </row>
    <row r="49" spans="1:9" ht="30.75" thickBot="1">
      <c r="A49" s="68"/>
      <c r="B49" s="131" t="s">
        <v>763</v>
      </c>
      <c r="C49" s="132">
        <f>+C7</f>
        <v>6979.36</v>
      </c>
      <c r="D49" s="138">
        <f>-'Clasificación 09.20'!G455</f>
        <v>-723759533</v>
      </c>
      <c r="E49" s="132">
        <v>6442.33</v>
      </c>
      <c r="F49" s="774">
        <v>0</v>
      </c>
      <c r="G49" s="130"/>
      <c r="H49" s="135"/>
    </row>
    <row r="50" spans="1:9" ht="30.75" thickBot="1">
      <c r="A50" s="68"/>
      <c r="B50" s="131" t="s">
        <v>764</v>
      </c>
      <c r="C50" s="132">
        <f>+C8</f>
        <v>6990.35</v>
      </c>
      <c r="D50" s="138">
        <v>0</v>
      </c>
      <c r="E50" s="132">
        <v>6463.95</v>
      </c>
      <c r="F50" s="774">
        <v>0</v>
      </c>
      <c r="G50" s="130"/>
      <c r="H50" s="135"/>
    </row>
    <row r="51" spans="1:9" ht="15.75" thickBot="1">
      <c r="A51" s="68"/>
      <c r="B51" s="136" t="s">
        <v>765</v>
      </c>
      <c r="C51" s="776"/>
      <c r="D51" s="139">
        <f>SUM(D49:D50)</f>
        <v>-723759533</v>
      </c>
      <c r="E51" s="776"/>
      <c r="F51" s="482">
        <f>SUM(F49:F50)</f>
        <v>0</v>
      </c>
    </row>
    <row r="52" spans="1:9">
      <c r="A52" s="68"/>
      <c r="D52" s="140"/>
    </row>
    <row r="53" spans="1:9">
      <c r="A53" s="68"/>
      <c r="B53" s="117" t="s">
        <v>766</v>
      </c>
    </row>
    <row r="54" spans="1:9">
      <c r="A54" s="68"/>
      <c r="B54" s="34" t="s">
        <v>1414</v>
      </c>
    </row>
    <row r="55" spans="1:9" s="329" customFormat="1" ht="15.75" thickBot="1">
      <c r="A55" s="261"/>
      <c r="B55" s="426"/>
      <c r="C55" s="427"/>
      <c r="D55" s="427"/>
      <c r="I55" s="288"/>
    </row>
    <row r="56" spans="1:9">
      <c r="A56" s="68"/>
      <c r="B56" s="425" t="s">
        <v>1</v>
      </c>
      <c r="C56" s="366">
        <v>44104</v>
      </c>
      <c r="D56" s="366">
        <v>43830</v>
      </c>
      <c r="E56" s="144"/>
    </row>
    <row r="57" spans="1:9">
      <c r="A57" s="141"/>
      <c r="B57" s="100" t="s">
        <v>641</v>
      </c>
      <c r="C57" s="428">
        <v>831915836.29999995</v>
      </c>
      <c r="D57" s="428">
        <v>0</v>
      </c>
      <c r="E57" s="240"/>
    </row>
    <row r="58" spans="1:9">
      <c r="A58" s="141"/>
      <c r="B58" s="100" t="s">
        <v>767</v>
      </c>
      <c r="C58" s="428">
        <v>95752320</v>
      </c>
      <c r="D58" s="428">
        <v>0</v>
      </c>
      <c r="E58" s="144"/>
    </row>
    <row r="59" spans="1:9">
      <c r="A59" s="141"/>
      <c r="B59" s="100" t="s">
        <v>1083</v>
      </c>
      <c r="C59" s="428">
        <v>5261186</v>
      </c>
      <c r="D59" s="428">
        <v>0</v>
      </c>
      <c r="E59" s="144"/>
    </row>
    <row r="60" spans="1:9">
      <c r="A60" s="141"/>
      <c r="B60" s="100" t="s">
        <v>768</v>
      </c>
      <c r="C60" s="428">
        <v>71958891.200000003</v>
      </c>
      <c r="D60" s="428">
        <v>0</v>
      </c>
    </row>
    <row r="61" spans="1:9">
      <c r="A61" s="141"/>
      <c r="B61" s="100" t="s">
        <v>1084</v>
      </c>
      <c r="C61" s="428">
        <v>1179</v>
      </c>
      <c r="D61" s="428">
        <v>0</v>
      </c>
    </row>
    <row r="62" spans="1:9">
      <c r="A62" s="141"/>
      <c r="B62" s="100" t="s">
        <v>769</v>
      </c>
      <c r="C62" s="428">
        <v>0</v>
      </c>
      <c r="D62" s="428">
        <v>0</v>
      </c>
    </row>
    <row r="63" spans="1:9">
      <c r="A63" s="141"/>
      <c r="B63" s="100" t="s">
        <v>770</v>
      </c>
      <c r="C63" s="428">
        <v>0</v>
      </c>
      <c r="D63" s="428">
        <v>0</v>
      </c>
    </row>
    <row r="64" spans="1:9">
      <c r="A64" s="141"/>
      <c r="B64" s="100" t="s">
        <v>771</v>
      </c>
      <c r="C64" s="429">
        <v>64930204</v>
      </c>
      <c r="D64" s="428">
        <v>0</v>
      </c>
    </row>
    <row r="65" spans="1:10">
      <c r="A65" s="141"/>
      <c r="B65" s="100" t="s">
        <v>903</v>
      </c>
      <c r="C65" s="428">
        <v>1189</v>
      </c>
      <c r="D65" s="428">
        <v>0</v>
      </c>
    </row>
    <row r="66" spans="1:10" s="328" customFormat="1">
      <c r="A66" s="141"/>
      <c r="B66" s="100" t="s">
        <v>1202</v>
      </c>
      <c r="C66" s="428">
        <v>3000000</v>
      </c>
      <c r="D66" s="428">
        <v>0</v>
      </c>
      <c r="I66" s="283"/>
    </row>
    <row r="67" spans="1:10" s="328" customFormat="1">
      <c r="A67" s="141"/>
      <c r="B67" s="100" t="s">
        <v>1242</v>
      </c>
      <c r="C67" s="428">
        <v>502550859</v>
      </c>
      <c r="D67" s="428"/>
      <c r="I67" s="283"/>
    </row>
    <row r="68" spans="1:10" ht="15.75" thickBot="1">
      <c r="A68" s="68"/>
      <c r="B68" s="142" t="s">
        <v>60</v>
      </c>
      <c r="C68" s="143">
        <f>SUM(C57:C67)</f>
        <v>1575371664.5</v>
      </c>
      <c r="D68" s="777">
        <v>0</v>
      </c>
    </row>
    <row r="69" spans="1:10">
      <c r="A69" s="68"/>
      <c r="D69" s="144"/>
    </row>
    <row r="70" spans="1:10" s="35" customFormat="1">
      <c r="A70" s="67"/>
      <c r="B70" s="117" t="s">
        <v>408</v>
      </c>
      <c r="C70" s="296"/>
      <c r="I70" s="287"/>
    </row>
    <row r="71" spans="1:10" s="35" customFormat="1">
      <c r="A71" s="67"/>
      <c r="B71" s="117"/>
      <c r="I71" s="287"/>
    </row>
    <row r="72" spans="1:10" s="35" customFormat="1">
      <c r="A72" s="67"/>
      <c r="B72" s="117" t="s">
        <v>772</v>
      </c>
      <c r="I72" s="287"/>
    </row>
    <row r="73" spans="1:10" s="35" customFormat="1">
      <c r="A73" s="67"/>
      <c r="B73" s="124" t="s">
        <v>773</v>
      </c>
      <c r="I73" s="287"/>
    </row>
    <row r="74" spans="1:10" s="35" customFormat="1">
      <c r="A74" s="67"/>
      <c r="B74" s="1082" t="s">
        <v>1203</v>
      </c>
      <c r="C74" s="1082"/>
      <c r="D74" s="1082"/>
      <c r="E74" s="1082"/>
      <c r="F74" s="1082"/>
      <c r="G74" s="1082"/>
      <c r="H74" s="1082"/>
      <c r="I74" s="1082"/>
    </row>
    <row r="75" spans="1:10" s="35" customFormat="1">
      <c r="A75" s="67"/>
      <c r="B75" s="34" t="s">
        <v>774</v>
      </c>
      <c r="I75" s="287"/>
    </row>
    <row r="76" spans="1:10" s="35" customFormat="1">
      <c r="A76" s="67"/>
      <c r="B76" s="34" t="s">
        <v>775</v>
      </c>
      <c r="I76" s="287"/>
    </row>
    <row r="77" spans="1:10" s="35" customFormat="1">
      <c r="A77" s="67"/>
      <c r="B77" s="1083" t="s">
        <v>776</v>
      </c>
      <c r="C77" s="1083"/>
      <c r="D77" s="1083"/>
      <c r="E77" s="1083"/>
      <c r="F77" s="1083"/>
      <c r="G77" s="1083"/>
      <c r="H77" s="1083"/>
      <c r="I77" s="1083"/>
    </row>
    <row r="78" spans="1:10" s="35" customFormat="1">
      <c r="A78" s="67"/>
      <c r="B78" s="117"/>
      <c r="I78" s="287"/>
    </row>
    <row r="79" spans="1:10" s="35" customFormat="1" ht="15.75" thickBot="1">
      <c r="A79" s="67"/>
      <c r="B79" s="117"/>
      <c r="I79" s="287"/>
    </row>
    <row r="80" spans="1:10" s="35" customFormat="1" ht="15.75" thickBot="1">
      <c r="A80" s="67"/>
      <c r="B80" s="1075" t="s">
        <v>411</v>
      </c>
      <c r="C80" s="1084"/>
      <c r="D80" s="1084"/>
      <c r="E80" s="1084"/>
      <c r="F80" s="1084"/>
      <c r="G80" s="1076"/>
      <c r="H80" s="1037" t="s">
        <v>1408</v>
      </c>
      <c r="I80" s="1038"/>
      <c r="J80" s="1039"/>
    </row>
    <row r="81" spans="1:10" s="35" customFormat="1" ht="15" customHeight="1" thickBot="1">
      <c r="A81" s="67"/>
      <c r="B81" s="1035" t="s">
        <v>416</v>
      </c>
      <c r="C81" s="1035" t="s">
        <v>415</v>
      </c>
      <c r="D81" s="1035" t="s">
        <v>414</v>
      </c>
      <c r="E81" s="1075" t="s">
        <v>412</v>
      </c>
      <c r="F81" s="1076"/>
      <c r="G81" s="1035" t="s">
        <v>413</v>
      </c>
      <c r="H81" s="1035" t="s">
        <v>11</v>
      </c>
      <c r="I81" s="1035" t="s">
        <v>1407</v>
      </c>
      <c r="J81" s="1035" t="s">
        <v>25</v>
      </c>
    </row>
    <row r="82" spans="1:10" s="35" customFormat="1" ht="15.75" thickBot="1">
      <c r="A82" s="67"/>
      <c r="B82" s="1043"/>
      <c r="C82" s="1043"/>
      <c r="D82" s="1043"/>
      <c r="E82" s="971" t="s">
        <v>6</v>
      </c>
      <c r="F82" s="971" t="s">
        <v>0</v>
      </c>
      <c r="G82" s="1043"/>
      <c r="H82" s="1036"/>
      <c r="I82" s="1036"/>
      <c r="J82" s="1036"/>
    </row>
    <row r="83" spans="1:10" s="35" customFormat="1" ht="15" customHeight="1">
      <c r="A83" s="67"/>
      <c r="B83" s="145" t="s">
        <v>417</v>
      </c>
      <c r="C83" s="146"/>
      <c r="D83" s="146"/>
      <c r="E83" s="146"/>
      <c r="F83" s="146"/>
      <c r="G83" s="146"/>
      <c r="H83" s="146"/>
      <c r="I83" s="146"/>
      <c r="J83" s="146"/>
    </row>
    <row r="84" spans="1:10" s="35" customFormat="1" ht="15" customHeight="1">
      <c r="A84" s="67"/>
      <c r="B84" s="147" t="s">
        <v>777</v>
      </c>
      <c r="C84" s="148"/>
      <c r="D84" s="148"/>
      <c r="E84" s="148"/>
      <c r="F84" s="148"/>
      <c r="G84" s="148"/>
      <c r="H84" s="148"/>
      <c r="I84" s="148"/>
      <c r="J84" s="148"/>
    </row>
    <row r="85" spans="1:10" s="436" customFormat="1">
      <c r="A85" s="431"/>
      <c r="B85" s="432" t="s">
        <v>904</v>
      </c>
      <c r="C85" s="433" t="s">
        <v>548</v>
      </c>
      <c r="D85" s="434">
        <v>9</v>
      </c>
      <c r="E85" s="435">
        <v>1000000</v>
      </c>
      <c r="F85" s="434" t="s">
        <v>751</v>
      </c>
      <c r="G85" s="435">
        <v>9000000</v>
      </c>
      <c r="H85" s="972">
        <v>64109200000</v>
      </c>
      <c r="I85" s="973">
        <v>-3616966176</v>
      </c>
      <c r="J85" s="972">
        <v>67093706117</v>
      </c>
    </row>
    <row r="86" spans="1:10" s="436" customFormat="1">
      <c r="A86" s="431"/>
      <c r="B86" s="432" t="s">
        <v>904</v>
      </c>
      <c r="C86" s="433" t="s">
        <v>548</v>
      </c>
      <c r="D86" s="434">
        <v>10</v>
      </c>
      <c r="E86" s="435">
        <v>1000000</v>
      </c>
      <c r="F86" s="434" t="s">
        <v>751</v>
      </c>
      <c r="G86" s="435">
        <v>10000000</v>
      </c>
      <c r="H86" s="972">
        <v>64109200000</v>
      </c>
      <c r="I86" s="973">
        <v>-3616966176</v>
      </c>
      <c r="J86" s="972">
        <v>67093706117</v>
      </c>
    </row>
    <row r="87" spans="1:10" s="436" customFormat="1">
      <c r="A87" s="431"/>
      <c r="B87" s="432" t="s">
        <v>1204</v>
      </c>
      <c r="C87" s="433" t="s">
        <v>548</v>
      </c>
      <c r="D87" s="434">
        <v>115</v>
      </c>
      <c r="E87" s="435">
        <v>1000000</v>
      </c>
      <c r="F87" s="434" t="s">
        <v>751</v>
      </c>
      <c r="G87" s="435">
        <v>115000000</v>
      </c>
      <c r="H87" s="972">
        <v>70819500000</v>
      </c>
      <c r="I87" s="973">
        <v>950000000</v>
      </c>
      <c r="J87" s="972">
        <v>100376000000</v>
      </c>
    </row>
    <row r="88" spans="1:10" s="436" customFormat="1">
      <c r="A88" s="431"/>
      <c r="B88" s="784" t="s">
        <v>1409</v>
      </c>
      <c r="C88" s="433" t="s">
        <v>548</v>
      </c>
      <c r="D88" s="434">
        <v>163</v>
      </c>
      <c r="E88" s="435">
        <v>1000000</v>
      </c>
      <c r="F88" s="434" t="s">
        <v>751</v>
      </c>
      <c r="G88" s="435">
        <v>163000000</v>
      </c>
      <c r="H88" s="972">
        <v>146400000000</v>
      </c>
      <c r="I88" s="973">
        <v>51436000000</v>
      </c>
      <c r="J88" s="972">
        <v>703174000000</v>
      </c>
    </row>
    <row r="89" spans="1:10" s="436" customFormat="1">
      <c r="A89" s="431"/>
      <c r="B89" s="332" t="s">
        <v>1205</v>
      </c>
      <c r="C89" s="333" t="s">
        <v>548</v>
      </c>
      <c r="D89" s="334">
        <v>52</v>
      </c>
      <c r="E89" s="430">
        <v>0</v>
      </c>
      <c r="F89" s="430">
        <v>1000</v>
      </c>
      <c r="G89" s="437">
        <f>D89*F89*$C$7</f>
        <v>362926720</v>
      </c>
      <c r="H89" s="972">
        <v>100000000000</v>
      </c>
      <c r="I89" s="972">
        <v>2154300192</v>
      </c>
      <c r="J89" s="972">
        <v>122807164823</v>
      </c>
    </row>
    <row r="90" spans="1:10" s="436" customFormat="1">
      <c r="A90" s="431"/>
      <c r="B90" s="332" t="s">
        <v>1205</v>
      </c>
      <c r="C90" s="333" t="s">
        <v>548</v>
      </c>
      <c r="D90" s="334">
        <v>700</v>
      </c>
      <c r="E90" s="430">
        <v>0</v>
      </c>
      <c r="F90" s="430">
        <v>1000</v>
      </c>
      <c r="G90" s="437">
        <f t="shared" ref="G90:G92" si="6">D90*F90*$C$7</f>
        <v>4885552000</v>
      </c>
      <c r="H90" s="972">
        <v>100000000000</v>
      </c>
      <c r="I90" s="972">
        <v>2154300192</v>
      </c>
      <c r="J90" s="972">
        <v>122807164823</v>
      </c>
    </row>
    <row r="91" spans="1:10" s="436" customFormat="1">
      <c r="A91" s="431"/>
      <c r="B91" s="332" t="s">
        <v>1205</v>
      </c>
      <c r="C91" s="333" t="s">
        <v>548</v>
      </c>
      <c r="D91" s="334">
        <v>250</v>
      </c>
      <c r="E91" s="430">
        <v>0</v>
      </c>
      <c r="F91" s="430">
        <v>1000</v>
      </c>
      <c r="G91" s="437">
        <f t="shared" si="6"/>
        <v>1744840000</v>
      </c>
      <c r="H91" s="972">
        <v>100000000000</v>
      </c>
      <c r="I91" s="972">
        <v>2154300192</v>
      </c>
      <c r="J91" s="972">
        <v>122807164823</v>
      </c>
    </row>
    <row r="92" spans="1:10" s="436" customFormat="1">
      <c r="A92" s="431"/>
      <c r="B92" s="332" t="s">
        <v>1205</v>
      </c>
      <c r="C92" s="333" t="s">
        <v>548</v>
      </c>
      <c r="D92" s="334">
        <v>200</v>
      </c>
      <c r="E92" s="430">
        <v>0</v>
      </c>
      <c r="F92" s="430">
        <v>1000</v>
      </c>
      <c r="G92" s="437">
        <f t="shared" si="6"/>
        <v>1395872000</v>
      </c>
      <c r="H92" s="972">
        <v>100000000000</v>
      </c>
      <c r="I92" s="972">
        <v>2154300192</v>
      </c>
      <c r="J92" s="972">
        <v>122807164823</v>
      </c>
    </row>
    <row r="93" spans="1:10" s="436" customFormat="1">
      <c r="A93" s="431"/>
      <c r="B93" s="332" t="s">
        <v>1205</v>
      </c>
      <c r="C93" s="333" t="s">
        <v>62</v>
      </c>
      <c r="D93" s="334">
        <v>1</v>
      </c>
      <c r="E93" s="785">
        <v>50000000</v>
      </c>
      <c r="F93" s="430">
        <v>0</v>
      </c>
      <c r="G93" s="437">
        <f>+E93</f>
        <v>50000000</v>
      </c>
      <c r="H93" s="972">
        <v>100000000000</v>
      </c>
      <c r="I93" s="972">
        <v>2154300192</v>
      </c>
      <c r="J93" s="972">
        <v>122807164823</v>
      </c>
    </row>
    <row r="94" spans="1:10" s="436" customFormat="1">
      <c r="A94" s="431"/>
      <c r="B94" s="332" t="s">
        <v>1205</v>
      </c>
      <c r="C94" s="333" t="s">
        <v>62</v>
      </c>
      <c r="D94" s="334">
        <v>1</v>
      </c>
      <c r="E94" s="785">
        <v>50000000</v>
      </c>
      <c r="F94" s="430">
        <v>0</v>
      </c>
      <c r="G94" s="437">
        <f t="shared" ref="G94:G98" si="7">+E94</f>
        <v>50000000</v>
      </c>
      <c r="H94" s="972">
        <v>100000000000</v>
      </c>
      <c r="I94" s="972">
        <v>2154300192</v>
      </c>
      <c r="J94" s="972">
        <v>122807164823</v>
      </c>
    </row>
    <row r="95" spans="1:10" s="436" customFormat="1">
      <c r="A95" s="431"/>
      <c r="B95" s="332" t="s">
        <v>1205</v>
      </c>
      <c r="C95" s="333" t="s">
        <v>62</v>
      </c>
      <c r="D95" s="334">
        <v>1</v>
      </c>
      <c r="E95" s="785">
        <v>50000000</v>
      </c>
      <c r="F95" s="430">
        <v>0</v>
      </c>
      <c r="G95" s="437">
        <f t="shared" si="7"/>
        <v>50000000</v>
      </c>
      <c r="H95" s="972">
        <v>100000000000</v>
      </c>
      <c r="I95" s="972">
        <v>2154300192</v>
      </c>
      <c r="J95" s="972">
        <v>122807164823</v>
      </c>
    </row>
    <row r="96" spans="1:10" s="436" customFormat="1">
      <c r="A96" s="431"/>
      <c r="B96" s="332" t="s">
        <v>1205</v>
      </c>
      <c r="C96" s="333" t="s">
        <v>62</v>
      </c>
      <c r="D96" s="334">
        <v>1</v>
      </c>
      <c r="E96" s="785">
        <v>50000000</v>
      </c>
      <c r="F96" s="430">
        <v>0</v>
      </c>
      <c r="G96" s="437">
        <f t="shared" si="7"/>
        <v>50000000</v>
      </c>
      <c r="H96" s="972">
        <v>100000000000</v>
      </c>
      <c r="I96" s="972">
        <v>2154300192</v>
      </c>
      <c r="J96" s="972">
        <v>122807164823</v>
      </c>
    </row>
    <row r="97" spans="1:10" s="436" customFormat="1">
      <c r="A97" s="431"/>
      <c r="B97" s="332" t="s">
        <v>1205</v>
      </c>
      <c r="C97" s="333" t="s">
        <v>62</v>
      </c>
      <c r="D97" s="334">
        <v>1</v>
      </c>
      <c r="E97" s="785">
        <v>50000000</v>
      </c>
      <c r="F97" s="430">
        <v>0</v>
      </c>
      <c r="G97" s="437">
        <f t="shared" si="7"/>
        <v>50000000</v>
      </c>
      <c r="H97" s="972">
        <v>100000000000</v>
      </c>
      <c r="I97" s="972">
        <v>2154300192</v>
      </c>
      <c r="J97" s="972">
        <v>122807164823</v>
      </c>
    </row>
    <row r="98" spans="1:10" s="436" customFormat="1">
      <c r="A98" s="431"/>
      <c r="B98" s="332" t="s">
        <v>1205</v>
      </c>
      <c r="C98" s="333" t="s">
        <v>62</v>
      </c>
      <c r="D98" s="334">
        <v>1</v>
      </c>
      <c r="E98" s="785">
        <v>50000000</v>
      </c>
      <c r="F98" s="430">
        <v>0</v>
      </c>
      <c r="G98" s="437">
        <f t="shared" si="7"/>
        <v>50000000</v>
      </c>
      <c r="H98" s="972">
        <v>100000000000</v>
      </c>
      <c r="I98" s="972">
        <v>2154300192</v>
      </c>
      <c r="J98" s="972">
        <v>122807164823</v>
      </c>
    </row>
    <row r="99" spans="1:10" s="330" customFormat="1">
      <c r="A99" s="331"/>
      <c r="B99" s="332" t="s">
        <v>1206</v>
      </c>
      <c r="C99" s="333" t="s">
        <v>62</v>
      </c>
      <c r="D99" s="334">
        <v>1</v>
      </c>
      <c r="E99" s="335">
        <v>100000000</v>
      </c>
      <c r="F99" s="334" t="s">
        <v>779</v>
      </c>
      <c r="G99" s="335">
        <v>100000000</v>
      </c>
      <c r="H99" s="886">
        <v>1151242860000</v>
      </c>
      <c r="I99" s="886">
        <v>32223089545</v>
      </c>
      <c r="J99" s="886">
        <v>1769189561492</v>
      </c>
    </row>
    <row r="100" spans="1:10" s="330" customFormat="1">
      <c r="A100" s="331"/>
      <c r="B100" s="332" t="s">
        <v>1206</v>
      </c>
      <c r="C100" s="333" t="s">
        <v>62</v>
      </c>
      <c r="D100" s="334">
        <v>1</v>
      </c>
      <c r="E100" s="335">
        <v>100000000</v>
      </c>
      <c r="F100" s="334" t="s">
        <v>779</v>
      </c>
      <c r="G100" s="335">
        <v>100000000</v>
      </c>
      <c r="H100" s="886">
        <v>1151242860000</v>
      </c>
      <c r="I100" s="886">
        <v>32223089545</v>
      </c>
      <c r="J100" s="886">
        <v>1769189561492</v>
      </c>
    </row>
    <row r="101" spans="1:10" s="330" customFormat="1">
      <c r="A101" s="331"/>
      <c r="B101" s="332" t="s">
        <v>1206</v>
      </c>
      <c r="C101" s="333" t="s">
        <v>62</v>
      </c>
      <c r="D101" s="334">
        <v>1</v>
      </c>
      <c r="E101" s="335">
        <v>400000000</v>
      </c>
      <c r="F101" s="334" t="s">
        <v>779</v>
      </c>
      <c r="G101" s="335">
        <v>400000000</v>
      </c>
      <c r="H101" s="886">
        <v>1151242860000</v>
      </c>
      <c r="I101" s="886">
        <v>32223089545</v>
      </c>
      <c r="J101" s="886">
        <v>1769189561492</v>
      </c>
    </row>
    <row r="102" spans="1:10" s="330" customFormat="1">
      <c r="A102" s="331"/>
      <c r="B102" s="332" t="s">
        <v>1206</v>
      </c>
      <c r="C102" s="333" t="s">
        <v>62</v>
      </c>
      <c r="D102" s="334">
        <v>1</v>
      </c>
      <c r="E102" s="335">
        <v>100000000</v>
      </c>
      <c r="F102" s="334" t="s">
        <v>779</v>
      </c>
      <c r="G102" s="335">
        <v>100000000</v>
      </c>
      <c r="H102" s="886">
        <v>1151242860000</v>
      </c>
      <c r="I102" s="886">
        <v>32223089545</v>
      </c>
      <c r="J102" s="886">
        <v>1769189561492</v>
      </c>
    </row>
    <row r="103" spans="1:10" s="330" customFormat="1">
      <c r="A103" s="331"/>
      <c r="B103" s="332" t="s">
        <v>1206</v>
      </c>
      <c r="C103" s="333" t="s">
        <v>62</v>
      </c>
      <c r="D103" s="334">
        <v>1</v>
      </c>
      <c r="E103" s="335">
        <v>450000000</v>
      </c>
      <c r="F103" s="334" t="s">
        <v>779</v>
      </c>
      <c r="G103" s="335">
        <v>450000000</v>
      </c>
      <c r="H103" s="886">
        <v>1151242860000</v>
      </c>
      <c r="I103" s="886">
        <v>32223089545</v>
      </c>
      <c r="J103" s="886">
        <v>1769189561492</v>
      </c>
    </row>
    <row r="104" spans="1:10" s="330" customFormat="1">
      <c r="A104" s="331"/>
      <c r="B104" s="332" t="s">
        <v>1207</v>
      </c>
      <c r="C104" s="333" t="s">
        <v>62</v>
      </c>
      <c r="D104" s="334">
        <v>1</v>
      </c>
      <c r="E104" s="335">
        <v>500000000</v>
      </c>
      <c r="F104" s="334" t="s">
        <v>779</v>
      </c>
      <c r="G104" s="335">
        <v>500000000</v>
      </c>
      <c r="H104" s="886">
        <v>1296886642947</v>
      </c>
      <c r="I104" s="886">
        <v>310033216543</v>
      </c>
      <c r="J104" s="886">
        <v>2403053706102</v>
      </c>
    </row>
    <row r="105" spans="1:10" s="330" customFormat="1">
      <c r="A105" s="331"/>
      <c r="B105" s="332" t="s">
        <v>1207</v>
      </c>
      <c r="C105" s="333" t="s">
        <v>62</v>
      </c>
      <c r="D105" s="334">
        <v>1</v>
      </c>
      <c r="E105" s="335">
        <v>500000000</v>
      </c>
      <c r="F105" s="334" t="s">
        <v>779</v>
      </c>
      <c r="G105" s="335">
        <v>500000000</v>
      </c>
      <c r="H105" s="886">
        <v>1296886642947</v>
      </c>
      <c r="I105" s="886">
        <v>310033216543</v>
      </c>
      <c r="J105" s="886">
        <v>2403053706102</v>
      </c>
    </row>
    <row r="106" spans="1:10" s="330" customFormat="1">
      <c r="A106" s="331"/>
      <c r="B106" s="332" t="s">
        <v>1207</v>
      </c>
      <c r="C106" s="333" t="s">
        <v>62</v>
      </c>
      <c r="D106" s="334">
        <v>1</v>
      </c>
      <c r="E106" s="335">
        <v>500000000</v>
      </c>
      <c r="F106" s="334" t="s">
        <v>779</v>
      </c>
      <c r="G106" s="335">
        <v>500000000</v>
      </c>
      <c r="H106" s="886">
        <v>1296886642947</v>
      </c>
      <c r="I106" s="886">
        <v>310033216543</v>
      </c>
      <c r="J106" s="886">
        <v>2403053706102</v>
      </c>
    </row>
    <row r="107" spans="1:10" s="330" customFormat="1">
      <c r="A107" s="331"/>
      <c r="B107" s="332" t="s">
        <v>1207</v>
      </c>
      <c r="C107" s="333" t="s">
        <v>62</v>
      </c>
      <c r="D107" s="334">
        <v>1</v>
      </c>
      <c r="E107" s="335">
        <v>500000000</v>
      </c>
      <c r="F107" s="334" t="s">
        <v>779</v>
      </c>
      <c r="G107" s="335">
        <v>500000000</v>
      </c>
      <c r="H107" s="886">
        <v>1296886642947</v>
      </c>
      <c r="I107" s="886">
        <v>310033216543</v>
      </c>
      <c r="J107" s="886">
        <v>2403053706102</v>
      </c>
    </row>
    <row r="108" spans="1:10" s="330" customFormat="1">
      <c r="A108" s="331"/>
      <c r="B108" s="332" t="s">
        <v>1207</v>
      </c>
      <c r="C108" s="333" t="s">
        <v>62</v>
      </c>
      <c r="D108" s="334">
        <v>1</v>
      </c>
      <c r="E108" s="335">
        <v>500000000</v>
      </c>
      <c r="F108" s="334" t="s">
        <v>779</v>
      </c>
      <c r="G108" s="335">
        <v>500000000</v>
      </c>
      <c r="H108" s="886">
        <v>1296886642947</v>
      </c>
      <c r="I108" s="886">
        <v>310033216543</v>
      </c>
      <c r="J108" s="886">
        <v>2403053706102</v>
      </c>
    </row>
    <row r="109" spans="1:10" s="330" customFormat="1">
      <c r="A109" s="331"/>
      <c r="B109" s="332" t="s">
        <v>1207</v>
      </c>
      <c r="C109" s="333" t="s">
        <v>62</v>
      </c>
      <c r="D109" s="334">
        <v>1</v>
      </c>
      <c r="E109" s="335">
        <v>500000000</v>
      </c>
      <c r="F109" s="334" t="s">
        <v>779</v>
      </c>
      <c r="G109" s="335">
        <v>500000000</v>
      </c>
      <c r="H109" s="886">
        <v>1296886642947</v>
      </c>
      <c r="I109" s="886">
        <v>310033216543</v>
      </c>
      <c r="J109" s="886">
        <v>2403053706102</v>
      </c>
    </row>
    <row r="110" spans="1:10" s="330" customFormat="1">
      <c r="A110" s="331"/>
      <c r="B110" s="332" t="s">
        <v>1207</v>
      </c>
      <c r="C110" s="333" t="s">
        <v>62</v>
      </c>
      <c r="D110" s="334">
        <v>1</v>
      </c>
      <c r="E110" s="335">
        <v>500000000</v>
      </c>
      <c r="F110" s="334" t="s">
        <v>779</v>
      </c>
      <c r="G110" s="335">
        <v>500000000</v>
      </c>
      <c r="H110" s="886">
        <v>1296886642947</v>
      </c>
      <c r="I110" s="886">
        <v>310033216543</v>
      </c>
      <c r="J110" s="886">
        <v>2403053706102</v>
      </c>
    </row>
    <row r="111" spans="1:10" s="330" customFormat="1">
      <c r="A111" s="331"/>
      <c r="B111" s="332" t="s">
        <v>1207</v>
      </c>
      <c r="C111" s="333" t="s">
        <v>62</v>
      </c>
      <c r="D111" s="334">
        <v>1</v>
      </c>
      <c r="E111" s="335">
        <v>500000000</v>
      </c>
      <c r="F111" s="334" t="s">
        <v>779</v>
      </c>
      <c r="G111" s="335">
        <v>500000000</v>
      </c>
      <c r="H111" s="886">
        <v>1296886642947</v>
      </c>
      <c r="I111" s="886">
        <v>310033216543</v>
      </c>
      <c r="J111" s="886">
        <v>2403053706102</v>
      </c>
    </row>
    <row r="112" spans="1:10" s="330" customFormat="1">
      <c r="A112" s="331"/>
      <c r="B112" s="332" t="s">
        <v>1207</v>
      </c>
      <c r="C112" s="333" t="s">
        <v>62</v>
      </c>
      <c r="D112" s="334">
        <v>1</v>
      </c>
      <c r="E112" s="335">
        <v>500000000</v>
      </c>
      <c r="F112" s="334" t="s">
        <v>779</v>
      </c>
      <c r="G112" s="335">
        <v>500000000</v>
      </c>
      <c r="H112" s="886">
        <v>1296886642947</v>
      </c>
      <c r="I112" s="886">
        <v>310033216543</v>
      </c>
      <c r="J112" s="886">
        <v>2403053706102</v>
      </c>
    </row>
    <row r="113" spans="1:10" s="330" customFormat="1">
      <c r="A113" s="331"/>
      <c r="B113" s="332" t="s">
        <v>1207</v>
      </c>
      <c r="C113" s="333" t="s">
        <v>62</v>
      </c>
      <c r="D113" s="334">
        <v>1</v>
      </c>
      <c r="E113" s="335">
        <v>500000000</v>
      </c>
      <c r="F113" s="334" t="s">
        <v>779</v>
      </c>
      <c r="G113" s="335">
        <v>500000000</v>
      </c>
      <c r="H113" s="886">
        <v>1296886642947</v>
      </c>
      <c r="I113" s="886">
        <v>310033216543</v>
      </c>
      <c r="J113" s="886">
        <v>2403053706102</v>
      </c>
    </row>
    <row r="114" spans="1:10" s="330" customFormat="1">
      <c r="A114" s="331"/>
      <c r="B114" s="332" t="s">
        <v>1207</v>
      </c>
      <c r="C114" s="333" t="s">
        <v>62</v>
      </c>
      <c r="D114" s="334">
        <v>1</v>
      </c>
      <c r="E114" s="335">
        <v>500000000</v>
      </c>
      <c r="F114" s="334" t="s">
        <v>779</v>
      </c>
      <c r="G114" s="335">
        <v>500000000</v>
      </c>
      <c r="H114" s="886">
        <v>1296886642947</v>
      </c>
      <c r="I114" s="886">
        <v>310033216543</v>
      </c>
      <c r="J114" s="886">
        <v>2403053706102</v>
      </c>
    </row>
    <row r="115" spans="1:10" s="330" customFormat="1">
      <c r="A115" s="331"/>
      <c r="B115" s="332" t="s">
        <v>1207</v>
      </c>
      <c r="C115" s="333" t="s">
        <v>62</v>
      </c>
      <c r="D115" s="334">
        <v>1</v>
      </c>
      <c r="E115" s="335">
        <v>500000000</v>
      </c>
      <c r="F115" s="334" t="s">
        <v>779</v>
      </c>
      <c r="G115" s="335">
        <v>500000000</v>
      </c>
      <c r="H115" s="886">
        <v>1296886642947</v>
      </c>
      <c r="I115" s="886">
        <v>310033216543</v>
      </c>
      <c r="J115" s="886">
        <v>2403053706102</v>
      </c>
    </row>
    <row r="116" spans="1:10" s="330" customFormat="1">
      <c r="A116" s="331"/>
      <c r="B116" s="332" t="s">
        <v>1207</v>
      </c>
      <c r="C116" s="333" t="s">
        <v>62</v>
      </c>
      <c r="D116" s="334">
        <v>1</v>
      </c>
      <c r="E116" s="335">
        <v>500000000</v>
      </c>
      <c r="F116" s="334" t="s">
        <v>779</v>
      </c>
      <c r="G116" s="335">
        <v>500000000</v>
      </c>
      <c r="H116" s="886">
        <v>1296886642947</v>
      </c>
      <c r="I116" s="886">
        <v>310033216543</v>
      </c>
      <c r="J116" s="886">
        <v>2403053706102</v>
      </c>
    </row>
    <row r="117" spans="1:10" s="330" customFormat="1">
      <c r="A117" s="331"/>
      <c r="B117" s="332" t="s">
        <v>1207</v>
      </c>
      <c r="C117" s="333" t="s">
        <v>62</v>
      </c>
      <c r="D117" s="334">
        <v>1</v>
      </c>
      <c r="E117" s="335">
        <v>500000000</v>
      </c>
      <c r="F117" s="334" t="s">
        <v>779</v>
      </c>
      <c r="G117" s="335">
        <v>500000000</v>
      </c>
      <c r="H117" s="886">
        <v>1296886642947</v>
      </c>
      <c r="I117" s="886">
        <v>310033216543</v>
      </c>
      <c r="J117" s="886">
        <v>2403053706102</v>
      </c>
    </row>
    <row r="118" spans="1:10" s="330" customFormat="1">
      <c r="A118" s="331"/>
      <c r="B118" s="332" t="s">
        <v>1207</v>
      </c>
      <c r="C118" s="333" t="s">
        <v>62</v>
      </c>
      <c r="D118" s="334">
        <v>1</v>
      </c>
      <c r="E118" s="335">
        <v>500000000</v>
      </c>
      <c r="F118" s="334" t="s">
        <v>779</v>
      </c>
      <c r="G118" s="335">
        <v>500000000</v>
      </c>
      <c r="H118" s="886">
        <v>1296886642947</v>
      </c>
      <c r="I118" s="886">
        <v>310033216543</v>
      </c>
      <c r="J118" s="886">
        <v>2403053706102</v>
      </c>
    </row>
    <row r="119" spans="1:10" s="330" customFormat="1">
      <c r="A119" s="331"/>
      <c r="B119" s="332" t="s">
        <v>1207</v>
      </c>
      <c r="C119" s="333" t="s">
        <v>62</v>
      </c>
      <c r="D119" s="334">
        <v>1</v>
      </c>
      <c r="E119" s="335">
        <v>500000000</v>
      </c>
      <c r="F119" s="334" t="s">
        <v>779</v>
      </c>
      <c r="G119" s="335">
        <v>500000000</v>
      </c>
      <c r="H119" s="886">
        <v>1296886642947</v>
      </c>
      <c r="I119" s="886">
        <v>310033216543</v>
      </c>
      <c r="J119" s="886">
        <v>2403053706102</v>
      </c>
    </row>
    <row r="120" spans="1:10" s="330" customFormat="1">
      <c r="A120" s="331"/>
      <c r="B120" s="332" t="s">
        <v>1207</v>
      </c>
      <c r="C120" s="333" t="s">
        <v>62</v>
      </c>
      <c r="D120" s="334">
        <v>1</v>
      </c>
      <c r="E120" s="335">
        <v>500000000</v>
      </c>
      <c r="F120" s="334" t="s">
        <v>779</v>
      </c>
      <c r="G120" s="335">
        <v>500000000</v>
      </c>
      <c r="H120" s="886">
        <v>1296886642947</v>
      </c>
      <c r="I120" s="886">
        <v>310033216543</v>
      </c>
      <c r="J120" s="886">
        <v>2403053706102</v>
      </c>
    </row>
    <row r="121" spans="1:10" s="330" customFormat="1">
      <c r="A121" s="331"/>
      <c r="B121" s="332" t="s">
        <v>1207</v>
      </c>
      <c r="C121" s="333" t="s">
        <v>62</v>
      </c>
      <c r="D121" s="334">
        <v>1</v>
      </c>
      <c r="E121" s="335">
        <v>500000000</v>
      </c>
      <c r="F121" s="334" t="s">
        <v>779</v>
      </c>
      <c r="G121" s="335">
        <v>500000000</v>
      </c>
      <c r="H121" s="886">
        <v>1296886642947</v>
      </c>
      <c r="I121" s="886">
        <v>310033216543</v>
      </c>
      <c r="J121" s="886">
        <v>2403053706102</v>
      </c>
    </row>
    <row r="122" spans="1:10" s="330" customFormat="1">
      <c r="A122" s="331"/>
      <c r="B122" s="332" t="s">
        <v>1207</v>
      </c>
      <c r="C122" s="333" t="s">
        <v>62</v>
      </c>
      <c r="D122" s="334">
        <v>1</v>
      </c>
      <c r="E122" s="335">
        <v>500000000</v>
      </c>
      <c r="F122" s="334" t="s">
        <v>779</v>
      </c>
      <c r="G122" s="335">
        <v>500000000</v>
      </c>
      <c r="H122" s="886">
        <v>1296886642947</v>
      </c>
      <c r="I122" s="886">
        <v>310033216543</v>
      </c>
      <c r="J122" s="886">
        <v>2403053706102</v>
      </c>
    </row>
    <row r="123" spans="1:10" s="330" customFormat="1">
      <c r="A123" s="331"/>
      <c r="B123" s="332" t="s">
        <v>1208</v>
      </c>
      <c r="C123" s="333" t="s">
        <v>62</v>
      </c>
      <c r="D123" s="334">
        <v>1</v>
      </c>
      <c r="E123" s="335">
        <v>50000000</v>
      </c>
      <c r="F123" s="334" t="s">
        <v>779</v>
      </c>
      <c r="G123" s="335">
        <v>50000000</v>
      </c>
      <c r="H123" s="974">
        <v>360706600000</v>
      </c>
      <c r="I123" s="974">
        <v>16100082092.110001</v>
      </c>
      <c r="J123" s="974">
        <v>395204732245.96002</v>
      </c>
    </row>
    <row r="124" spans="1:10" s="330" customFormat="1">
      <c r="A124" s="331"/>
      <c r="B124" s="332" t="s">
        <v>1208</v>
      </c>
      <c r="C124" s="333" t="s">
        <v>62</v>
      </c>
      <c r="D124" s="334">
        <v>1</v>
      </c>
      <c r="E124" s="335">
        <v>50000000</v>
      </c>
      <c r="F124" s="334" t="s">
        <v>779</v>
      </c>
      <c r="G124" s="335">
        <v>50000000</v>
      </c>
      <c r="H124" s="974">
        <v>360706600000</v>
      </c>
      <c r="I124" s="974">
        <v>16100082092.110001</v>
      </c>
      <c r="J124" s="974">
        <v>395204732245.96002</v>
      </c>
    </row>
    <row r="125" spans="1:10" s="330" customFormat="1">
      <c r="A125" s="331"/>
      <c r="B125" s="332" t="s">
        <v>1208</v>
      </c>
      <c r="C125" s="333" t="s">
        <v>62</v>
      </c>
      <c r="D125" s="334">
        <v>1</v>
      </c>
      <c r="E125" s="335">
        <v>50000000</v>
      </c>
      <c r="F125" s="334" t="s">
        <v>779</v>
      </c>
      <c r="G125" s="335">
        <v>50000000</v>
      </c>
      <c r="H125" s="974">
        <v>360706600000</v>
      </c>
      <c r="I125" s="974">
        <v>16100082092.110001</v>
      </c>
      <c r="J125" s="974">
        <v>395204732245.96002</v>
      </c>
    </row>
    <row r="126" spans="1:10" s="330" customFormat="1">
      <c r="A126" s="331"/>
      <c r="B126" s="332" t="s">
        <v>1208</v>
      </c>
      <c r="C126" s="333" t="s">
        <v>62</v>
      </c>
      <c r="D126" s="334">
        <v>1</v>
      </c>
      <c r="E126" s="335">
        <v>50000000</v>
      </c>
      <c r="F126" s="334" t="s">
        <v>779</v>
      </c>
      <c r="G126" s="335">
        <v>50000000</v>
      </c>
      <c r="H126" s="974">
        <v>360706600000</v>
      </c>
      <c r="I126" s="974">
        <v>16100082092.110001</v>
      </c>
      <c r="J126" s="974">
        <v>395204732245.96002</v>
      </c>
    </row>
    <row r="127" spans="1:10" s="330" customFormat="1">
      <c r="A127" s="331"/>
      <c r="B127" s="332" t="s">
        <v>1208</v>
      </c>
      <c r="C127" s="333" t="s">
        <v>62</v>
      </c>
      <c r="D127" s="334">
        <v>1</v>
      </c>
      <c r="E127" s="335">
        <v>50000000</v>
      </c>
      <c r="F127" s="334" t="s">
        <v>779</v>
      </c>
      <c r="G127" s="335">
        <v>50000000</v>
      </c>
      <c r="H127" s="974">
        <v>360706600000</v>
      </c>
      <c r="I127" s="974">
        <v>16100082092.110001</v>
      </c>
      <c r="J127" s="974">
        <v>395204732245.96002</v>
      </c>
    </row>
    <row r="128" spans="1:10" s="330" customFormat="1">
      <c r="A128" s="331"/>
      <c r="B128" s="332" t="s">
        <v>1209</v>
      </c>
      <c r="C128" s="333" t="s">
        <v>62</v>
      </c>
      <c r="D128" s="334">
        <v>1</v>
      </c>
      <c r="E128" s="335">
        <v>0</v>
      </c>
      <c r="F128" s="430">
        <v>50000</v>
      </c>
      <c r="G128" s="335">
        <f>+F128*$C$7</f>
        <v>348968000</v>
      </c>
      <c r="H128" s="886">
        <v>1151242860000</v>
      </c>
      <c r="I128" s="886">
        <v>32223089545</v>
      </c>
      <c r="J128" s="886">
        <v>1769189561492</v>
      </c>
    </row>
    <row r="129" spans="1:10" s="330" customFormat="1">
      <c r="A129" s="331"/>
      <c r="B129" s="332" t="s">
        <v>1210</v>
      </c>
      <c r="C129" s="333" t="s">
        <v>62</v>
      </c>
      <c r="D129" s="334">
        <v>1</v>
      </c>
      <c r="E129" s="335">
        <v>0</v>
      </c>
      <c r="F129" s="430">
        <v>50000</v>
      </c>
      <c r="G129" s="335">
        <f t="shared" ref="G129:G140" si="8">+F129*$C$7</f>
        <v>348968000</v>
      </c>
      <c r="H129" s="886">
        <v>532064271711</v>
      </c>
      <c r="I129" s="886">
        <v>104937163289</v>
      </c>
      <c r="J129" s="886">
        <v>868559726991</v>
      </c>
    </row>
    <row r="130" spans="1:10" s="330" customFormat="1">
      <c r="A130" s="331"/>
      <c r="B130" s="332" t="s">
        <v>1210</v>
      </c>
      <c r="C130" s="333" t="s">
        <v>62</v>
      </c>
      <c r="D130" s="334">
        <v>1</v>
      </c>
      <c r="E130" s="335">
        <v>0</v>
      </c>
      <c r="F130" s="430">
        <v>50000</v>
      </c>
      <c r="G130" s="335">
        <f t="shared" si="8"/>
        <v>348968000</v>
      </c>
      <c r="H130" s="886">
        <v>532064271711</v>
      </c>
      <c r="I130" s="886">
        <v>104937163289</v>
      </c>
      <c r="J130" s="886">
        <v>868559726991</v>
      </c>
    </row>
    <row r="131" spans="1:10" s="330" customFormat="1">
      <c r="A131" s="331"/>
      <c r="B131" s="332" t="s">
        <v>1210</v>
      </c>
      <c r="C131" s="333" t="s">
        <v>62</v>
      </c>
      <c r="D131" s="334">
        <v>1</v>
      </c>
      <c r="E131" s="335">
        <v>0</v>
      </c>
      <c r="F131" s="430">
        <v>50000</v>
      </c>
      <c r="G131" s="335">
        <f t="shared" si="8"/>
        <v>348968000</v>
      </c>
      <c r="H131" s="886">
        <v>532064271711</v>
      </c>
      <c r="I131" s="886">
        <v>104937163289</v>
      </c>
      <c r="J131" s="886">
        <v>868559726991</v>
      </c>
    </row>
    <row r="132" spans="1:10" s="330" customFormat="1">
      <c r="A132" s="331"/>
      <c r="B132" s="332" t="s">
        <v>1210</v>
      </c>
      <c r="C132" s="333" t="s">
        <v>62</v>
      </c>
      <c r="D132" s="334">
        <v>1</v>
      </c>
      <c r="E132" s="335">
        <v>0</v>
      </c>
      <c r="F132" s="430">
        <v>50000</v>
      </c>
      <c r="G132" s="335">
        <f t="shared" si="8"/>
        <v>348968000</v>
      </c>
      <c r="H132" s="886">
        <v>532064271711</v>
      </c>
      <c r="I132" s="886">
        <v>104937163289</v>
      </c>
      <c r="J132" s="886">
        <v>868559726991</v>
      </c>
    </row>
    <row r="133" spans="1:10" s="330" customFormat="1">
      <c r="A133" s="331"/>
      <c r="B133" s="332" t="s">
        <v>1210</v>
      </c>
      <c r="C133" s="333" t="s">
        <v>62</v>
      </c>
      <c r="D133" s="334">
        <v>1</v>
      </c>
      <c r="E133" s="335">
        <v>0</v>
      </c>
      <c r="F133" s="430">
        <v>50000</v>
      </c>
      <c r="G133" s="335">
        <f t="shared" si="8"/>
        <v>348968000</v>
      </c>
      <c r="H133" s="886">
        <v>532064271711</v>
      </c>
      <c r="I133" s="886">
        <v>104937163289</v>
      </c>
      <c r="J133" s="886">
        <v>868559726991</v>
      </c>
    </row>
    <row r="134" spans="1:10" s="330" customFormat="1">
      <c r="A134" s="331"/>
      <c r="B134" s="332" t="s">
        <v>1210</v>
      </c>
      <c r="C134" s="333" t="s">
        <v>62</v>
      </c>
      <c r="D134" s="334">
        <v>1</v>
      </c>
      <c r="E134" s="335">
        <v>0</v>
      </c>
      <c r="F134" s="430">
        <v>50000</v>
      </c>
      <c r="G134" s="335">
        <f t="shared" si="8"/>
        <v>348968000</v>
      </c>
      <c r="H134" s="886">
        <v>532064271711</v>
      </c>
      <c r="I134" s="886">
        <v>104937163289</v>
      </c>
      <c r="J134" s="886">
        <v>868559726991</v>
      </c>
    </row>
    <row r="135" spans="1:10" s="330" customFormat="1">
      <c r="A135" s="331"/>
      <c r="B135" s="332" t="s">
        <v>1210</v>
      </c>
      <c r="C135" s="333" t="s">
        <v>62</v>
      </c>
      <c r="D135" s="334">
        <v>1</v>
      </c>
      <c r="E135" s="335">
        <v>0</v>
      </c>
      <c r="F135" s="430">
        <v>50000</v>
      </c>
      <c r="G135" s="335">
        <f t="shared" si="8"/>
        <v>348968000</v>
      </c>
      <c r="H135" s="886">
        <v>532064271711</v>
      </c>
      <c r="I135" s="886">
        <v>104937163289</v>
      </c>
      <c r="J135" s="886">
        <v>868559726991</v>
      </c>
    </row>
    <row r="136" spans="1:10" s="330" customFormat="1">
      <c r="A136" s="331"/>
      <c r="B136" s="332" t="s">
        <v>1210</v>
      </c>
      <c r="C136" s="333" t="s">
        <v>62</v>
      </c>
      <c r="D136" s="334">
        <v>1</v>
      </c>
      <c r="E136" s="335">
        <v>0</v>
      </c>
      <c r="F136" s="430">
        <v>50000</v>
      </c>
      <c r="G136" s="335">
        <f t="shared" si="8"/>
        <v>348968000</v>
      </c>
      <c r="H136" s="886">
        <v>532064271711</v>
      </c>
      <c r="I136" s="886">
        <v>104937163289</v>
      </c>
      <c r="J136" s="886">
        <v>868559726991</v>
      </c>
    </row>
    <row r="137" spans="1:10" s="330" customFormat="1">
      <c r="A137" s="331"/>
      <c r="B137" s="332" t="s">
        <v>1210</v>
      </c>
      <c r="C137" s="333" t="s">
        <v>62</v>
      </c>
      <c r="D137" s="334">
        <v>1</v>
      </c>
      <c r="E137" s="335">
        <v>0</v>
      </c>
      <c r="F137" s="430">
        <v>50000</v>
      </c>
      <c r="G137" s="335">
        <f t="shared" si="8"/>
        <v>348968000</v>
      </c>
      <c r="H137" s="886">
        <v>532064271711</v>
      </c>
      <c r="I137" s="886">
        <v>104937163289</v>
      </c>
      <c r="J137" s="886">
        <v>868559726991</v>
      </c>
    </row>
    <row r="138" spans="1:10" s="330" customFormat="1">
      <c r="A138" s="331"/>
      <c r="B138" s="332" t="s">
        <v>1210</v>
      </c>
      <c r="C138" s="333" t="s">
        <v>62</v>
      </c>
      <c r="D138" s="334">
        <v>1</v>
      </c>
      <c r="E138" s="335">
        <v>0</v>
      </c>
      <c r="F138" s="430">
        <v>50000</v>
      </c>
      <c r="G138" s="335">
        <f t="shared" si="8"/>
        <v>348968000</v>
      </c>
      <c r="H138" s="886">
        <v>532064271711</v>
      </c>
      <c r="I138" s="886">
        <v>104937163289</v>
      </c>
      <c r="J138" s="886">
        <v>868559726991</v>
      </c>
    </row>
    <row r="139" spans="1:10" s="330" customFormat="1">
      <c r="A139" s="331"/>
      <c r="B139" s="332" t="s">
        <v>1210</v>
      </c>
      <c r="C139" s="333" t="s">
        <v>62</v>
      </c>
      <c r="D139" s="334">
        <v>1</v>
      </c>
      <c r="E139" s="335">
        <v>0</v>
      </c>
      <c r="F139" s="430">
        <v>50000</v>
      </c>
      <c r="G139" s="335">
        <f t="shared" si="8"/>
        <v>348968000</v>
      </c>
      <c r="H139" s="886">
        <v>532064271711</v>
      </c>
      <c r="I139" s="886">
        <v>104937163289</v>
      </c>
      <c r="J139" s="886">
        <v>868559726991</v>
      </c>
    </row>
    <row r="140" spans="1:10" s="330" customFormat="1">
      <c r="A140" s="331"/>
      <c r="B140" s="332" t="s">
        <v>1210</v>
      </c>
      <c r="C140" s="333" t="s">
        <v>62</v>
      </c>
      <c r="D140" s="334">
        <v>1</v>
      </c>
      <c r="E140" s="335">
        <v>0</v>
      </c>
      <c r="F140" s="430">
        <v>50000</v>
      </c>
      <c r="G140" s="335">
        <f t="shared" si="8"/>
        <v>348968000</v>
      </c>
      <c r="H140" s="886">
        <v>532064271711</v>
      </c>
      <c r="I140" s="886">
        <v>104937163289</v>
      </c>
      <c r="J140" s="886">
        <v>868559726991</v>
      </c>
    </row>
    <row r="141" spans="1:10" s="330" customFormat="1">
      <c r="A141" s="331"/>
      <c r="B141" s="332" t="s">
        <v>1210</v>
      </c>
      <c r="C141" s="333" t="s">
        <v>62</v>
      </c>
      <c r="D141" s="334">
        <v>1</v>
      </c>
      <c r="E141" s="335">
        <v>150000000</v>
      </c>
      <c r="F141" s="430">
        <v>0</v>
      </c>
      <c r="G141" s="335">
        <f>+E141</f>
        <v>150000000</v>
      </c>
      <c r="H141" s="886">
        <v>532064271711</v>
      </c>
      <c r="I141" s="886">
        <v>104937163289</v>
      </c>
      <c r="J141" s="886">
        <v>868559726991</v>
      </c>
    </row>
    <row r="142" spans="1:10" s="330" customFormat="1">
      <c r="A142" s="331"/>
      <c r="B142" s="332" t="s">
        <v>1210</v>
      </c>
      <c r="C142" s="333" t="s">
        <v>62</v>
      </c>
      <c r="D142" s="334">
        <v>1</v>
      </c>
      <c r="E142" s="335">
        <v>150000000</v>
      </c>
      <c r="F142" s="430">
        <v>0</v>
      </c>
      <c r="G142" s="335">
        <f t="shared" ref="G142:G156" si="9">+E142</f>
        <v>150000000</v>
      </c>
      <c r="H142" s="886">
        <v>532064271711</v>
      </c>
      <c r="I142" s="886">
        <v>104937163289</v>
      </c>
      <c r="J142" s="886">
        <v>868559726991</v>
      </c>
    </row>
    <row r="143" spans="1:10" s="330" customFormat="1">
      <c r="A143" s="331"/>
      <c r="B143" s="332" t="s">
        <v>1210</v>
      </c>
      <c r="C143" s="333" t="s">
        <v>62</v>
      </c>
      <c r="D143" s="334">
        <v>1</v>
      </c>
      <c r="E143" s="335">
        <v>150000000</v>
      </c>
      <c r="F143" s="430">
        <v>0</v>
      </c>
      <c r="G143" s="335">
        <f t="shared" si="9"/>
        <v>150000000</v>
      </c>
      <c r="H143" s="886">
        <v>532064271711</v>
      </c>
      <c r="I143" s="886">
        <v>104937163289</v>
      </c>
      <c r="J143" s="886">
        <v>868559726991</v>
      </c>
    </row>
    <row r="144" spans="1:10" s="330" customFormat="1">
      <c r="A144" s="331"/>
      <c r="B144" s="332" t="s">
        <v>1210</v>
      </c>
      <c r="C144" s="333" t="s">
        <v>62</v>
      </c>
      <c r="D144" s="334">
        <v>1</v>
      </c>
      <c r="E144" s="335">
        <v>150000000</v>
      </c>
      <c r="F144" s="430">
        <v>0</v>
      </c>
      <c r="G144" s="335">
        <f t="shared" si="9"/>
        <v>150000000</v>
      </c>
      <c r="H144" s="886">
        <v>532064271711</v>
      </c>
      <c r="I144" s="886">
        <v>104937163289</v>
      </c>
      <c r="J144" s="886">
        <v>868559726991</v>
      </c>
    </row>
    <row r="145" spans="1:10" s="330" customFormat="1">
      <c r="A145" s="331"/>
      <c r="B145" s="332" t="s">
        <v>1210</v>
      </c>
      <c r="C145" s="333" t="s">
        <v>62</v>
      </c>
      <c r="D145" s="334">
        <v>1</v>
      </c>
      <c r="E145" s="335">
        <v>150000000</v>
      </c>
      <c r="F145" s="430">
        <v>0</v>
      </c>
      <c r="G145" s="335">
        <f t="shared" si="9"/>
        <v>150000000</v>
      </c>
      <c r="H145" s="886">
        <v>532064271711</v>
      </c>
      <c r="I145" s="886">
        <v>104937163289</v>
      </c>
      <c r="J145" s="886">
        <v>868559726991</v>
      </c>
    </row>
    <row r="146" spans="1:10" s="330" customFormat="1">
      <c r="A146" s="331"/>
      <c r="B146" s="332" t="s">
        <v>1210</v>
      </c>
      <c r="C146" s="333" t="s">
        <v>62</v>
      </c>
      <c r="D146" s="334">
        <v>1</v>
      </c>
      <c r="E146" s="335">
        <v>150000000</v>
      </c>
      <c r="F146" s="430">
        <v>0</v>
      </c>
      <c r="G146" s="335">
        <f t="shared" si="9"/>
        <v>150000000</v>
      </c>
      <c r="H146" s="886">
        <v>532064271711</v>
      </c>
      <c r="I146" s="886">
        <v>104937163289</v>
      </c>
      <c r="J146" s="886">
        <v>868559726991</v>
      </c>
    </row>
    <row r="147" spans="1:10" s="330" customFormat="1">
      <c r="A147" s="331"/>
      <c r="B147" s="332" t="s">
        <v>1210</v>
      </c>
      <c r="C147" s="333" t="s">
        <v>62</v>
      </c>
      <c r="D147" s="334">
        <v>1</v>
      </c>
      <c r="E147" s="335">
        <v>150000000</v>
      </c>
      <c r="F147" s="430">
        <v>0</v>
      </c>
      <c r="G147" s="335">
        <f t="shared" si="9"/>
        <v>150000000</v>
      </c>
      <c r="H147" s="886">
        <v>532064271711</v>
      </c>
      <c r="I147" s="886">
        <v>104937163289</v>
      </c>
      <c r="J147" s="886">
        <v>868559726991</v>
      </c>
    </row>
    <row r="148" spans="1:10" s="330" customFormat="1">
      <c r="A148" s="331"/>
      <c r="B148" s="332" t="s">
        <v>1210</v>
      </c>
      <c r="C148" s="333" t="s">
        <v>62</v>
      </c>
      <c r="D148" s="334">
        <v>1</v>
      </c>
      <c r="E148" s="335">
        <v>150000000</v>
      </c>
      <c r="F148" s="430">
        <v>0</v>
      </c>
      <c r="G148" s="335">
        <f t="shared" si="9"/>
        <v>150000000</v>
      </c>
      <c r="H148" s="886">
        <v>532064271711</v>
      </c>
      <c r="I148" s="886">
        <v>104937163289</v>
      </c>
      <c r="J148" s="886">
        <v>868559726991</v>
      </c>
    </row>
    <row r="149" spans="1:10" s="330" customFormat="1">
      <c r="A149" s="331"/>
      <c r="B149" s="332" t="s">
        <v>1210</v>
      </c>
      <c r="C149" s="333" t="s">
        <v>62</v>
      </c>
      <c r="D149" s="334">
        <v>1</v>
      </c>
      <c r="E149" s="335">
        <v>150000000</v>
      </c>
      <c r="F149" s="430">
        <v>0</v>
      </c>
      <c r="G149" s="335">
        <f t="shared" si="9"/>
        <v>150000000</v>
      </c>
      <c r="H149" s="886">
        <v>532064271711</v>
      </c>
      <c r="I149" s="886">
        <v>104937163289</v>
      </c>
      <c r="J149" s="886">
        <v>868559726991</v>
      </c>
    </row>
    <row r="150" spans="1:10" s="330" customFormat="1">
      <c r="A150" s="331"/>
      <c r="B150" s="332" t="s">
        <v>1210</v>
      </c>
      <c r="C150" s="333" t="s">
        <v>62</v>
      </c>
      <c r="D150" s="334">
        <v>1</v>
      </c>
      <c r="E150" s="335">
        <v>150000000</v>
      </c>
      <c r="F150" s="430">
        <v>0</v>
      </c>
      <c r="G150" s="335">
        <f t="shared" si="9"/>
        <v>150000000</v>
      </c>
      <c r="H150" s="886">
        <v>532064271711</v>
      </c>
      <c r="I150" s="886">
        <v>104937163289</v>
      </c>
      <c r="J150" s="886">
        <v>868559726991</v>
      </c>
    </row>
    <row r="151" spans="1:10" s="330" customFormat="1">
      <c r="A151" s="331"/>
      <c r="B151" s="332" t="s">
        <v>1410</v>
      </c>
      <c r="C151" s="333" t="s">
        <v>62</v>
      </c>
      <c r="D151" s="334">
        <v>1</v>
      </c>
      <c r="E151" s="335">
        <v>150000000</v>
      </c>
      <c r="F151" s="430">
        <v>0</v>
      </c>
      <c r="G151" s="335">
        <f t="shared" si="9"/>
        <v>150000000</v>
      </c>
      <c r="H151" s="975">
        <v>50600000000</v>
      </c>
      <c r="I151" s="976">
        <v>2702388192</v>
      </c>
      <c r="J151" s="975">
        <v>82727201051</v>
      </c>
    </row>
    <row r="152" spans="1:10" s="330" customFormat="1">
      <c r="A152" s="331"/>
      <c r="B152" s="332" t="s">
        <v>1410</v>
      </c>
      <c r="C152" s="333" t="s">
        <v>62</v>
      </c>
      <c r="D152" s="334">
        <v>1</v>
      </c>
      <c r="E152" s="335">
        <v>150000000</v>
      </c>
      <c r="F152" s="430">
        <v>0</v>
      </c>
      <c r="G152" s="335">
        <f t="shared" si="9"/>
        <v>150000000</v>
      </c>
      <c r="H152" s="975">
        <v>50600000000</v>
      </c>
      <c r="I152" s="976">
        <v>2702388192</v>
      </c>
      <c r="J152" s="975">
        <v>82727201051</v>
      </c>
    </row>
    <row r="153" spans="1:10" s="330" customFormat="1">
      <c r="A153" s="331"/>
      <c r="B153" s="332" t="s">
        <v>1410</v>
      </c>
      <c r="C153" s="333" t="s">
        <v>62</v>
      </c>
      <c r="D153" s="334">
        <v>1</v>
      </c>
      <c r="E153" s="335">
        <v>150000000</v>
      </c>
      <c r="F153" s="430">
        <v>0</v>
      </c>
      <c r="G153" s="335">
        <f t="shared" si="9"/>
        <v>150000000</v>
      </c>
      <c r="H153" s="975">
        <v>50600000000</v>
      </c>
      <c r="I153" s="976">
        <v>2702388192</v>
      </c>
      <c r="J153" s="975">
        <v>82727201051</v>
      </c>
    </row>
    <row r="154" spans="1:10" s="330" customFormat="1">
      <c r="A154" s="331"/>
      <c r="B154" s="332" t="s">
        <v>1411</v>
      </c>
      <c r="C154" s="333" t="s">
        <v>62</v>
      </c>
      <c r="D154" s="334">
        <v>1</v>
      </c>
      <c r="E154" s="335">
        <v>20000000</v>
      </c>
      <c r="F154" s="430">
        <v>0</v>
      </c>
      <c r="G154" s="335">
        <f t="shared" si="9"/>
        <v>20000000</v>
      </c>
      <c r="H154" s="975">
        <v>31546000000</v>
      </c>
      <c r="I154" s="976">
        <v>7083495140</v>
      </c>
      <c r="J154" s="886">
        <v>109251863335</v>
      </c>
    </row>
    <row r="155" spans="1:10" s="330" customFormat="1">
      <c r="A155" s="331"/>
      <c r="B155" s="332" t="s">
        <v>1411</v>
      </c>
      <c r="C155" s="333" t="s">
        <v>62</v>
      </c>
      <c r="D155" s="334">
        <v>1</v>
      </c>
      <c r="E155" s="335">
        <v>15000000</v>
      </c>
      <c r="F155" s="430">
        <v>0</v>
      </c>
      <c r="G155" s="335">
        <f t="shared" si="9"/>
        <v>15000000</v>
      </c>
      <c r="H155" s="975">
        <v>31546000000</v>
      </c>
      <c r="I155" s="976">
        <v>7083495140</v>
      </c>
      <c r="J155" s="886">
        <v>109251863335</v>
      </c>
    </row>
    <row r="156" spans="1:10" s="330" customFormat="1" ht="15.75" thickBot="1">
      <c r="A156" s="331"/>
      <c r="B156" s="332" t="s">
        <v>1411</v>
      </c>
      <c r="C156" s="333" t="s">
        <v>62</v>
      </c>
      <c r="D156" s="334">
        <v>1</v>
      </c>
      <c r="E156" s="335">
        <v>35000000</v>
      </c>
      <c r="F156" s="430">
        <v>0</v>
      </c>
      <c r="G156" s="335">
        <f t="shared" si="9"/>
        <v>35000000</v>
      </c>
      <c r="H156" s="975">
        <v>31546000000</v>
      </c>
      <c r="I156" s="976">
        <v>7083495140</v>
      </c>
      <c r="J156" s="886">
        <v>109251863335</v>
      </c>
    </row>
    <row r="157" spans="1:10" s="35" customFormat="1" ht="15.75" thickBot="1">
      <c r="A157" s="67"/>
      <c r="B157" s="149" t="s">
        <v>780</v>
      </c>
      <c r="C157" s="150"/>
      <c r="D157" s="151"/>
      <c r="E157" s="151"/>
      <c r="F157" s="151"/>
      <c r="G157" s="152">
        <f>+SUM(G85:G156)</f>
        <v>26442774720</v>
      </c>
      <c r="H157" s="977"/>
      <c r="I157" s="783"/>
      <c r="J157" s="977"/>
    </row>
    <row r="158" spans="1:10" s="35" customFormat="1" ht="15.75" thickBot="1">
      <c r="A158" s="67"/>
      <c r="B158" s="153" t="s">
        <v>781</v>
      </c>
      <c r="C158" s="154"/>
      <c r="D158" s="155"/>
      <c r="E158" s="155"/>
      <c r="F158" s="155"/>
      <c r="G158" s="256">
        <v>0</v>
      </c>
      <c r="H158" s="978"/>
      <c r="I158" s="979"/>
      <c r="J158" s="978"/>
    </row>
    <row r="159" spans="1:10" s="35" customFormat="1" ht="15.75" thickBot="1">
      <c r="A159" s="67"/>
      <c r="B159" s="156" t="s">
        <v>205</v>
      </c>
      <c r="C159" s="157"/>
      <c r="D159" s="157"/>
      <c r="E159" s="157"/>
      <c r="F159" s="157"/>
      <c r="G159" s="257"/>
      <c r="H159" s="257"/>
      <c r="I159" s="257"/>
      <c r="J159" s="779"/>
    </row>
    <row r="160" spans="1:10" s="35" customFormat="1" ht="15" customHeight="1" thickBot="1">
      <c r="A160" s="67"/>
      <c r="B160" s="158" t="s">
        <v>418</v>
      </c>
      <c r="C160" s="159" t="s">
        <v>419</v>
      </c>
      <c r="D160" s="160">
        <v>1</v>
      </c>
      <c r="E160" s="133">
        <v>851000000</v>
      </c>
      <c r="F160" s="160" t="s">
        <v>779</v>
      </c>
      <c r="G160" s="258">
        <v>851000000</v>
      </c>
      <c r="H160" s="778"/>
      <c r="I160" s="781"/>
      <c r="J160" s="778"/>
    </row>
    <row r="161" spans="1:10" s="35" customFormat="1" ht="15.75" thickBot="1">
      <c r="A161" s="67"/>
      <c r="B161" s="153" t="s">
        <v>780</v>
      </c>
      <c r="C161" s="154"/>
      <c r="D161" s="161"/>
      <c r="E161" s="161"/>
      <c r="F161" s="161"/>
      <c r="G161" s="162">
        <v>851000000</v>
      </c>
      <c r="H161" s="977"/>
      <c r="I161" s="783"/>
      <c r="J161" s="977"/>
    </row>
    <row r="162" spans="1:10" s="35" customFormat="1" ht="15.75" thickBot="1">
      <c r="A162" s="67"/>
      <c r="B162" s="153" t="s">
        <v>782</v>
      </c>
      <c r="C162" s="154"/>
      <c r="D162" s="161"/>
      <c r="E162" s="161"/>
      <c r="F162" s="161"/>
      <c r="G162" s="162">
        <v>0</v>
      </c>
      <c r="H162" s="780"/>
      <c r="I162" s="782"/>
      <c r="J162" s="780"/>
    </row>
    <row r="163" spans="1:10" s="35" customFormat="1">
      <c r="A163" s="67"/>
      <c r="I163" s="287"/>
    </row>
    <row r="164" spans="1:10" s="35" customFormat="1" ht="15.75" thickBot="1">
      <c r="A164" s="67"/>
      <c r="I164" s="287"/>
    </row>
    <row r="165" spans="1:10" s="35" customFormat="1" ht="30" thickTop="1" thickBot="1">
      <c r="A165" s="67"/>
      <c r="B165" s="163" t="s">
        <v>545</v>
      </c>
      <c r="C165" s="164" t="s">
        <v>613</v>
      </c>
      <c r="D165" s="164" t="s">
        <v>413</v>
      </c>
      <c r="E165" s="164" t="s">
        <v>412</v>
      </c>
      <c r="F165" s="164" t="s">
        <v>614</v>
      </c>
      <c r="I165" s="287"/>
    </row>
    <row r="166" spans="1:10" s="35" customFormat="1" ht="15.75" thickBot="1">
      <c r="A166" s="67"/>
      <c r="B166" s="1057" t="s">
        <v>127</v>
      </c>
      <c r="C166" s="1058"/>
      <c r="D166" s="1058"/>
      <c r="E166" s="1058"/>
      <c r="F166" s="1059"/>
      <c r="I166" s="287"/>
    </row>
    <row r="167" spans="1:10" s="35" customFormat="1">
      <c r="A167" s="67"/>
      <c r="B167" s="438" t="s">
        <v>904</v>
      </c>
      <c r="C167" s="440">
        <v>9000000</v>
      </c>
      <c r="D167" s="797">
        <v>9229561.6438356172</v>
      </c>
      <c r="E167" s="442">
        <v>1025506.8493150686</v>
      </c>
      <c r="F167" s="444">
        <v>1.0255068493150701</v>
      </c>
      <c r="I167" s="287"/>
    </row>
    <row r="168" spans="1:10" s="330" customFormat="1">
      <c r="A168" s="331"/>
      <c r="B168" s="439" t="s">
        <v>904</v>
      </c>
      <c r="C168" s="441">
        <v>10000000</v>
      </c>
      <c r="D168" s="798">
        <v>10076849.315068495</v>
      </c>
      <c r="E168" s="443">
        <v>1007684.9315068495</v>
      </c>
      <c r="F168" s="445">
        <v>1.0076849315068495</v>
      </c>
      <c r="I168" s="287"/>
    </row>
    <row r="169" spans="1:10" s="330" customFormat="1">
      <c r="A169" s="331"/>
      <c r="B169" s="439" t="s">
        <v>1204</v>
      </c>
      <c r="C169" s="441">
        <v>115000000</v>
      </c>
      <c r="D169" s="798">
        <v>116285479.45205478</v>
      </c>
      <c r="E169" s="443">
        <v>1011178.0821917807</v>
      </c>
      <c r="F169" s="445">
        <v>1.0111780821917806</v>
      </c>
      <c r="I169" s="287"/>
    </row>
    <row r="170" spans="1:10" s="787" customFormat="1" ht="15.75">
      <c r="A170" s="786"/>
      <c r="B170" s="795" t="s">
        <v>1409</v>
      </c>
      <c r="C170" s="801">
        <v>163000000</v>
      </c>
      <c r="D170" s="789">
        <v>163884220</v>
      </c>
      <c r="E170" s="790">
        <f>+D170/163</f>
        <v>1005424.6625766872</v>
      </c>
      <c r="F170" s="791">
        <f>+E170/1000000</f>
        <v>1.0054246625766872</v>
      </c>
      <c r="I170" s="788"/>
    </row>
    <row r="171" spans="1:10" s="330" customFormat="1">
      <c r="A171" s="331"/>
      <c r="B171" s="439" t="s">
        <v>1205</v>
      </c>
      <c r="C171" s="441">
        <v>362926720</v>
      </c>
      <c r="D171" s="798">
        <v>367319110.42239994</v>
      </c>
      <c r="E171" s="443">
        <v>7063829.0465846146</v>
      </c>
      <c r="F171" s="445">
        <v>1.0121026923076921</v>
      </c>
      <c r="I171" s="287"/>
    </row>
    <row r="172" spans="1:10" s="330" customFormat="1">
      <c r="A172" s="331"/>
      <c r="B172" s="439" t="s">
        <v>1205</v>
      </c>
      <c r="C172" s="441">
        <v>4885552000</v>
      </c>
      <c r="D172" s="798">
        <v>4885552000</v>
      </c>
      <c r="E172" s="443">
        <v>6979360</v>
      </c>
      <c r="F172" s="445">
        <v>1</v>
      </c>
      <c r="I172" s="287"/>
    </row>
    <row r="173" spans="1:10" s="330" customFormat="1">
      <c r="A173" s="331"/>
      <c r="B173" s="439" t="s">
        <v>1205</v>
      </c>
      <c r="C173" s="441">
        <v>1744840000</v>
      </c>
      <c r="D173" s="798">
        <v>1744840000</v>
      </c>
      <c r="E173" s="443">
        <v>6979360</v>
      </c>
      <c r="F173" s="445">
        <v>1</v>
      </c>
      <c r="I173" s="287"/>
    </row>
    <row r="174" spans="1:10" s="330" customFormat="1">
      <c r="A174" s="331"/>
      <c r="B174" s="439" t="s">
        <v>1205</v>
      </c>
      <c r="C174" s="441">
        <v>1395872000</v>
      </c>
      <c r="D174" s="798">
        <v>1395872000</v>
      </c>
      <c r="E174" s="443">
        <v>6979360</v>
      </c>
      <c r="F174" s="445">
        <v>1</v>
      </c>
      <c r="I174" s="287"/>
    </row>
    <row r="175" spans="1:10" s="330" customFormat="1">
      <c r="A175" s="331"/>
      <c r="B175" s="439" t="s">
        <v>1412</v>
      </c>
      <c r="C175" s="441">
        <v>50000000</v>
      </c>
      <c r="D175" s="798">
        <v>50636986.301369861</v>
      </c>
      <c r="E175" s="443">
        <v>50000000</v>
      </c>
      <c r="F175" s="445">
        <f>+D175/E175</f>
        <v>1.0127397260273971</v>
      </c>
      <c r="I175" s="287"/>
    </row>
    <row r="176" spans="1:10" s="330" customFormat="1">
      <c r="A176" s="331"/>
      <c r="B176" s="439" t="s">
        <v>1412</v>
      </c>
      <c r="C176" s="441">
        <v>50000000</v>
      </c>
      <c r="D176" s="798">
        <v>50636986.301369861</v>
      </c>
      <c r="E176" s="443">
        <v>50000000</v>
      </c>
      <c r="F176" s="445">
        <f t="shared" ref="F176:F180" si="10">+D176/E176</f>
        <v>1.0127397260273971</v>
      </c>
      <c r="I176" s="287"/>
    </row>
    <row r="177" spans="1:9" s="330" customFormat="1">
      <c r="A177" s="331"/>
      <c r="B177" s="439" t="s">
        <v>1412</v>
      </c>
      <c r="C177" s="441">
        <v>50000000</v>
      </c>
      <c r="D177" s="798">
        <v>50636986.301369861</v>
      </c>
      <c r="E177" s="443">
        <v>50000000</v>
      </c>
      <c r="F177" s="445">
        <f t="shared" si="10"/>
        <v>1.0127397260273971</v>
      </c>
      <c r="I177" s="287"/>
    </row>
    <row r="178" spans="1:9" s="330" customFormat="1">
      <c r="A178" s="331"/>
      <c r="B178" s="439" t="s">
        <v>1412</v>
      </c>
      <c r="C178" s="441">
        <v>50000000</v>
      </c>
      <c r="D178" s="798">
        <v>50636986.301369861</v>
      </c>
      <c r="E178" s="443">
        <v>50000000</v>
      </c>
      <c r="F178" s="445">
        <f t="shared" si="10"/>
        <v>1.0127397260273971</v>
      </c>
      <c r="I178" s="287"/>
    </row>
    <row r="179" spans="1:9" s="330" customFormat="1">
      <c r="A179" s="331"/>
      <c r="B179" s="439" t="s">
        <v>1412</v>
      </c>
      <c r="C179" s="441">
        <v>50000000</v>
      </c>
      <c r="D179" s="798">
        <v>50636986.301369861</v>
      </c>
      <c r="E179" s="443">
        <v>50000000</v>
      </c>
      <c r="F179" s="445">
        <f t="shared" si="10"/>
        <v>1.0127397260273971</v>
      </c>
      <c r="I179" s="287"/>
    </row>
    <row r="180" spans="1:9" s="330" customFormat="1">
      <c r="A180" s="331"/>
      <c r="B180" s="439" t="s">
        <v>1412</v>
      </c>
      <c r="C180" s="441">
        <v>50000000</v>
      </c>
      <c r="D180" s="798">
        <v>50636986.301369861</v>
      </c>
      <c r="E180" s="443">
        <v>50000000</v>
      </c>
      <c r="F180" s="445">
        <f t="shared" si="10"/>
        <v>1.0127397260273971</v>
      </c>
      <c r="I180" s="287"/>
    </row>
    <row r="181" spans="1:9" s="330" customFormat="1">
      <c r="A181" s="331"/>
      <c r="B181" s="439" t="s">
        <v>1206</v>
      </c>
      <c r="C181" s="441">
        <v>100000000</v>
      </c>
      <c r="D181" s="798">
        <v>100824657.53424658</v>
      </c>
      <c r="E181" s="443">
        <v>100824657.53424658</v>
      </c>
      <c r="F181" s="445">
        <v>1.0082465753424659</v>
      </c>
      <c r="I181" s="287"/>
    </row>
    <row r="182" spans="1:9" s="330" customFormat="1">
      <c r="A182" s="331"/>
      <c r="B182" s="439" t="s">
        <v>1206</v>
      </c>
      <c r="C182" s="441">
        <v>100000000</v>
      </c>
      <c r="D182" s="798">
        <v>100760273.97260274</v>
      </c>
      <c r="E182" s="443">
        <v>100760273.97260274</v>
      </c>
      <c r="F182" s="445">
        <v>1.0076027397260274</v>
      </c>
      <c r="I182" s="287"/>
    </row>
    <row r="183" spans="1:9" s="330" customFormat="1">
      <c r="A183" s="331"/>
      <c r="B183" s="439" t="s">
        <v>1206</v>
      </c>
      <c r="C183" s="441">
        <v>400000000</v>
      </c>
      <c r="D183" s="798">
        <v>403594520.5479452</v>
      </c>
      <c r="E183" s="443">
        <v>403594520.5479452</v>
      </c>
      <c r="F183" s="445">
        <v>1.008986301369863</v>
      </c>
      <c r="I183" s="287"/>
    </row>
    <row r="184" spans="1:9" s="330" customFormat="1">
      <c r="A184" s="331"/>
      <c r="B184" s="439" t="s">
        <v>1206</v>
      </c>
      <c r="C184" s="441">
        <v>100000000</v>
      </c>
      <c r="D184" s="798">
        <v>100378082.19178082</v>
      </c>
      <c r="E184" s="443">
        <v>100378082.19178082</v>
      </c>
      <c r="F184" s="445">
        <v>1.0037808219178082</v>
      </c>
      <c r="I184" s="287"/>
    </row>
    <row r="185" spans="1:9" s="330" customFormat="1">
      <c r="A185" s="331"/>
      <c r="B185" s="439" t="s">
        <v>1206</v>
      </c>
      <c r="C185" s="441">
        <v>450000000</v>
      </c>
      <c r="D185" s="798">
        <v>454808219.17808217</v>
      </c>
      <c r="E185" s="443">
        <v>454808219.17808217</v>
      </c>
      <c r="F185" s="445">
        <v>1.0106849315068493</v>
      </c>
      <c r="I185" s="287"/>
    </row>
    <row r="186" spans="1:9" s="330" customFormat="1">
      <c r="A186" s="331"/>
      <c r="B186" s="439" t="s">
        <v>1207</v>
      </c>
      <c r="C186" s="441">
        <v>500000000</v>
      </c>
      <c r="D186" s="798">
        <v>503096575.34246576</v>
      </c>
      <c r="E186" s="443">
        <v>503096575.34246576</v>
      </c>
      <c r="F186" s="445">
        <v>1.0061931506849315</v>
      </c>
      <c r="I186" s="287"/>
    </row>
    <row r="187" spans="1:9" s="330" customFormat="1">
      <c r="A187" s="331"/>
      <c r="B187" s="439" t="s">
        <v>1207</v>
      </c>
      <c r="C187" s="441">
        <v>500000000</v>
      </c>
      <c r="D187" s="798">
        <v>503096575.34246576</v>
      </c>
      <c r="E187" s="443">
        <v>503096575.34246576</v>
      </c>
      <c r="F187" s="445">
        <v>1.0061931506849315</v>
      </c>
      <c r="I187" s="287"/>
    </row>
    <row r="188" spans="1:9" s="330" customFormat="1">
      <c r="A188" s="331"/>
      <c r="B188" s="439" t="s">
        <v>1207</v>
      </c>
      <c r="C188" s="441">
        <v>500000000</v>
      </c>
      <c r="D188" s="798">
        <v>503096575.34246576</v>
      </c>
      <c r="E188" s="443">
        <v>503096575.34246576</v>
      </c>
      <c r="F188" s="445">
        <v>1.0061931506849315</v>
      </c>
      <c r="I188" s="287"/>
    </row>
    <row r="189" spans="1:9" s="330" customFormat="1">
      <c r="A189" s="331"/>
      <c r="B189" s="439" t="s">
        <v>1207</v>
      </c>
      <c r="C189" s="441">
        <v>500000000</v>
      </c>
      <c r="D189" s="798">
        <v>503096575.34246576</v>
      </c>
      <c r="E189" s="443">
        <v>503096575.34246576</v>
      </c>
      <c r="F189" s="445">
        <v>1.0061931506849315</v>
      </c>
      <c r="I189" s="287"/>
    </row>
    <row r="190" spans="1:9" s="330" customFormat="1">
      <c r="A190" s="331"/>
      <c r="B190" s="439" t="s">
        <v>1207</v>
      </c>
      <c r="C190" s="441">
        <v>500000000</v>
      </c>
      <c r="D190" s="798">
        <v>503096575.34246576</v>
      </c>
      <c r="E190" s="443">
        <v>503096575.34246576</v>
      </c>
      <c r="F190" s="445">
        <v>1.0061931506849315</v>
      </c>
      <c r="I190" s="287"/>
    </row>
    <row r="191" spans="1:9" s="330" customFormat="1">
      <c r="A191" s="331"/>
      <c r="B191" s="439" t="s">
        <v>1207</v>
      </c>
      <c r="C191" s="441">
        <v>500000000</v>
      </c>
      <c r="D191" s="798">
        <v>503096575.34246576</v>
      </c>
      <c r="E191" s="443">
        <v>503096575.34246576</v>
      </c>
      <c r="F191" s="445">
        <v>1.0061931506849315</v>
      </c>
      <c r="I191" s="287"/>
    </row>
    <row r="192" spans="1:9" s="330" customFormat="1">
      <c r="A192" s="331"/>
      <c r="B192" s="439" t="s">
        <v>1207</v>
      </c>
      <c r="C192" s="441">
        <v>500000000</v>
      </c>
      <c r="D192" s="798">
        <v>503096575.34246576</v>
      </c>
      <c r="E192" s="443">
        <v>503096575.34246576</v>
      </c>
      <c r="F192" s="445">
        <v>1.0061931506849315</v>
      </c>
      <c r="I192" s="287"/>
    </row>
    <row r="193" spans="1:9" s="330" customFormat="1">
      <c r="A193" s="331"/>
      <c r="B193" s="439" t="s">
        <v>1207</v>
      </c>
      <c r="C193" s="441">
        <v>500000000</v>
      </c>
      <c r="D193" s="798">
        <v>503096575.34246576</v>
      </c>
      <c r="E193" s="443">
        <v>503096575.34246576</v>
      </c>
      <c r="F193" s="445">
        <v>1.0061931506849315</v>
      </c>
      <c r="I193" s="287"/>
    </row>
    <row r="194" spans="1:9" s="330" customFormat="1">
      <c r="A194" s="331"/>
      <c r="B194" s="439" t="s">
        <v>1207</v>
      </c>
      <c r="C194" s="441">
        <v>500000000</v>
      </c>
      <c r="D194" s="798">
        <v>503096575.34246576</v>
      </c>
      <c r="E194" s="443">
        <v>503096575.34246576</v>
      </c>
      <c r="F194" s="445">
        <v>1.0061931506849315</v>
      </c>
      <c r="I194" s="287"/>
    </row>
    <row r="195" spans="1:9" s="330" customFormat="1">
      <c r="A195" s="331"/>
      <c r="B195" s="439" t="s">
        <v>1207</v>
      </c>
      <c r="C195" s="441">
        <v>500000000</v>
      </c>
      <c r="D195" s="798">
        <v>503096575.34246576</v>
      </c>
      <c r="E195" s="443">
        <v>503096575.34246576</v>
      </c>
      <c r="F195" s="445">
        <v>1.0061931506849315</v>
      </c>
      <c r="I195" s="287"/>
    </row>
    <row r="196" spans="1:9" s="330" customFormat="1">
      <c r="A196" s="331"/>
      <c r="B196" s="439" t="s">
        <v>1207</v>
      </c>
      <c r="C196" s="441">
        <v>500000000</v>
      </c>
      <c r="D196" s="798">
        <v>503096575.34246576</v>
      </c>
      <c r="E196" s="443">
        <v>503096575.34246576</v>
      </c>
      <c r="F196" s="445">
        <v>1.0061931506849315</v>
      </c>
      <c r="I196" s="287"/>
    </row>
    <row r="197" spans="1:9" s="330" customFormat="1">
      <c r="A197" s="331"/>
      <c r="B197" s="439" t="s">
        <v>1207</v>
      </c>
      <c r="C197" s="441">
        <v>500000000</v>
      </c>
      <c r="D197" s="798">
        <v>503096575.34246576</v>
      </c>
      <c r="E197" s="443">
        <v>503096575.34246576</v>
      </c>
      <c r="F197" s="445">
        <v>1.0061931506849315</v>
      </c>
      <c r="I197" s="287"/>
    </row>
    <row r="198" spans="1:9" s="330" customFormat="1">
      <c r="A198" s="331"/>
      <c r="B198" s="439" t="s">
        <v>1207</v>
      </c>
      <c r="C198" s="441">
        <v>500000000</v>
      </c>
      <c r="D198" s="798">
        <v>503096575.34246576</v>
      </c>
      <c r="E198" s="443">
        <v>503096575.34246576</v>
      </c>
      <c r="F198" s="445">
        <v>1.0061931506849315</v>
      </c>
      <c r="I198" s="287"/>
    </row>
    <row r="199" spans="1:9" s="330" customFormat="1">
      <c r="A199" s="331"/>
      <c r="B199" s="439" t="s">
        <v>1207</v>
      </c>
      <c r="C199" s="441">
        <v>500000000</v>
      </c>
      <c r="D199" s="798">
        <v>503096575.34246576</v>
      </c>
      <c r="E199" s="443">
        <v>503096575.34246576</v>
      </c>
      <c r="F199" s="445">
        <v>1.0061931506849315</v>
      </c>
      <c r="I199" s="287"/>
    </row>
    <row r="200" spans="1:9" s="330" customFormat="1">
      <c r="A200" s="331"/>
      <c r="B200" s="439" t="s">
        <v>1207</v>
      </c>
      <c r="C200" s="441">
        <v>500000000</v>
      </c>
      <c r="D200" s="798">
        <v>503096575.34246576</v>
      </c>
      <c r="E200" s="443">
        <v>503096575.34246576</v>
      </c>
      <c r="F200" s="445">
        <v>1.0061931506849315</v>
      </c>
      <c r="I200" s="287"/>
    </row>
    <row r="201" spans="1:9" s="330" customFormat="1">
      <c r="A201" s="331"/>
      <c r="B201" s="439" t="s">
        <v>1207</v>
      </c>
      <c r="C201" s="441">
        <v>500000000</v>
      </c>
      <c r="D201" s="798">
        <v>503096575.34246576</v>
      </c>
      <c r="E201" s="443">
        <v>503096575.34246576</v>
      </c>
      <c r="F201" s="445">
        <v>1.0061931506849315</v>
      </c>
      <c r="I201" s="287"/>
    </row>
    <row r="202" spans="1:9" s="330" customFormat="1">
      <c r="A202" s="331"/>
      <c r="B202" s="439" t="s">
        <v>1207</v>
      </c>
      <c r="C202" s="441">
        <v>500000000</v>
      </c>
      <c r="D202" s="798">
        <v>503096575.34246576</v>
      </c>
      <c r="E202" s="443">
        <v>503096575.34246576</v>
      </c>
      <c r="F202" s="445">
        <v>1.0061931506849315</v>
      </c>
      <c r="I202" s="287"/>
    </row>
    <row r="203" spans="1:9" s="330" customFormat="1">
      <c r="A203" s="331"/>
      <c r="B203" s="439" t="s">
        <v>1207</v>
      </c>
      <c r="C203" s="441">
        <v>500000000</v>
      </c>
      <c r="D203" s="798">
        <v>503096575.34246576</v>
      </c>
      <c r="E203" s="443">
        <v>503096575.34246576</v>
      </c>
      <c r="F203" s="445">
        <v>1.0061931506849315</v>
      </c>
      <c r="I203" s="287"/>
    </row>
    <row r="204" spans="1:9" s="330" customFormat="1">
      <c r="A204" s="331"/>
      <c r="B204" s="439" t="s">
        <v>1413</v>
      </c>
      <c r="C204" s="441">
        <v>500000000</v>
      </c>
      <c r="D204" s="798">
        <v>503096575.34246576</v>
      </c>
      <c r="E204" s="443">
        <v>500000000</v>
      </c>
      <c r="F204" s="445">
        <f>+D204/E204</f>
        <v>1.0061931506849315</v>
      </c>
      <c r="I204" s="287"/>
    </row>
    <row r="205" spans="1:9" s="330" customFormat="1">
      <c r="A205" s="331"/>
      <c r="B205" s="439" t="s">
        <v>1208</v>
      </c>
      <c r="C205" s="441">
        <v>50000000</v>
      </c>
      <c r="D205" s="798">
        <v>50564041.09589041</v>
      </c>
      <c r="E205" s="443">
        <v>50564041.09589041</v>
      </c>
      <c r="F205" s="445">
        <v>1.0112808219178082</v>
      </c>
      <c r="I205" s="287"/>
    </row>
    <row r="206" spans="1:9" s="330" customFormat="1">
      <c r="A206" s="331"/>
      <c r="B206" s="439" t="s">
        <v>1208</v>
      </c>
      <c r="C206" s="441">
        <v>50000000</v>
      </c>
      <c r="D206" s="798">
        <v>50564041.09589041</v>
      </c>
      <c r="E206" s="443">
        <v>50564041.09589041</v>
      </c>
      <c r="F206" s="445">
        <v>1.0112808219178082</v>
      </c>
      <c r="I206" s="287"/>
    </row>
    <row r="207" spans="1:9" s="330" customFormat="1">
      <c r="A207" s="331"/>
      <c r="B207" s="439" t="s">
        <v>1208</v>
      </c>
      <c r="C207" s="441">
        <v>50000000</v>
      </c>
      <c r="D207" s="798">
        <v>50564041.09589041</v>
      </c>
      <c r="E207" s="443">
        <v>50564041.09589041</v>
      </c>
      <c r="F207" s="445">
        <v>1.0112808219178082</v>
      </c>
      <c r="I207" s="287"/>
    </row>
    <row r="208" spans="1:9" s="330" customFormat="1">
      <c r="A208" s="331"/>
      <c r="B208" s="439" t="s">
        <v>1208</v>
      </c>
      <c r="C208" s="441">
        <v>50000000</v>
      </c>
      <c r="D208" s="798">
        <v>50564041.09589041</v>
      </c>
      <c r="E208" s="443">
        <v>50564041.09589041</v>
      </c>
      <c r="F208" s="445">
        <v>1.0112808219178082</v>
      </c>
      <c r="I208" s="287"/>
    </row>
    <row r="209" spans="1:9" s="330" customFormat="1">
      <c r="A209" s="331"/>
      <c r="B209" s="439" t="s">
        <v>1208</v>
      </c>
      <c r="C209" s="441">
        <v>50000000</v>
      </c>
      <c r="D209" s="798">
        <v>50564041.09589041</v>
      </c>
      <c r="E209" s="443">
        <v>50564041.09589041</v>
      </c>
      <c r="F209" s="445">
        <v>1.0112808219178082</v>
      </c>
      <c r="I209" s="287"/>
    </row>
    <row r="210" spans="1:9" s="35" customFormat="1">
      <c r="A210" s="67"/>
      <c r="B210" s="439" t="s">
        <v>1209</v>
      </c>
      <c r="C210" s="441">
        <v>348968000</v>
      </c>
      <c r="D210" s="798">
        <v>351796075</v>
      </c>
      <c r="E210" s="443">
        <v>351796075</v>
      </c>
      <c r="F210" s="445">
        <v>1.0081041098324202</v>
      </c>
      <c r="G210" s="135"/>
      <c r="I210" s="287"/>
    </row>
    <row r="211" spans="1:9" s="35" customFormat="1">
      <c r="A211" s="67"/>
      <c r="B211" s="439" t="s">
        <v>1210</v>
      </c>
      <c r="C211" s="441">
        <v>348968000</v>
      </c>
      <c r="D211" s="798">
        <v>350674597</v>
      </c>
      <c r="E211" s="443">
        <v>350674597</v>
      </c>
      <c r="F211" s="445">
        <v>1.0048904111551775</v>
      </c>
      <c r="G211" s="135"/>
      <c r="I211" s="287"/>
    </row>
    <row r="212" spans="1:9" s="35" customFormat="1">
      <c r="A212" s="67"/>
      <c r="B212" s="439" t="s">
        <v>1210</v>
      </c>
      <c r="C212" s="441">
        <v>348968000</v>
      </c>
      <c r="D212" s="798">
        <v>350674597</v>
      </c>
      <c r="E212" s="443">
        <v>350674597</v>
      </c>
      <c r="F212" s="445">
        <v>1.0048904111551775</v>
      </c>
      <c r="G212" s="135"/>
      <c r="I212" s="287"/>
    </row>
    <row r="213" spans="1:9" s="35" customFormat="1">
      <c r="A213" s="67"/>
      <c r="B213" s="439" t="s">
        <v>1210</v>
      </c>
      <c r="C213" s="441">
        <v>348968000</v>
      </c>
      <c r="D213" s="798">
        <v>350674597</v>
      </c>
      <c r="E213" s="443">
        <v>350674597</v>
      </c>
      <c r="F213" s="445">
        <v>1.0048904111551775</v>
      </c>
      <c r="G213" s="135"/>
      <c r="I213" s="287"/>
    </row>
    <row r="214" spans="1:9" s="35" customFormat="1">
      <c r="A214" s="67"/>
      <c r="B214" s="439" t="s">
        <v>1210</v>
      </c>
      <c r="C214" s="441">
        <v>348968000</v>
      </c>
      <c r="D214" s="798">
        <v>350674597</v>
      </c>
      <c r="E214" s="443">
        <v>350674597</v>
      </c>
      <c r="F214" s="445">
        <v>1.0048904111551775</v>
      </c>
      <c r="G214" s="135"/>
      <c r="I214" s="287"/>
    </row>
    <row r="215" spans="1:9" s="35" customFormat="1">
      <c r="A215" s="67"/>
      <c r="B215" s="439" t="s">
        <v>1210</v>
      </c>
      <c r="C215" s="441">
        <v>348968000</v>
      </c>
      <c r="D215" s="798">
        <v>350918396</v>
      </c>
      <c r="E215" s="443">
        <v>350918396</v>
      </c>
      <c r="F215" s="445">
        <v>1.0055890396827216</v>
      </c>
      <c r="G215" s="135"/>
      <c r="I215" s="287"/>
    </row>
    <row r="216" spans="1:9" s="35" customFormat="1">
      <c r="A216" s="67"/>
      <c r="B216" s="439" t="s">
        <v>1210</v>
      </c>
      <c r="C216" s="441">
        <v>348968000</v>
      </c>
      <c r="D216" s="798">
        <v>350918396</v>
      </c>
      <c r="E216" s="443">
        <v>350918396</v>
      </c>
      <c r="F216" s="445">
        <v>1.0055890396827216</v>
      </c>
      <c r="G216" s="135"/>
      <c r="I216" s="287"/>
    </row>
    <row r="217" spans="1:9" s="330" customFormat="1">
      <c r="A217" s="331"/>
      <c r="B217" s="439" t="s">
        <v>1210</v>
      </c>
      <c r="C217" s="441">
        <v>348968000</v>
      </c>
      <c r="D217" s="798">
        <v>350918396</v>
      </c>
      <c r="E217" s="443">
        <v>350918396</v>
      </c>
      <c r="F217" s="445">
        <v>1.0055890396827216</v>
      </c>
      <c r="G217" s="135"/>
      <c r="I217" s="287"/>
    </row>
    <row r="218" spans="1:9" s="330" customFormat="1">
      <c r="A218" s="331"/>
      <c r="B218" s="439" t="s">
        <v>1210</v>
      </c>
      <c r="C218" s="441">
        <v>348968000</v>
      </c>
      <c r="D218" s="798">
        <v>350918396</v>
      </c>
      <c r="E218" s="443">
        <v>350918396</v>
      </c>
      <c r="F218" s="445">
        <v>1.0055890396827216</v>
      </c>
      <c r="G218" s="135"/>
      <c r="I218" s="287"/>
    </row>
    <row r="219" spans="1:9" s="330" customFormat="1">
      <c r="A219" s="331"/>
      <c r="B219" s="439" t="s">
        <v>1210</v>
      </c>
      <c r="C219" s="441">
        <v>348968000</v>
      </c>
      <c r="D219" s="798">
        <v>350918396</v>
      </c>
      <c r="E219" s="443">
        <v>350918396</v>
      </c>
      <c r="F219" s="445">
        <v>1.0055890396827216</v>
      </c>
      <c r="G219" s="135"/>
      <c r="I219" s="287"/>
    </row>
    <row r="220" spans="1:9" s="330" customFormat="1">
      <c r="A220" s="331"/>
      <c r="B220" s="439" t="s">
        <v>1210</v>
      </c>
      <c r="C220" s="441">
        <v>348968000</v>
      </c>
      <c r="D220" s="798">
        <v>351040296</v>
      </c>
      <c r="E220" s="443">
        <v>351040296</v>
      </c>
      <c r="F220" s="445">
        <v>1.0059383553792898</v>
      </c>
      <c r="G220" s="135"/>
      <c r="I220" s="287"/>
    </row>
    <row r="221" spans="1:9" s="330" customFormat="1">
      <c r="A221" s="331"/>
      <c r="B221" s="439" t="s">
        <v>1210</v>
      </c>
      <c r="C221" s="441">
        <v>348968000</v>
      </c>
      <c r="D221" s="798">
        <v>350918396</v>
      </c>
      <c r="E221" s="443">
        <v>350918396</v>
      </c>
      <c r="F221" s="445">
        <v>1.0055890396827216</v>
      </c>
      <c r="G221" s="135"/>
      <c r="I221" s="287"/>
    </row>
    <row r="222" spans="1:9" s="330" customFormat="1">
      <c r="A222" s="331"/>
      <c r="B222" s="446" t="s">
        <v>1210</v>
      </c>
      <c r="C222" s="447">
        <v>348968000</v>
      </c>
      <c r="D222" s="799">
        <v>350674597</v>
      </c>
      <c r="E222" s="448">
        <v>350674597</v>
      </c>
      <c r="F222" s="449">
        <v>1.0048904111551775</v>
      </c>
      <c r="G222" s="135"/>
      <c r="I222" s="287"/>
    </row>
    <row r="223" spans="1:9" s="330" customFormat="1">
      <c r="A223" s="331"/>
      <c r="B223" s="439" t="s">
        <v>1210</v>
      </c>
      <c r="C223" s="441">
        <v>150000000</v>
      </c>
      <c r="D223" s="798">
        <v>150813698.630137</v>
      </c>
      <c r="E223" s="443">
        <v>150000000</v>
      </c>
      <c r="F223" s="445">
        <f>+D223/E223</f>
        <v>1.0054246575342467</v>
      </c>
      <c r="G223" s="135"/>
      <c r="I223" s="287"/>
    </row>
    <row r="224" spans="1:9" s="330" customFormat="1">
      <c r="A224" s="331"/>
      <c r="B224" s="439" t="s">
        <v>1210</v>
      </c>
      <c r="C224" s="441">
        <v>150000000</v>
      </c>
      <c r="D224" s="798">
        <v>150813698.630137</v>
      </c>
      <c r="E224" s="443">
        <v>150000000</v>
      </c>
      <c r="F224" s="445">
        <f t="shared" ref="F224:F232" si="11">+D224/E224</f>
        <v>1.0054246575342467</v>
      </c>
      <c r="G224" s="135"/>
      <c r="I224" s="287"/>
    </row>
    <row r="225" spans="1:9" s="330" customFormat="1">
      <c r="A225" s="331"/>
      <c r="B225" s="439" t="s">
        <v>1210</v>
      </c>
      <c r="C225" s="441">
        <v>150000000</v>
      </c>
      <c r="D225" s="798">
        <v>150813698.630137</v>
      </c>
      <c r="E225" s="443">
        <v>150000000</v>
      </c>
      <c r="F225" s="445">
        <f t="shared" si="11"/>
        <v>1.0054246575342467</v>
      </c>
      <c r="G225" s="135"/>
      <c r="I225" s="287"/>
    </row>
    <row r="226" spans="1:9" s="330" customFormat="1">
      <c r="A226" s="331"/>
      <c r="B226" s="439" t="s">
        <v>1210</v>
      </c>
      <c r="C226" s="441">
        <v>150000000</v>
      </c>
      <c r="D226" s="798">
        <v>150813698.630137</v>
      </c>
      <c r="E226" s="443">
        <v>150000000</v>
      </c>
      <c r="F226" s="445">
        <f t="shared" si="11"/>
        <v>1.0054246575342467</v>
      </c>
      <c r="G226" s="135"/>
      <c r="I226" s="287"/>
    </row>
    <row r="227" spans="1:9" s="330" customFormat="1">
      <c r="A227" s="331"/>
      <c r="B227" s="439" t="s">
        <v>1210</v>
      </c>
      <c r="C227" s="441">
        <v>150000000</v>
      </c>
      <c r="D227" s="798">
        <v>150813698.630137</v>
      </c>
      <c r="E227" s="443">
        <v>150000000</v>
      </c>
      <c r="F227" s="445">
        <f t="shared" si="11"/>
        <v>1.0054246575342467</v>
      </c>
      <c r="G227" s="135"/>
      <c r="I227" s="287"/>
    </row>
    <row r="228" spans="1:9" s="330" customFormat="1">
      <c r="A228" s="331"/>
      <c r="B228" s="439" t="s">
        <v>1210</v>
      </c>
      <c r="C228" s="441">
        <v>150000000</v>
      </c>
      <c r="D228" s="798">
        <v>150813698.630137</v>
      </c>
      <c r="E228" s="443">
        <v>150000000</v>
      </c>
      <c r="F228" s="445">
        <f t="shared" si="11"/>
        <v>1.0054246575342467</v>
      </c>
      <c r="G228" s="135"/>
      <c r="I228" s="287"/>
    </row>
    <row r="229" spans="1:9" s="330" customFormat="1">
      <c r="A229" s="331"/>
      <c r="B229" s="439" t="s">
        <v>1210</v>
      </c>
      <c r="C229" s="441">
        <v>150000000</v>
      </c>
      <c r="D229" s="798">
        <v>150813698.630137</v>
      </c>
      <c r="E229" s="443">
        <v>150000000</v>
      </c>
      <c r="F229" s="445">
        <f t="shared" si="11"/>
        <v>1.0054246575342467</v>
      </c>
      <c r="G229" s="135"/>
      <c r="I229" s="287"/>
    </row>
    <row r="230" spans="1:9" s="330" customFormat="1">
      <c r="A230" s="331"/>
      <c r="B230" s="439" t="s">
        <v>1210</v>
      </c>
      <c r="C230" s="441">
        <v>150000000</v>
      </c>
      <c r="D230" s="798">
        <v>150813698.630137</v>
      </c>
      <c r="E230" s="443">
        <v>150000000</v>
      </c>
      <c r="F230" s="445">
        <f t="shared" si="11"/>
        <v>1.0054246575342467</v>
      </c>
      <c r="G230" s="135"/>
      <c r="I230" s="287"/>
    </row>
    <row r="231" spans="1:9" s="330" customFormat="1">
      <c r="A231" s="331"/>
      <c r="B231" s="439" t="s">
        <v>1210</v>
      </c>
      <c r="C231" s="441">
        <v>150000000</v>
      </c>
      <c r="D231" s="798">
        <v>150813698.630137</v>
      </c>
      <c r="E231" s="443">
        <v>150000000</v>
      </c>
      <c r="F231" s="445">
        <f t="shared" si="11"/>
        <v>1.0054246575342467</v>
      </c>
      <c r="G231" s="135"/>
      <c r="I231" s="287"/>
    </row>
    <row r="232" spans="1:9" s="330" customFormat="1">
      <c r="A232" s="331"/>
      <c r="B232" s="439" t="s">
        <v>1210</v>
      </c>
      <c r="C232" s="441">
        <v>150000000</v>
      </c>
      <c r="D232" s="798">
        <v>150813698.630137</v>
      </c>
      <c r="E232" s="443">
        <v>150000000</v>
      </c>
      <c r="F232" s="445">
        <f t="shared" si="11"/>
        <v>1.0054246575342467</v>
      </c>
      <c r="G232" s="135"/>
      <c r="I232" s="287"/>
    </row>
    <row r="233" spans="1:9" s="330" customFormat="1">
      <c r="A233" s="331"/>
      <c r="B233" s="439" t="s">
        <v>1410</v>
      </c>
      <c r="C233" s="441">
        <v>150000000</v>
      </c>
      <c r="D233" s="798">
        <v>150575342.71232876</v>
      </c>
      <c r="E233" s="443">
        <v>150000000</v>
      </c>
      <c r="F233" s="445">
        <f>+D233/E233</f>
        <v>1.0038356180821917</v>
      </c>
      <c r="G233" s="135"/>
      <c r="I233" s="287"/>
    </row>
    <row r="234" spans="1:9" s="330" customFormat="1">
      <c r="A234" s="331"/>
      <c r="B234" s="439" t="s">
        <v>1410</v>
      </c>
      <c r="C234" s="441">
        <v>150000000</v>
      </c>
      <c r="D234" s="798">
        <v>150575342.71232876</v>
      </c>
      <c r="E234" s="443">
        <v>150000000</v>
      </c>
      <c r="F234" s="445">
        <f t="shared" ref="F234:F238" si="12">+D234/E234</f>
        <v>1.0038356180821917</v>
      </c>
      <c r="G234" s="135"/>
      <c r="I234" s="287"/>
    </row>
    <row r="235" spans="1:9" s="330" customFormat="1">
      <c r="A235" s="331"/>
      <c r="B235" s="439" t="s">
        <v>1410</v>
      </c>
      <c r="C235" s="441">
        <v>150000000</v>
      </c>
      <c r="D235" s="798">
        <v>150575342.71232876</v>
      </c>
      <c r="E235" s="443">
        <v>150000000</v>
      </c>
      <c r="F235" s="445">
        <f t="shared" si="12"/>
        <v>1.0038356180821917</v>
      </c>
      <c r="G235" s="135"/>
      <c r="I235" s="287"/>
    </row>
    <row r="236" spans="1:9" s="330" customFormat="1">
      <c r="A236" s="331"/>
      <c r="B236" s="439" t="s">
        <v>1411</v>
      </c>
      <c r="C236" s="441">
        <v>20000000</v>
      </c>
      <c r="D236" s="798">
        <v>21713972.602739725</v>
      </c>
      <c r="E236" s="443">
        <v>20000000</v>
      </c>
      <c r="F236" s="445">
        <f t="shared" si="12"/>
        <v>1.0856986301369862</v>
      </c>
      <c r="G236" s="135"/>
      <c r="I236" s="287"/>
    </row>
    <row r="237" spans="1:9" s="330" customFormat="1">
      <c r="A237" s="331"/>
      <c r="B237" s="439" t="s">
        <v>1411</v>
      </c>
      <c r="C237" s="441">
        <v>15000000</v>
      </c>
      <c r="D237" s="798">
        <v>16589384.5616438</v>
      </c>
      <c r="E237" s="443">
        <v>15000000</v>
      </c>
      <c r="F237" s="445">
        <f t="shared" si="12"/>
        <v>1.1059589707762534</v>
      </c>
      <c r="G237" s="135"/>
      <c r="I237" s="287"/>
    </row>
    <row r="238" spans="1:9" s="330" customFormat="1" ht="15.75" thickBot="1">
      <c r="A238" s="331"/>
      <c r="B238" s="796" t="s">
        <v>1411</v>
      </c>
      <c r="C238" s="794">
        <v>35000000</v>
      </c>
      <c r="D238" s="800">
        <v>37121575.342465758</v>
      </c>
      <c r="E238" s="793">
        <v>35000000</v>
      </c>
      <c r="F238" s="792">
        <f t="shared" si="12"/>
        <v>1.0606164383561645</v>
      </c>
      <c r="G238" s="135"/>
      <c r="I238" s="287"/>
    </row>
    <row r="239" spans="1:9" s="35" customFormat="1" ht="15.75" thickBot="1">
      <c r="A239" s="67"/>
      <c r="B239" s="201" t="s">
        <v>780</v>
      </c>
      <c r="C239" s="802"/>
      <c r="D239" s="803">
        <f>+SUM(D167:D238)</f>
        <v>26565909707.997765</v>
      </c>
      <c r="E239" s="804">
        <v>0</v>
      </c>
      <c r="F239" s="805">
        <v>0</v>
      </c>
      <c r="I239" s="287"/>
    </row>
    <row r="240" spans="1:9" s="35" customFormat="1" ht="15.75" thickBot="1">
      <c r="A240" s="67"/>
      <c r="B240" s="166" t="s">
        <v>782</v>
      </c>
      <c r="C240" s="806"/>
      <c r="D240" s="775">
        <v>0</v>
      </c>
      <c r="E240" s="806">
        <v>0</v>
      </c>
      <c r="F240" s="807">
        <v>0</v>
      </c>
      <c r="I240" s="287"/>
    </row>
    <row r="241" spans="1:9" s="35" customFormat="1" ht="15.75" thickBot="1">
      <c r="A241" s="67"/>
      <c r="B241" s="1060" t="s">
        <v>615</v>
      </c>
      <c r="C241" s="1061"/>
      <c r="D241" s="1061"/>
      <c r="E241" s="1061"/>
      <c r="F241" s="1062"/>
      <c r="I241" s="287"/>
    </row>
    <row r="242" spans="1:9" s="35" customFormat="1" ht="15.75" thickBot="1">
      <c r="A242" s="67"/>
      <c r="B242" s="167" t="s">
        <v>612</v>
      </c>
      <c r="C242" s="168" t="s">
        <v>612</v>
      </c>
      <c r="D242" s="168" t="s">
        <v>612</v>
      </c>
      <c r="E242" s="168" t="s">
        <v>612</v>
      </c>
      <c r="F242" s="169" t="s">
        <v>612</v>
      </c>
      <c r="I242" s="287"/>
    </row>
    <row r="243" spans="1:9" s="35" customFormat="1" ht="15.75" thickBot="1">
      <c r="A243" s="67"/>
      <c r="B243" s="166" t="s">
        <v>780</v>
      </c>
      <c r="C243" s="134"/>
      <c r="D243" s="155" t="s">
        <v>783</v>
      </c>
      <c r="E243" s="155" t="s">
        <v>783</v>
      </c>
      <c r="F243" s="170" t="s">
        <v>783</v>
      </c>
      <c r="I243" s="287"/>
    </row>
    <row r="244" spans="1:9" s="35" customFormat="1" ht="15.75" thickBot="1">
      <c r="A244" s="67"/>
      <c r="B244" s="171" t="s">
        <v>782</v>
      </c>
      <c r="C244" s="172"/>
      <c r="D244" s="173" t="s">
        <v>783</v>
      </c>
      <c r="E244" s="174" t="s">
        <v>783</v>
      </c>
      <c r="F244" s="175" t="s">
        <v>783</v>
      </c>
      <c r="I244" s="287"/>
    </row>
    <row r="245" spans="1:9" s="35" customFormat="1" ht="15.75" thickTop="1">
      <c r="A245" s="67"/>
      <c r="I245" s="287"/>
    </row>
    <row r="246" spans="1:9" s="35" customFormat="1">
      <c r="A246" s="67"/>
      <c r="B246" s="176" t="s">
        <v>784</v>
      </c>
      <c r="I246" s="287"/>
    </row>
    <row r="247" spans="1:9" s="35" customFormat="1" ht="15.75" thickBot="1">
      <c r="A247" s="67"/>
      <c r="I247" s="287"/>
    </row>
    <row r="248" spans="1:9" s="35" customFormat="1" ht="15.75" thickBot="1">
      <c r="A248" s="67"/>
      <c r="B248" s="450" t="s">
        <v>59</v>
      </c>
      <c r="C248" s="451">
        <v>44104</v>
      </c>
      <c r="D248" s="451">
        <v>43830</v>
      </c>
      <c r="I248" s="287"/>
    </row>
    <row r="249" spans="1:9" s="35" customFormat="1" ht="15.75" thickBot="1">
      <c r="A249" s="67"/>
      <c r="B249" s="177" t="s">
        <v>785</v>
      </c>
      <c r="C249" s="178"/>
      <c r="D249" s="336"/>
      <c r="I249" s="287"/>
    </row>
    <row r="250" spans="1:9" s="35" customFormat="1" ht="15.75" thickBot="1">
      <c r="A250" s="67"/>
      <c r="B250" s="158" t="s">
        <v>786</v>
      </c>
      <c r="C250" s="165">
        <v>12338961600</v>
      </c>
      <c r="D250" s="808">
        <v>0</v>
      </c>
      <c r="I250" s="287"/>
    </row>
    <row r="251" spans="1:9" s="35" customFormat="1" ht="15.75" thickBot="1">
      <c r="A251" s="67"/>
      <c r="B251" s="158" t="s">
        <v>787</v>
      </c>
      <c r="C251" s="165">
        <v>7027736</v>
      </c>
      <c r="D251" s="808">
        <v>0</v>
      </c>
      <c r="I251" s="287"/>
    </row>
    <row r="252" spans="1:9" s="35" customFormat="1" ht="15.75" thickBot="1">
      <c r="A252" s="67"/>
      <c r="B252" s="179" t="s">
        <v>788</v>
      </c>
      <c r="C252" s="180">
        <f>+SUM(C250:C251)</f>
        <v>12345989336</v>
      </c>
      <c r="D252" s="809">
        <v>0</v>
      </c>
      <c r="E252" s="316"/>
      <c r="F252" s="181"/>
      <c r="I252" s="287"/>
    </row>
    <row r="253" spans="1:9" s="35" customFormat="1" ht="15.75" thickBot="1">
      <c r="A253" s="67"/>
      <c r="B253" s="158" t="s">
        <v>789</v>
      </c>
      <c r="C253" s="165">
        <v>12179263833</v>
      </c>
      <c r="D253" s="808">
        <v>0</v>
      </c>
      <c r="I253" s="287"/>
    </row>
    <row r="254" spans="1:9" s="35" customFormat="1" ht="15.75" thickBot="1">
      <c r="A254" s="67"/>
      <c r="B254" s="158" t="s">
        <v>790</v>
      </c>
      <c r="C254" s="165">
        <v>23531590</v>
      </c>
      <c r="D254" s="808">
        <v>0</v>
      </c>
      <c r="I254" s="287"/>
    </row>
    <row r="255" spans="1:9" s="35" customFormat="1" ht="15.75" thickBot="1">
      <c r="A255" s="67"/>
      <c r="B255" s="179" t="s">
        <v>791</v>
      </c>
      <c r="C255" s="180">
        <f>+C253+C254</f>
        <v>12202795423</v>
      </c>
      <c r="D255" s="809">
        <v>0</v>
      </c>
      <c r="E255" s="282"/>
      <c r="I255" s="287"/>
    </row>
    <row r="256" spans="1:9" s="35" customFormat="1">
      <c r="A256" s="67"/>
      <c r="I256" s="287"/>
    </row>
    <row r="257" spans="1:9" s="35" customFormat="1">
      <c r="A257" s="67"/>
      <c r="B257" s="117" t="s">
        <v>63</v>
      </c>
      <c r="I257" s="287"/>
    </row>
    <row r="258" spans="1:9" s="35" customFormat="1">
      <c r="A258" s="67"/>
      <c r="B258" s="35" t="s">
        <v>1415</v>
      </c>
      <c r="I258" s="287"/>
    </row>
    <row r="259" spans="1:9" s="35" customFormat="1" ht="15.75" thickBot="1">
      <c r="A259" s="67"/>
      <c r="I259" s="287"/>
    </row>
    <row r="260" spans="1:9" s="35" customFormat="1" ht="15.75" thickBot="1">
      <c r="A260" s="67"/>
      <c r="B260" s="1044" t="s">
        <v>792</v>
      </c>
      <c r="C260" s="1045"/>
      <c r="D260" s="1046"/>
      <c r="F260" s="182"/>
      <c r="I260" s="287"/>
    </row>
    <row r="261" spans="1:9" s="35" customFormat="1" ht="15.75" thickBot="1">
      <c r="A261" s="67"/>
      <c r="B261" s="763" t="s">
        <v>65</v>
      </c>
      <c r="C261" s="764" t="s">
        <v>793</v>
      </c>
      <c r="D261" s="765" t="s">
        <v>794</v>
      </c>
      <c r="I261" s="287"/>
    </row>
    <row r="262" spans="1:9" s="35" customFormat="1" ht="15.75" thickBot="1">
      <c r="A262" s="67"/>
      <c r="B262" s="810">
        <v>1</v>
      </c>
      <c r="C262" s="811">
        <v>200000000</v>
      </c>
      <c r="D262" s="814">
        <v>851000000</v>
      </c>
      <c r="E262" s="183"/>
      <c r="I262" s="287"/>
    </row>
    <row r="263" spans="1:9" s="35" customFormat="1" ht="15.75" thickBot="1">
      <c r="A263" s="67"/>
      <c r="B263" s="201" t="s">
        <v>780</v>
      </c>
      <c r="C263" s="812">
        <v>0</v>
      </c>
      <c r="D263" s="815">
        <v>851000000</v>
      </c>
      <c r="I263" s="287"/>
    </row>
    <row r="264" spans="1:9" s="35" customFormat="1" ht="15.75" thickBot="1">
      <c r="A264" s="67"/>
      <c r="B264" s="204" t="s">
        <v>782</v>
      </c>
      <c r="C264" s="813">
        <v>0</v>
      </c>
      <c r="D264" s="809">
        <v>0</v>
      </c>
      <c r="E264" s="184"/>
      <c r="I264" s="287"/>
    </row>
    <row r="265" spans="1:9" s="35" customFormat="1">
      <c r="A265" s="67"/>
      <c r="I265" s="287"/>
    </row>
    <row r="266" spans="1:9">
      <c r="A266" s="68"/>
      <c r="B266" s="108" t="s">
        <v>420</v>
      </c>
      <c r="C266" s="56"/>
      <c r="D266" s="56"/>
      <c r="E266" s="56"/>
    </row>
    <row r="267" spans="1:9">
      <c r="A267" s="68"/>
      <c r="B267" s="185" t="s">
        <v>795</v>
      </c>
      <c r="C267" s="56"/>
      <c r="D267" s="56"/>
      <c r="E267" s="56"/>
    </row>
    <row r="268" spans="1:9">
      <c r="A268" s="68"/>
      <c r="B268" s="56" t="s">
        <v>1416</v>
      </c>
      <c r="C268" s="56"/>
      <c r="D268" s="56"/>
      <c r="E268" s="56"/>
    </row>
    <row r="269" spans="1:9" ht="15.75" thickBot="1">
      <c r="A269" s="68"/>
      <c r="B269" s="56"/>
      <c r="C269" s="56"/>
      <c r="D269" s="56"/>
      <c r="E269" s="56"/>
    </row>
    <row r="270" spans="1:9" ht="15.75" thickBot="1">
      <c r="A270" s="68"/>
      <c r="B270" s="1044" t="s">
        <v>549</v>
      </c>
      <c r="C270" s="1045"/>
      <c r="D270" s="1046"/>
      <c r="E270" s="56"/>
    </row>
    <row r="271" spans="1:9" ht="15.75" thickBot="1">
      <c r="A271" s="68"/>
      <c r="B271" s="500" t="s">
        <v>59</v>
      </c>
      <c r="C271" s="816">
        <v>44104</v>
      </c>
      <c r="D271" s="816">
        <v>43830</v>
      </c>
      <c r="E271" s="56"/>
    </row>
    <row r="272" spans="1:9">
      <c r="A272" s="68"/>
      <c r="B272" s="818" t="s">
        <v>796</v>
      </c>
      <c r="C272" s="821">
        <v>28719719</v>
      </c>
      <c r="D272" s="824" t="s">
        <v>783</v>
      </c>
      <c r="E272" s="56"/>
    </row>
    <row r="273" spans="1:5" ht="15.75" thickBot="1">
      <c r="A273" s="68"/>
      <c r="B273" s="819" t="s">
        <v>797</v>
      </c>
      <c r="C273" s="822">
        <v>4037769</v>
      </c>
      <c r="D273" s="822">
        <v>0</v>
      </c>
      <c r="E273" s="56"/>
    </row>
    <row r="274" spans="1:5" ht="15.75" thickBot="1">
      <c r="A274" s="68"/>
      <c r="B274" s="201" t="s">
        <v>780</v>
      </c>
      <c r="C274" s="481">
        <f>+C272+C273</f>
        <v>32757488</v>
      </c>
      <c r="D274" s="481">
        <v>0</v>
      </c>
      <c r="E274" s="56"/>
    </row>
    <row r="275" spans="1:5" ht="15.75" thickBot="1">
      <c r="A275" s="68"/>
      <c r="B275" s="202" t="s">
        <v>782</v>
      </c>
      <c r="C275" s="823" t="s">
        <v>783</v>
      </c>
      <c r="D275" s="823">
        <v>0</v>
      </c>
      <c r="E275" s="187"/>
    </row>
    <row r="276" spans="1:5">
      <c r="A276" s="68"/>
      <c r="B276" s="188"/>
      <c r="D276" s="189"/>
      <c r="E276" s="56"/>
    </row>
    <row r="277" spans="1:5">
      <c r="A277" s="68"/>
      <c r="B277" s="190" t="s">
        <v>798</v>
      </c>
      <c r="D277" s="189"/>
      <c r="E277" s="56"/>
    </row>
    <row r="278" spans="1:5">
      <c r="A278" s="68"/>
      <c r="B278" s="191"/>
      <c r="C278" s="56"/>
      <c r="D278" s="56"/>
      <c r="E278" s="56"/>
    </row>
    <row r="279" spans="1:5">
      <c r="A279" s="68"/>
      <c r="B279" s="1056" t="s">
        <v>1211</v>
      </c>
      <c r="C279" s="1056"/>
      <c r="D279" s="1056"/>
      <c r="E279" s="56"/>
    </row>
    <row r="280" spans="1:5">
      <c r="A280" s="68"/>
      <c r="B280" s="188"/>
      <c r="D280" s="189"/>
      <c r="E280" s="56"/>
    </row>
    <row r="281" spans="1:5">
      <c r="A281" s="68"/>
      <c r="B281" s="193" t="s">
        <v>799</v>
      </c>
      <c r="D281" s="189"/>
      <c r="E281" s="56"/>
    </row>
    <row r="282" spans="1:5" ht="15.75" thickBot="1">
      <c r="A282" s="68"/>
      <c r="B282" s="188"/>
      <c r="D282" s="189"/>
      <c r="E282" s="56"/>
    </row>
    <row r="283" spans="1:5" ht="15.75" thickBot="1">
      <c r="A283" s="68"/>
      <c r="B283" s="1047" t="s">
        <v>429</v>
      </c>
      <c r="C283" s="1048"/>
      <c r="D283" s="1049"/>
      <c r="E283" s="56"/>
    </row>
    <row r="284" spans="1:5" ht="15.75" thickBot="1">
      <c r="A284" s="68"/>
      <c r="B284" s="762" t="s">
        <v>59</v>
      </c>
      <c r="C284" s="816">
        <v>44104</v>
      </c>
      <c r="D284" s="828">
        <v>43830</v>
      </c>
      <c r="E284" s="56"/>
    </row>
    <row r="285" spans="1:5">
      <c r="A285" s="68"/>
      <c r="B285" s="818" t="s">
        <v>800</v>
      </c>
      <c r="C285" s="833">
        <v>1770137</v>
      </c>
      <c r="D285" s="829">
        <v>0</v>
      </c>
      <c r="E285" s="56"/>
    </row>
    <row r="286" spans="1:5" ht="15.75" thickBot="1">
      <c r="A286" s="68"/>
      <c r="B286" s="819" t="s">
        <v>801</v>
      </c>
      <c r="C286" s="834">
        <v>0</v>
      </c>
      <c r="D286" s="830">
        <v>0</v>
      </c>
      <c r="E286" s="56"/>
    </row>
    <row r="287" spans="1:5" ht="15.75" thickBot="1">
      <c r="A287" s="68"/>
      <c r="B287" s="201" t="s">
        <v>780</v>
      </c>
      <c r="C287" s="835">
        <f>+C285+C286</f>
        <v>1770137</v>
      </c>
      <c r="D287" s="831">
        <v>0</v>
      </c>
      <c r="E287" s="56"/>
    </row>
    <row r="288" spans="1:5" ht="15.75" thickBot="1">
      <c r="A288" s="68"/>
      <c r="B288" s="202" t="s">
        <v>782</v>
      </c>
      <c r="C288" s="836" t="s">
        <v>802</v>
      </c>
      <c r="D288" s="832">
        <v>0</v>
      </c>
      <c r="E288" s="56"/>
    </row>
    <row r="289" spans="1:9">
      <c r="A289" s="68"/>
      <c r="B289" s="188"/>
      <c r="D289" s="189"/>
      <c r="E289" s="56"/>
    </row>
    <row r="290" spans="1:9">
      <c r="A290" s="68"/>
      <c r="B290" s="190" t="s">
        <v>803</v>
      </c>
      <c r="D290" s="189"/>
      <c r="E290" s="56"/>
    </row>
    <row r="291" spans="1:9">
      <c r="A291" s="68"/>
      <c r="B291" s="190"/>
      <c r="D291" s="189"/>
      <c r="E291" s="56"/>
    </row>
    <row r="292" spans="1:9">
      <c r="A292" s="68"/>
      <c r="B292" s="194" t="s">
        <v>1212</v>
      </c>
      <c r="D292" s="189"/>
      <c r="E292" s="56"/>
    </row>
    <row r="293" spans="1:9">
      <c r="A293" s="68"/>
      <c r="B293" s="194"/>
      <c r="D293" s="189"/>
      <c r="E293" s="56"/>
    </row>
    <row r="294" spans="1:9">
      <c r="A294" s="68"/>
      <c r="B294" s="190" t="s">
        <v>804</v>
      </c>
      <c r="D294" s="189"/>
      <c r="E294" s="56"/>
    </row>
    <row r="295" spans="1:9" ht="15.75" thickBot="1">
      <c r="A295" s="68"/>
      <c r="B295" s="194"/>
      <c r="D295" s="189"/>
      <c r="E295" s="56"/>
    </row>
    <row r="296" spans="1:9">
      <c r="A296" s="68"/>
      <c r="B296" s="1047" t="s">
        <v>429</v>
      </c>
      <c r="C296" s="1050"/>
      <c r="D296" s="1049"/>
      <c r="E296" s="56"/>
    </row>
    <row r="297" spans="1:9" ht="15.75" thickBot="1">
      <c r="A297" s="68"/>
      <c r="B297" s="825" t="s">
        <v>59</v>
      </c>
      <c r="C297" s="826">
        <v>44104</v>
      </c>
      <c r="D297" s="827">
        <v>43830</v>
      </c>
      <c r="E297" s="56"/>
    </row>
    <row r="298" spans="1:9">
      <c r="A298" s="68"/>
      <c r="B298" s="818" t="s">
        <v>805</v>
      </c>
      <c r="C298" s="841">
        <v>2243400</v>
      </c>
      <c r="D298" s="838">
        <v>0</v>
      </c>
      <c r="E298" s="56"/>
    </row>
    <row r="299" spans="1:9" s="328" customFormat="1" ht="15.75" thickBot="1">
      <c r="A299" s="327"/>
      <c r="B299" s="819" t="s">
        <v>573</v>
      </c>
      <c r="C299" s="842">
        <v>372151047</v>
      </c>
      <c r="D299" s="839"/>
      <c r="E299" s="56"/>
      <c r="I299" s="283"/>
    </row>
    <row r="300" spans="1:9" ht="15.75" thickBot="1">
      <c r="A300" s="68"/>
      <c r="B300" s="201" t="s">
        <v>780</v>
      </c>
      <c r="C300" s="256">
        <f>SUM(C298:C299)</f>
        <v>374394447</v>
      </c>
      <c r="D300" s="840">
        <v>0</v>
      </c>
      <c r="E300" s="56"/>
    </row>
    <row r="301" spans="1:9" ht="15.75" thickBot="1">
      <c r="A301" s="68"/>
      <c r="B301" s="202" t="s">
        <v>782</v>
      </c>
      <c r="C301" s="843" t="s">
        <v>802</v>
      </c>
      <c r="D301" s="820">
        <v>0</v>
      </c>
      <c r="E301" s="56"/>
    </row>
    <row r="302" spans="1:9">
      <c r="A302" s="68"/>
      <c r="B302" s="195"/>
      <c r="C302" s="196"/>
      <c r="D302" s="196"/>
      <c r="E302" s="56"/>
    </row>
    <row r="303" spans="1:9">
      <c r="A303" s="68"/>
      <c r="B303" s="117" t="s">
        <v>806</v>
      </c>
    </row>
    <row r="304" spans="1:9">
      <c r="A304" s="68"/>
      <c r="B304" s="192" t="s">
        <v>1417</v>
      </c>
    </row>
    <row r="305" spans="1:13" ht="15.75" thickBot="1">
      <c r="A305" s="68"/>
      <c r="B305" s="192"/>
    </row>
    <row r="306" spans="1:13" s="104" customFormat="1" ht="12" customHeight="1" thickBot="1">
      <c r="A306" s="456"/>
      <c r="B306" s="1051" t="s">
        <v>545</v>
      </c>
      <c r="C306" s="1053" t="s">
        <v>620</v>
      </c>
      <c r="D306" s="1054"/>
      <c r="E306" s="1054"/>
      <c r="F306" s="1054"/>
      <c r="G306" s="1055"/>
      <c r="H306" s="1040" t="s">
        <v>621</v>
      </c>
      <c r="I306" s="1041"/>
      <c r="J306" s="1040"/>
      <c r="K306" s="1040"/>
      <c r="L306" s="1040"/>
      <c r="M306" s="1042"/>
    </row>
    <row r="307" spans="1:13" s="52" customFormat="1" ht="30.75" thickBot="1">
      <c r="A307" s="457"/>
      <c r="B307" s="1052"/>
      <c r="C307" s="476" t="s">
        <v>616</v>
      </c>
      <c r="D307" s="466" t="s">
        <v>617</v>
      </c>
      <c r="E307" s="476" t="s">
        <v>618</v>
      </c>
      <c r="F307" s="466" t="s">
        <v>807</v>
      </c>
      <c r="G307" s="476" t="s">
        <v>808</v>
      </c>
      <c r="H307" s="487" t="s">
        <v>619</v>
      </c>
      <c r="I307" s="495" t="s">
        <v>617</v>
      </c>
      <c r="J307" s="489" t="s">
        <v>618</v>
      </c>
      <c r="K307" s="462" t="s">
        <v>807</v>
      </c>
      <c r="L307" s="462" t="s">
        <v>1213</v>
      </c>
      <c r="M307" s="462" t="s">
        <v>1214</v>
      </c>
    </row>
    <row r="308" spans="1:13" s="103" customFormat="1">
      <c r="A308" s="458"/>
      <c r="B308" s="463" t="s">
        <v>622</v>
      </c>
      <c r="C308" s="477">
        <v>0</v>
      </c>
      <c r="D308" s="467">
        <v>1307727</v>
      </c>
      <c r="E308" s="483" t="s">
        <v>748</v>
      </c>
      <c r="F308" s="472" t="s">
        <v>783</v>
      </c>
      <c r="G308" s="485">
        <v>1307727</v>
      </c>
      <c r="H308" s="472" t="s">
        <v>748</v>
      </c>
      <c r="I308" s="496" t="s">
        <v>748</v>
      </c>
      <c r="J308" s="490" t="s">
        <v>748</v>
      </c>
      <c r="K308" s="460" t="s">
        <v>748</v>
      </c>
      <c r="L308" s="460" t="s">
        <v>748</v>
      </c>
      <c r="M308" s="461">
        <f>+G308</f>
        <v>1307727</v>
      </c>
    </row>
    <row r="309" spans="1:13" s="103" customFormat="1">
      <c r="A309" s="458"/>
      <c r="B309" s="464" t="s">
        <v>623</v>
      </c>
      <c r="C309" s="478">
        <v>15775540</v>
      </c>
      <c r="D309" s="468">
        <v>463378</v>
      </c>
      <c r="E309" s="478">
        <v>0</v>
      </c>
      <c r="F309" s="473">
        <v>0</v>
      </c>
      <c r="G309" s="486">
        <f>SUM(C309:F309)</f>
        <v>16238918</v>
      </c>
      <c r="H309" s="488">
        <v>-1419804</v>
      </c>
      <c r="I309" s="497">
        <f>-236634*3</f>
        <v>-709902</v>
      </c>
      <c r="J309" s="491">
        <v>0</v>
      </c>
      <c r="K309" s="452">
        <v>0</v>
      </c>
      <c r="L309" s="452">
        <f>+H309+I309</f>
        <v>-2129706</v>
      </c>
      <c r="M309" s="452">
        <f>+G309+L309</f>
        <v>14109212</v>
      </c>
    </row>
    <row r="310" spans="1:13" s="103" customFormat="1">
      <c r="A310" s="458"/>
      <c r="B310" s="464" t="s">
        <v>624</v>
      </c>
      <c r="C310" s="479" t="s">
        <v>809</v>
      </c>
      <c r="D310" s="469" t="s">
        <v>809</v>
      </c>
      <c r="E310" s="479" t="s">
        <v>809</v>
      </c>
      <c r="F310" s="469" t="s">
        <v>783</v>
      </c>
      <c r="G310" s="479" t="s">
        <v>809</v>
      </c>
      <c r="H310" s="469" t="s">
        <v>747</v>
      </c>
      <c r="I310" s="498" t="s">
        <v>748</v>
      </c>
      <c r="J310" s="492" t="s">
        <v>748</v>
      </c>
      <c r="K310" s="337" t="s">
        <v>748</v>
      </c>
      <c r="L310" s="337" t="s">
        <v>748</v>
      </c>
      <c r="M310" s="337" t="s">
        <v>748</v>
      </c>
    </row>
    <row r="311" spans="1:13" s="103" customFormat="1">
      <c r="A311" s="458"/>
      <c r="B311" s="464" t="s">
        <v>207</v>
      </c>
      <c r="C311" s="479" t="s">
        <v>809</v>
      </c>
      <c r="D311" s="469" t="s">
        <v>809</v>
      </c>
      <c r="E311" s="479" t="s">
        <v>809</v>
      </c>
      <c r="F311" s="469" t="s">
        <v>783</v>
      </c>
      <c r="G311" s="479" t="s">
        <v>809</v>
      </c>
      <c r="H311" s="469" t="s">
        <v>747</v>
      </c>
      <c r="I311" s="498" t="s">
        <v>748</v>
      </c>
      <c r="J311" s="492" t="s">
        <v>748</v>
      </c>
      <c r="K311" s="337" t="s">
        <v>748</v>
      </c>
      <c r="L311" s="337" t="s">
        <v>748</v>
      </c>
      <c r="M311" s="337" t="s">
        <v>748</v>
      </c>
    </row>
    <row r="312" spans="1:13" s="103" customFormat="1" ht="15.75" thickBot="1">
      <c r="A312" s="458"/>
      <c r="B312" s="465" t="s">
        <v>625</v>
      </c>
      <c r="C312" s="480" t="s">
        <v>809</v>
      </c>
      <c r="D312" s="470" t="s">
        <v>809</v>
      </c>
      <c r="E312" s="480" t="s">
        <v>809</v>
      </c>
      <c r="F312" s="470" t="s">
        <v>783</v>
      </c>
      <c r="G312" s="480" t="s">
        <v>809</v>
      </c>
      <c r="H312" s="470" t="s">
        <v>747</v>
      </c>
      <c r="I312" s="499" t="s">
        <v>748</v>
      </c>
      <c r="J312" s="493" t="s">
        <v>748</v>
      </c>
      <c r="K312" s="453" t="s">
        <v>748</v>
      </c>
      <c r="L312" s="453" t="s">
        <v>748</v>
      </c>
      <c r="M312" s="453" t="s">
        <v>748</v>
      </c>
    </row>
    <row r="313" spans="1:13" s="102" customFormat="1" thickBot="1">
      <c r="A313" s="459"/>
      <c r="B313" s="201" t="s">
        <v>811</v>
      </c>
      <c r="C313" s="481">
        <f>+SUM(C308:C312)</f>
        <v>15775540</v>
      </c>
      <c r="D313" s="272">
        <f>+SUM(D308:D312)</f>
        <v>1771105</v>
      </c>
      <c r="E313" s="484" t="s">
        <v>812</v>
      </c>
      <c r="F313" s="474" t="s">
        <v>727</v>
      </c>
      <c r="G313" s="481">
        <f>+SUM(G308:G312)</f>
        <v>17546645</v>
      </c>
      <c r="H313" s="272">
        <f>+SUM(H308:H312)</f>
        <v>-1419804</v>
      </c>
      <c r="I313" s="481">
        <f t="shared" ref="I313:M313" si="13">+SUM(I308:I312)</f>
        <v>-709902</v>
      </c>
      <c r="J313" s="475">
        <f t="shared" si="13"/>
        <v>0</v>
      </c>
      <c r="K313" s="454">
        <f t="shared" si="13"/>
        <v>0</v>
      </c>
      <c r="L313" s="454">
        <f t="shared" si="13"/>
        <v>-2129706</v>
      </c>
      <c r="M313" s="455">
        <f t="shared" si="13"/>
        <v>15416939</v>
      </c>
    </row>
    <row r="314" spans="1:13" s="102" customFormat="1" thickBot="1">
      <c r="A314" s="459"/>
      <c r="B314" s="201" t="s">
        <v>813</v>
      </c>
      <c r="C314" s="482" t="s">
        <v>747</v>
      </c>
      <c r="D314" s="471">
        <v>15775540</v>
      </c>
      <c r="E314" s="482" t="s">
        <v>812</v>
      </c>
      <c r="F314" s="471" t="s">
        <v>727</v>
      </c>
      <c r="G314" s="482">
        <v>15775540</v>
      </c>
      <c r="H314" s="471" t="s">
        <v>812</v>
      </c>
      <c r="I314" s="482" t="s">
        <v>810</v>
      </c>
      <c r="J314" s="494" t="s">
        <v>810</v>
      </c>
      <c r="K314" s="308" t="s">
        <v>810</v>
      </c>
      <c r="L314" s="308" t="s">
        <v>810</v>
      </c>
      <c r="M314" s="308" t="s">
        <v>810</v>
      </c>
    </row>
    <row r="315" spans="1:13">
      <c r="A315" s="68"/>
      <c r="B315" s="117"/>
    </row>
    <row r="316" spans="1:13">
      <c r="A316" s="68"/>
      <c r="B316" s="197" t="s">
        <v>814</v>
      </c>
    </row>
    <row r="317" spans="1:13">
      <c r="A317" s="68"/>
      <c r="B317" s="1001" t="s">
        <v>1418</v>
      </c>
      <c r="C317" s="1001"/>
    </row>
    <row r="318" spans="1:13" ht="15.75" thickBot="1">
      <c r="A318" s="68"/>
      <c r="B318" s="192"/>
    </row>
    <row r="319" spans="1:13" ht="15.75" thickBot="1">
      <c r="A319" s="68"/>
      <c r="B319" s="500" t="s">
        <v>407</v>
      </c>
      <c r="C319" s="501" t="s">
        <v>815</v>
      </c>
      <c r="D319" s="501" t="s">
        <v>816</v>
      </c>
      <c r="E319" s="501" t="s">
        <v>431</v>
      </c>
      <c r="F319" s="501" t="s">
        <v>432</v>
      </c>
      <c r="G319" s="250"/>
    </row>
    <row r="320" spans="1:13" ht="15.75" thickBot="1">
      <c r="A320" s="68"/>
      <c r="B320" s="502" t="s">
        <v>474</v>
      </c>
      <c r="C320" s="503"/>
      <c r="D320" s="503"/>
      <c r="E320" s="503"/>
      <c r="F320" s="504"/>
    </row>
    <row r="321" spans="1:8" ht="13.15" customHeight="1">
      <c r="A321" s="68"/>
      <c r="B321" s="199" t="s">
        <v>817</v>
      </c>
      <c r="C321" s="297">
        <v>4974714</v>
      </c>
      <c r="D321" s="298">
        <f>124253540+6000000+4500000+896955</f>
        <v>135650495</v>
      </c>
      <c r="E321" s="298">
        <v>746244</v>
      </c>
      <c r="F321" s="271">
        <f>+C321+D321-E321</f>
        <v>139878965</v>
      </c>
    </row>
    <row r="322" spans="1:8">
      <c r="A322" s="68"/>
      <c r="B322" s="200" t="s">
        <v>94</v>
      </c>
      <c r="C322" s="299">
        <v>8000000</v>
      </c>
      <c r="D322" s="300">
        <v>0</v>
      </c>
      <c r="E322" s="300">
        <v>1200009</v>
      </c>
      <c r="F322" s="255">
        <f t="shared" ref="F322:F323" si="14">+C322+D322-E322</f>
        <v>6799991</v>
      </c>
      <c r="G322" s="328"/>
      <c r="H322" s="328"/>
    </row>
    <row r="323" spans="1:8">
      <c r="A323" s="68"/>
      <c r="B323" s="200" t="s">
        <v>1085</v>
      </c>
      <c r="C323" s="299">
        <v>3450000</v>
      </c>
      <c r="D323" s="300">
        <v>0</v>
      </c>
      <c r="E323" s="300">
        <v>0</v>
      </c>
      <c r="F323" s="255">
        <f t="shared" si="14"/>
        <v>3450000</v>
      </c>
      <c r="G323" s="328"/>
      <c r="H323" s="328"/>
    </row>
    <row r="324" spans="1:8" ht="13.15" customHeight="1">
      <c r="A324" s="68"/>
      <c r="B324" s="200" t="s">
        <v>475</v>
      </c>
      <c r="C324" s="299">
        <v>622033558</v>
      </c>
      <c r="D324" s="300">
        <v>25243376</v>
      </c>
      <c r="E324" s="300">
        <v>93305088</v>
      </c>
      <c r="F324" s="255">
        <f>+C324+D324-E324</f>
        <v>553971846</v>
      </c>
      <c r="G324" s="328"/>
      <c r="H324" s="328"/>
    </row>
    <row r="325" spans="1:8" ht="15.75" thickBot="1">
      <c r="A325" s="68"/>
      <c r="B325" s="200" t="s">
        <v>476</v>
      </c>
      <c r="C325" s="299">
        <v>9080144</v>
      </c>
      <c r="D325" s="300">
        <v>5120310</v>
      </c>
      <c r="E325" s="300">
        <v>1362030</v>
      </c>
      <c r="F325" s="255">
        <f>+C325+D325-E325</f>
        <v>12838424</v>
      </c>
      <c r="G325" s="328"/>
      <c r="H325" s="328"/>
    </row>
    <row r="326" spans="1:8" ht="15.75" thickBot="1">
      <c r="A326" s="68"/>
      <c r="B326" s="201" t="s">
        <v>780</v>
      </c>
      <c r="C326" s="272">
        <f>SUM(C321:C325)</f>
        <v>647538416</v>
      </c>
      <c r="D326" s="272">
        <f>SUM(D321:D325)</f>
        <v>166014181</v>
      </c>
      <c r="E326" s="272">
        <f>SUM(E321:E325)</f>
        <v>96613371</v>
      </c>
      <c r="F326" s="273">
        <f>+SUM(F321:F325)</f>
        <v>716939226</v>
      </c>
      <c r="G326" s="295"/>
      <c r="H326" s="295"/>
    </row>
    <row r="327" spans="1:8" ht="15.75" thickBot="1">
      <c r="A327" s="68"/>
      <c r="B327" s="202" t="s">
        <v>782</v>
      </c>
      <c r="C327" s="274" t="s">
        <v>783</v>
      </c>
      <c r="D327" s="274">
        <v>0</v>
      </c>
      <c r="E327" s="274" t="s">
        <v>783</v>
      </c>
      <c r="F327" s="275">
        <v>0</v>
      </c>
      <c r="G327" s="295"/>
    </row>
    <row r="328" spans="1:8" ht="15.75" thickBot="1">
      <c r="A328" s="68"/>
      <c r="B328" s="198" t="s">
        <v>238</v>
      </c>
      <c r="C328" s="276"/>
      <c r="D328" s="276"/>
      <c r="E328" s="276"/>
      <c r="F328" s="277"/>
    </row>
    <row r="329" spans="1:8">
      <c r="A329" s="68"/>
      <c r="B329" s="199" t="s">
        <v>728</v>
      </c>
      <c r="C329" s="269">
        <v>57764419</v>
      </c>
      <c r="D329" s="269">
        <v>8361044</v>
      </c>
      <c r="E329" s="269">
        <v>0</v>
      </c>
      <c r="F329" s="271">
        <f t="shared" ref="F329" si="15">+C329+D329-E329</f>
        <v>66125463</v>
      </c>
    </row>
    <row r="330" spans="1:8" ht="15.75" thickBot="1">
      <c r="A330" s="68"/>
      <c r="B330" s="203" t="s">
        <v>818</v>
      </c>
      <c r="C330" s="278">
        <v>-28821008</v>
      </c>
      <c r="D330" s="279">
        <v>0</v>
      </c>
      <c r="E330" s="281">
        <v>-5426901</v>
      </c>
      <c r="F330" s="280">
        <f>SUM(C330:E330)</f>
        <v>-34247909</v>
      </c>
    </row>
    <row r="331" spans="1:8" ht="15.75" thickBot="1">
      <c r="A331" s="68"/>
      <c r="B331" s="204" t="s">
        <v>780</v>
      </c>
      <c r="C331" s="270">
        <f>+SUM(C329:C330)</f>
        <v>28943411</v>
      </c>
      <c r="D331" s="270">
        <f>+SUM(D329:D330)</f>
        <v>8361044</v>
      </c>
      <c r="E331" s="270">
        <f>+SUM(E329:E330)</f>
        <v>-5426901</v>
      </c>
      <c r="F331" s="273">
        <f>+SUM(F329:F330)</f>
        <v>31877554</v>
      </c>
    </row>
    <row r="332" spans="1:8" ht="15.75" thickBot="1">
      <c r="A332" s="68"/>
      <c r="B332" s="202" t="s">
        <v>782</v>
      </c>
      <c r="C332" s="272">
        <v>0</v>
      </c>
      <c r="D332" s="272">
        <v>0</v>
      </c>
      <c r="E332" s="272">
        <v>0</v>
      </c>
      <c r="F332" s="273">
        <v>0</v>
      </c>
    </row>
    <row r="333" spans="1:8">
      <c r="A333" s="68"/>
      <c r="B333" s="205"/>
      <c r="C333" s="206"/>
      <c r="D333" s="205"/>
    </row>
    <row r="334" spans="1:8">
      <c r="A334" s="68"/>
      <c r="B334" s="197" t="s">
        <v>819</v>
      </c>
      <c r="D334" s="207"/>
      <c r="F334" s="208"/>
    </row>
    <row r="335" spans="1:8" ht="12.4" customHeight="1">
      <c r="A335" s="68"/>
      <c r="B335" s="192" t="s">
        <v>820</v>
      </c>
      <c r="D335" s="207"/>
    </row>
    <row r="336" spans="1:8" ht="12.4" customHeight="1" thickBot="1">
      <c r="A336" s="68"/>
      <c r="B336" s="192"/>
      <c r="D336" s="207"/>
    </row>
    <row r="337" spans="1:9" ht="15.75" thickBot="1">
      <c r="A337" s="68"/>
      <c r="B337" s="854" t="s">
        <v>59</v>
      </c>
      <c r="C337" s="855">
        <v>44104</v>
      </c>
      <c r="D337" s="856">
        <v>43830</v>
      </c>
      <c r="E337" s="260"/>
    </row>
    <row r="338" spans="1:9">
      <c r="A338" s="68"/>
      <c r="B338" s="317" t="s">
        <v>194</v>
      </c>
      <c r="C338" s="311">
        <v>92486477</v>
      </c>
      <c r="D338" s="314">
        <v>0</v>
      </c>
    </row>
    <row r="339" spans="1:9">
      <c r="A339" s="68"/>
      <c r="B339" s="307" t="s">
        <v>196</v>
      </c>
      <c r="C339" s="186">
        <v>35870474</v>
      </c>
      <c r="D339" s="320">
        <v>0</v>
      </c>
    </row>
    <row r="340" spans="1:9">
      <c r="A340" s="68"/>
      <c r="B340" s="307" t="s">
        <v>566</v>
      </c>
      <c r="C340" s="186">
        <v>17653690</v>
      </c>
      <c r="D340" s="320">
        <v>0</v>
      </c>
    </row>
    <row r="341" spans="1:9" s="328" customFormat="1">
      <c r="A341" s="327"/>
      <c r="B341" s="817" t="s">
        <v>599</v>
      </c>
      <c r="C341" s="837">
        <v>48401280</v>
      </c>
      <c r="D341" s="844"/>
      <c r="I341" s="283"/>
    </row>
    <row r="342" spans="1:9" ht="15.75" thickBot="1">
      <c r="A342" s="68"/>
      <c r="B342" s="319" t="s">
        <v>567</v>
      </c>
      <c r="C342" s="312">
        <v>20938080</v>
      </c>
      <c r="D342" s="321">
        <v>0</v>
      </c>
    </row>
    <row r="343" spans="1:9" ht="15.75" thickBot="1">
      <c r="A343" s="68"/>
      <c r="B343" s="309" t="s">
        <v>780</v>
      </c>
      <c r="C343" s="310">
        <f>SUM(C338:C342)</f>
        <v>215350001</v>
      </c>
      <c r="D343" s="318">
        <v>0</v>
      </c>
    </row>
    <row r="344" spans="1:9" ht="15.75" thickBot="1">
      <c r="A344" s="68"/>
      <c r="B344" s="306" t="s">
        <v>782</v>
      </c>
      <c r="C344" s="315" t="s">
        <v>821</v>
      </c>
      <c r="D344" s="308">
        <f>SUM(D338:D343)</f>
        <v>0</v>
      </c>
    </row>
    <row r="345" spans="1:9">
      <c r="A345" s="68"/>
      <c r="B345" s="117"/>
      <c r="D345" s="207"/>
    </row>
    <row r="346" spans="1:9">
      <c r="A346" s="68"/>
      <c r="B346" s="197" t="s">
        <v>822</v>
      </c>
      <c r="D346" s="207"/>
    </row>
    <row r="347" spans="1:9" ht="15.75" thickBot="1">
      <c r="A347" s="68"/>
      <c r="B347" s="117"/>
      <c r="D347" s="207"/>
    </row>
    <row r="348" spans="1:9">
      <c r="A348" s="68"/>
      <c r="B348" s="1071" t="s">
        <v>550</v>
      </c>
      <c r="C348" s="367" t="s">
        <v>823</v>
      </c>
      <c r="D348" s="1071" t="s">
        <v>824</v>
      </c>
    </row>
    <row r="349" spans="1:9" ht="15.75" thickBot="1">
      <c r="A349" s="68"/>
      <c r="B349" s="1072"/>
      <c r="C349" s="368" t="s">
        <v>825</v>
      </c>
      <c r="D349" s="1072"/>
      <c r="E349" s="260"/>
    </row>
    <row r="350" spans="1:9" ht="15.75" thickBot="1">
      <c r="A350" s="68"/>
      <c r="B350" s="209" t="s">
        <v>750</v>
      </c>
      <c r="C350" s="505">
        <v>0</v>
      </c>
      <c r="D350" s="506">
        <v>0</v>
      </c>
    </row>
    <row r="351" spans="1:9" ht="15.75" thickBot="1">
      <c r="A351" s="68"/>
      <c r="B351" s="210" t="s">
        <v>641</v>
      </c>
      <c r="C351" s="506">
        <v>8587618209</v>
      </c>
      <c r="D351" s="506">
        <v>0</v>
      </c>
    </row>
    <row r="352" spans="1:9" ht="15.75" thickBot="1">
      <c r="A352" s="68"/>
      <c r="B352" s="212" t="s">
        <v>780</v>
      </c>
      <c r="C352" s="507">
        <f>SUM(C351)</f>
        <v>8587618209</v>
      </c>
      <c r="D352" s="506">
        <v>0</v>
      </c>
    </row>
    <row r="353" spans="1:9" ht="15.75" thickBot="1">
      <c r="A353" s="68"/>
      <c r="B353" s="214" t="s">
        <v>782</v>
      </c>
      <c r="C353" s="507">
        <v>0</v>
      </c>
      <c r="D353" s="506">
        <v>0</v>
      </c>
    </row>
    <row r="354" spans="1:9">
      <c r="A354" s="68"/>
      <c r="B354" s="215"/>
      <c r="C354" s="216"/>
      <c r="D354" s="216"/>
    </row>
    <row r="355" spans="1:9">
      <c r="A355" s="68"/>
      <c r="B355" s="217" t="s">
        <v>826</v>
      </c>
      <c r="D355" s="207"/>
    </row>
    <row r="356" spans="1:9" ht="15.75" thickBot="1">
      <c r="A356" s="68"/>
      <c r="B356" s="117"/>
      <c r="D356" s="207"/>
    </row>
    <row r="357" spans="1:9">
      <c r="A357" s="68"/>
      <c r="B357" s="1071" t="s">
        <v>407</v>
      </c>
      <c r="C357" s="367" t="s">
        <v>827</v>
      </c>
      <c r="D357" s="367" t="s">
        <v>828</v>
      </c>
    </row>
    <row r="358" spans="1:9" ht="15.75" thickBot="1">
      <c r="A358" s="68"/>
      <c r="B358" s="1074"/>
      <c r="C358" s="509" t="s">
        <v>825</v>
      </c>
      <c r="D358" s="509" t="s">
        <v>825</v>
      </c>
    </row>
    <row r="359" spans="1:9">
      <c r="A359" s="68"/>
      <c r="B359" s="845" t="s">
        <v>829</v>
      </c>
      <c r="C359" s="851">
        <v>50762724</v>
      </c>
      <c r="D359" s="848" t="s">
        <v>812</v>
      </c>
      <c r="E359" s="260"/>
      <c r="G359" s="301"/>
      <c r="H359" s="301"/>
    </row>
    <row r="360" spans="1:9">
      <c r="A360" s="68"/>
      <c r="B360" s="846" t="s">
        <v>1099</v>
      </c>
      <c r="C360" s="852">
        <v>760274</v>
      </c>
      <c r="D360" s="849" t="s">
        <v>812</v>
      </c>
      <c r="G360" s="126"/>
    </row>
    <row r="361" spans="1:9" s="328" customFormat="1">
      <c r="A361" s="327"/>
      <c r="B361" s="846" t="s">
        <v>1215</v>
      </c>
      <c r="C361" s="852">
        <v>8038902500</v>
      </c>
      <c r="D361" s="849"/>
      <c r="G361" s="126"/>
      <c r="I361" s="283"/>
    </row>
    <row r="362" spans="1:9" s="328" customFormat="1">
      <c r="A362" s="327"/>
      <c r="B362" s="846" t="s">
        <v>1216</v>
      </c>
      <c r="C362" s="852">
        <v>5364479</v>
      </c>
      <c r="D362" s="849"/>
      <c r="G362" s="126"/>
      <c r="I362" s="283"/>
    </row>
    <row r="363" spans="1:9" ht="15.75" thickBot="1">
      <c r="A363" s="68"/>
      <c r="B363" s="847" t="s">
        <v>1217</v>
      </c>
      <c r="C363" s="853">
        <v>1217859</v>
      </c>
      <c r="D363" s="850" t="s">
        <v>812</v>
      </c>
      <c r="G363" s="126"/>
    </row>
    <row r="364" spans="1:9" ht="15.75" thickBot="1">
      <c r="A364" s="68"/>
      <c r="B364" s="212" t="s">
        <v>780</v>
      </c>
      <c r="C364" s="213">
        <f>SUM(C359:C363)</f>
        <v>8097007836</v>
      </c>
      <c r="D364" s="127" t="s">
        <v>812</v>
      </c>
      <c r="G364" s="126"/>
      <c r="H364" s="126"/>
    </row>
    <row r="365" spans="1:9" ht="15.75" thickBot="1">
      <c r="A365" s="68"/>
      <c r="B365" s="214" t="s">
        <v>782</v>
      </c>
      <c r="C365" s="253">
        <v>0</v>
      </c>
      <c r="D365" s="253" t="s">
        <v>812</v>
      </c>
      <c r="G365" s="126"/>
    </row>
    <row r="366" spans="1:9">
      <c r="A366" s="68"/>
      <c r="B366" s="215"/>
      <c r="C366" s="216"/>
      <c r="D366" s="216"/>
      <c r="H366" s="126"/>
    </row>
    <row r="367" spans="1:9">
      <c r="A367" s="68"/>
      <c r="B367" s="117" t="s">
        <v>435</v>
      </c>
      <c r="D367" s="207"/>
    </row>
    <row r="368" spans="1:9" ht="15.75" thickBot="1">
      <c r="A368" s="68"/>
      <c r="D368" s="207"/>
    </row>
    <row r="369" spans="1:9">
      <c r="A369" s="68"/>
      <c r="B369" s="759" t="s">
        <v>407</v>
      </c>
      <c r="C369" s="384" t="s">
        <v>626</v>
      </c>
      <c r="D369" s="384" t="s">
        <v>627</v>
      </c>
      <c r="E369" s="260"/>
    </row>
    <row r="370" spans="1:9">
      <c r="A370" s="68"/>
      <c r="B370" s="302" t="s">
        <v>245</v>
      </c>
      <c r="C370" s="303">
        <v>17134175</v>
      </c>
      <c r="D370" s="304">
        <v>0</v>
      </c>
    </row>
    <row r="371" spans="1:9">
      <c r="A371" s="68"/>
      <c r="B371" s="302" t="s">
        <v>246</v>
      </c>
      <c r="C371" s="303">
        <v>12056396</v>
      </c>
      <c r="D371" s="304">
        <v>0</v>
      </c>
      <c r="G371" s="301"/>
      <c r="H371" s="301"/>
    </row>
    <row r="372" spans="1:9" s="328" customFormat="1" ht="15.75" thickBot="1">
      <c r="A372" s="327"/>
      <c r="B372" s="857" t="s">
        <v>603</v>
      </c>
      <c r="C372" s="858">
        <v>94369725</v>
      </c>
      <c r="D372" s="859">
        <v>0</v>
      </c>
      <c r="G372" s="301"/>
      <c r="H372" s="301"/>
      <c r="I372" s="283"/>
    </row>
    <row r="373" spans="1:9" ht="15.75" thickBot="1">
      <c r="A373" s="68"/>
      <c r="B373" s="863" t="s">
        <v>409</v>
      </c>
      <c r="C373" s="305">
        <f>SUM(C370:C372)</f>
        <v>123560296</v>
      </c>
      <c r="D373" s="864">
        <v>0</v>
      </c>
      <c r="G373" s="126"/>
    </row>
    <row r="374" spans="1:9" ht="15.75" thickBot="1">
      <c r="A374" s="68"/>
      <c r="B374" s="860" t="s">
        <v>410</v>
      </c>
      <c r="C374" s="861">
        <v>0</v>
      </c>
      <c r="D374" s="862">
        <v>0</v>
      </c>
    </row>
    <row r="375" spans="1:9">
      <c r="A375" s="68"/>
      <c r="C375" s="218"/>
      <c r="D375" s="207"/>
    </row>
    <row r="376" spans="1:9">
      <c r="A376" s="68"/>
      <c r="B376" s="197" t="s">
        <v>830</v>
      </c>
      <c r="C376" s="50"/>
      <c r="D376" s="50"/>
    </row>
    <row r="377" spans="1:9" ht="15.75" thickBot="1">
      <c r="A377" s="68"/>
      <c r="B377" s="197"/>
      <c r="C377" s="50"/>
      <c r="D377" s="50"/>
    </row>
    <row r="378" spans="1:9">
      <c r="A378" s="68"/>
      <c r="B378" s="1071" t="s">
        <v>407</v>
      </c>
      <c r="C378" s="367" t="s">
        <v>827</v>
      </c>
      <c r="D378" s="367" t="s">
        <v>828</v>
      </c>
    </row>
    <row r="379" spans="1:9" ht="15.75" thickBot="1">
      <c r="A379" s="68"/>
      <c r="B379" s="1072"/>
      <c r="C379" s="368" t="s">
        <v>825</v>
      </c>
      <c r="D379" s="509" t="s">
        <v>825</v>
      </c>
      <c r="E379" s="260"/>
    </row>
    <row r="380" spans="1:9">
      <c r="A380" s="68"/>
      <c r="B380" s="302" t="s">
        <v>81</v>
      </c>
      <c r="C380" s="508">
        <f>+'Balance General'!F21</f>
        <v>105547667</v>
      </c>
      <c r="D380" s="510" t="s">
        <v>812</v>
      </c>
    </row>
    <row r="381" spans="1:9" ht="15.75" thickBot="1">
      <c r="A381" s="68"/>
      <c r="B381" s="857" t="s">
        <v>257</v>
      </c>
      <c r="C381" s="865">
        <f>+'Balance General'!F24</f>
        <v>35338137</v>
      </c>
      <c r="D381" s="866" t="s">
        <v>812</v>
      </c>
    </row>
    <row r="382" spans="1:9" ht="15.75" thickBot="1">
      <c r="A382" s="68"/>
      <c r="B382" s="867" t="s">
        <v>831</v>
      </c>
      <c r="C382" s="868">
        <f>SUM(C380:C381)</f>
        <v>140885804</v>
      </c>
      <c r="D382" s="869" t="s">
        <v>727</v>
      </c>
    </row>
    <row r="383" spans="1:9" ht="15.75" thickBot="1">
      <c r="A383" s="68"/>
      <c r="B383" s="214" t="s">
        <v>410</v>
      </c>
      <c r="C383" s="305">
        <v>0</v>
      </c>
      <c r="D383" s="253" t="s">
        <v>727</v>
      </c>
    </row>
    <row r="384" spans="1:9">
      <c r="A384" s="68"/>
      <c r="B384" s="117"/>
      <c r="D384" s="207"/>
    </row>
    <row r="385" spans="1:9">
      <c r="A385" s="68"/>
      <c r="B385" s="197" t="s">
        <v>832</v>
      </c>
      <c r="D385" s="207"/>
    </row>
    <row r="386" spans="1:9">
      <c r="A386" s="68"/>
      <c r="B386" s="197"/>
      <c r="D386" s="207"/>
    </row>
    <row r="387" spans="1:9">
      <c r="A387" s="68"/>
      <c r="B387" s="1056" t="s">
        <v>1218</v>
      </c>
      <c r="C387" s="1056"/>
      <c r="D387" s="1056"/>
    </row>
    <row r="388" spans="1:9">
      <c r="A388" s="68"/>
      <c r="B388" s="117"/>
      <c r="D388" s="207"/>
    </row>
    <row r="389" spans="1:9">
      <c r="A389" s="68"/>
      <c r="B389" s="197" t="s">
        <v>833</v>
      </c>
      <c r="D389" s="207"/>
    </row>
    <row r="390" spans="1:9" ht="15.75" thickBot="1">
      <c r="A390" s="68"/>
      <c r="B390" s="117"/>
      <c r="D390" s="207"/>
    </row>
    <row r="391" spans="1:9" ht="25.9" customHeight="1" thickTop="1" thickBot="1">
      <c r="A391" s="68"/>
      <c r="B391" s="511" t="s">
        <v>628</v>
      </c>
      <c r="C391" s="512" t="s">
        <v>629</v>
      </c>
      <c r="D391" s="512" t="s">
        <v>630</v>
      </c>
      <c r="E391" s="512" t="s">
        <v>631</v>
      </c>
      <c r="F391" s="512" t="s">
        <v>632</v>
      </c>
      <c r="G391" s="513">
        <v>44104</v>
      </c>
      <c r="H391" s="513">
        <v>43830</v>
      </c>
      <c r="I391" s="288"/>
    </row>
    <row r="392" spans="1:9" ht="30.75" thickBot="1">
      <c r="A392" s="68"/>
      <c r="B392" s="219" t="s">
        <v>634</v>
      </c>
      <c r="C392" s="220" t="s">
        <v>633</v>
      </c>
      <c r="D392" s="220" t="s">
        <v>834</v>
      </c>
      <c r="E392" s="220" t="s">
        <v>835</v>
      </c>
      <c r="F392" s="220" t="s">
        <v>612</v>
      </c>
      <c r="G392" s="221">
        <f>+'Balance General'!F17</f>
        <v>8587618209</v>
      </c>
      <c r="H392" s="870">
        <v>0</v>
      </c>
      <c r="I392" s="313"/>
    </row>
    <row r="393" spans="1:9" ht="15.75" thickBot="1">
      <c r="A393" s="68"/>
      <c r="B393" s="171" t="s">
        <v>635</v>
      </c>
      <c r="C393" s="174" t="s">
        <v>812</v>
      </c>
      <c r="D393" s="174" t="s">
        <v>812</v>
      </c>
      <c r="E393" s="174" t="s">
        <v>812</v>
      </c>
      <c r="F393" s="174" t="s">
        <v>812</v>
      </c>
      <c r="G393" s="251">
        <f>SUM(G392)</f>
        <v>8587618209</v>
      </c>
      <c r="H393" s="871">
        <v>0</v>
      </c>
    </row>
    <row r="394" spans="1:9" ht="15.75" thickTop="1">
      <c r="A394" s="68"/>
      <c r="B394" s="222" t="s">
        <v>636</v>
      </c>
      <c r="C394" s="218"/>
      <c r="D394" s="207"/>
    </row>
    <row r="395" spans="1:9">
      <c r="A395" s="68"/>
      <c r="B395" s="188"/>
      <c r="C395" s="218"/>
      <c r="D395" s="207"/>
    </row>
    <row r="396" spans="1:9">
      <c r="A396" s="68"/>
      <c r="B396" s="197" t="s">
        <v>836</v>
      </c>
      <c r="D396" s="207"/>
    </row>
    <row r="397" spans="1:9">
      <c r="A397" s="68"/>
      <c r="B397" s="197"/>
      <c r="D397" s="207"/>
    </row>
    <row r="398" spans="1:9">
      <c r="A398" s="68"/>
      <c r="B398" s="223" t="s">
        <v>1219</v>
      </c>
      <c r="D398" s="207"/>
    </row>
    <row r="399" spans="1:9">
      <c r="A399" s="68"/>
      <c r="B399" s="117"/>
      <c r="D399" s="207"/>
    </row>
    <row r="400" spans="1:9">
      <c r="A400" s="68"/>
      <c r="B400" s="197" t="s">
        <v>837</v>
      </c>
      <c r="D400" s="207"/>
    </row>
    <row r="401" spans="1:8" ht="15.75" thickBot="1">
      <c r="A401" s="68"/>
      <c r="B401" s="117"/>
      <c r="D401" s="207"/>
    </row>
    <row r="402" spans="1:8">
      <c r="A402" s="68"/>
      <c r="B402" s="1035" t="s">
        <v>407</v>
      </c>
      <c r="C402" s="422" t="s">
        <v>434</v>
      </c>
      <c r="D402" s="422" t="s">
        <v>433</v>
      </c>
      <c r="E402" s="260"/>
    </row>
    <row r="403" spans="1:8" ht="15.75" thickBot="1">
      <c r="A403" s="68"/>
      <c r="B403" s="1036"/>
      <c r="C403" s="504" t="s">
        <v>838</v>
      </c>
      <c r="D403" s="504" t="s">
        <v>825</v>
      </c>
    </row>
    <row r="404" spans="1:8">
      <c r="A404" s="68"/>
      <c r="B404" s="514" t="s">
        <v>839</v>
      </c>
      <c r="C404" s="515">
        <v>0</v>
      </c>
      <c r="D404" s="516">
        <v>0</v>
      </c>
    </row>
    <row r="405" spans="1:8">
      <c r="A405" s="68"/>
      <c r="B405" s="464" t="s">
        <v>752</v>
      </c>
      <c r="C405" s="517">
        <f>+'Balance General'!F32</f>
        <v>671553185</v>
      </c>
      <c r="D405" s="518">
        <v>0</v>
      </c>
    </row>
    <row r="406" spans="1:8" ht="15.75" thickBot="1">
      <c r="A406" s="68"/>
      <c r="B406" s="465" t="s">
        <v>840</v>
      </c>
      <c r="C406" s="519">
        <v>0</v>
      </c>
      <c r="D406" s="520">
        <v>0</v>
      </c>
      <c r="H406" s="224"/>
    </row>
    <row r="407" spans="1:8" ht="15.75" thickBot="1">
      <c r="A407" s="68"/>
      <c r="B407" s="149" t="s">
        <v>780</v>
      </c>
      <c r="C407" s="152">
        <f>SUM(C404:C406)</f>
        <v>671553185</v>
      </c>
      <c r="D407" s="521">
        <v>0</v>
      </c>
    </row>
    <row r="408" spans="1:8" ht="15.75" thickBot="1">
      <c r="A408" s="68"/>
      <c r="B408" s="153" t="s">
        <v>782</v>
      </c>
      <c r="C408" s="775">
        <v>0</v>
      </c>
      <c r="D408" s="522">
        <v>0</v>
      </c>
    </row>
    <row r="409" spans="1:8">
      <c r="A409" s="68"/>
      <c r="B409" s="188"/>
      <c r="C409" s="225"/>
    </row>
    <row r="410" spans="1:8">
      <c r="A410" s="68"/>
      <c r="B410" s="197" t="s">
        <v>841</v>
      </c>
    </row>
    <row r="411" spans="1:8" ht="15.75" thickBot="1">
      <c r="A411" s="68"/>
      <c r="B411" s="117"/>
    </row>
    <row r="412" spans="1:8" ht="15.75" thickBot="1">
      <c r="A412" s="68"/>
      <c r="B412" s="1071" t="s">
        <v>628</v>
      </c>
      <c r="C412" s="1071" t="s">
        <v>629</v>
      </c>
      <c r="D412" s="1071" t="s">
        <v>630</v>
      </c>
      <c r="E412" s="996" t="s">
        <v>637</v>
      </c>
      <c r="F412" s="997"/>
      <c r="G412" s="260"/>
    </row>
    <row r="413" spans="1:8" ht="15.75" thickBot="1">
      <c r="A413" s="68"/>
      <c r="B413" s="1072"/>
      <c r="C413" s="1072"/>
      <c r="D413" s="1072"/>
      <c r="E413" s="369">
        <v>44104</v>
      </c>
      <c r="F413" s="369">
        <v>43830</v>
      </c>
    </row>
    <row r="414" spans="1:8" ht="15.75" thickBot="1">
      <c r="A414" s="68"/>
      <c r="B414" s="226" t="s">
        <v>778</v>
      </c>
      <c r="C414" s="227" t="s">
        <v>633</v>
      </c>
      <c r="D414" s="228" t="s">
        <v>842</v>
      </c>
      <c r="E414" s="211">
        <v>1334466695.3</v>
      </c>
      <c r="F414" s="252">
        <v>0</v>
      </c>
      <c r="G414" s="313"/>
    </row>
    <row r="415" spans="1:8" ht="15.75" thickBot="1">
      <c r="A415" s="68"/>
      <c r="B415" s="226" t="s">
        <v>778</v>
      </c>
      <c r="C415" s="227" t="s">
        <v>633</v>
      </c>
      <c r="D415" s="228" t="s">
        <v>62</v>
      </c>
      <c r="E415" s="523">
        <f>+E181+E182+E183+E184+E185</f>
        <v>1160365753.4246576</v>
      </c>
      <c r="F415" s="252">
        <v>0</v>
      </c>
      <c r="G415" s="338"/>
    </row>
    <row r="416" spans="1:8" ht="15.75" thickBot="1">
      <c r="A416" s="68"/>
      <c r="B416" s="226" t="s">
        <v>843</v>
      </c>
      <c r="C416" s="227" t="s">
        <v>633</v>
      </c>
      <c r="D416" s="228" t="s">
        <v>805</v>
      </c>
      <c r="E416" s="254">
        <f>+'Balance General'!C24</f>
        <v>374394447</v>
      </c>
      <c r="F416" s="252">
        <v>0</v>
      </c>
      <c r="G416" s="250"/>
    </row>
    <row r="417" spans="1:9" s="328" customFormat="1" ht="15.75" thickBot="1">
      <c r="A417" s="327"/>
      <c r="B417" s="226" t="s">
        <v>778</v>
      </c>
      <c r="C417" s="227" t="s">
        <v>633</v>
      </c>
      <c r="D417" s="228" t="s">
        <v>1088</v>
      </c>
      <c r="E417" s="254">
        <f>-'Balance General'!F17</f>
        <v>-8587618209</v>
      </c>
      <c r="F417" s="252">
        <v>0</v>
      </c>
      <c r="G417" s="250"/>
      <c r="I417" s="283"/>
    </row>
    <row r="418" spans="1:9" ht="15.75" thickBot="1">
      <c r="A418" s="68"/>
      <c r="B418" s="229" t="s">
        <v>635</v>
      </c>
      <c r="C418" s="230"/>
      <c r="D418" s="230"/>
      <c r="E418" s="213">
        <f>SUM(E414:E417)</f>
        <v>-5718391313.2753429</v>
      </c>
      <c r="F418" s="253">
        <f>SUM(F414:F417)</f>
        <v>0</v>
      </c>
    </row>
    <row r="419" spans="1:9">
      <c r="A419" s="68"/>
      <c r="B419" s="231"/>
      <c r="C419" s="232"/>
      <c r="D419" s="232"/>
    </row>
    <row r="420" spans="1:9">
      <c r="A420" s="68"/>
      <c r="B420" s="233" t="s">
        <v>844</v>
      </c>
      <c r="C420" s="232"/>
      <c r="D420" s="232"/>
    </row>
    <row r="421" spans="1:9" s="260" customFormat="1">
      <c r="A421" s="261"/>
      <c r="B421" s="262" t="s">
        <v>1220</v>
      </c>
      <c r="C421" s="263"/>
      <c r="D421" s="263"/>
      <c r="I421" s="288"/>
    </row>
    <row r="422" spans="1:9" ht="15.75" thickBot="1">
      <c r="A422" s="68"/>
      <c r="B422" s="234"/>
      <c r="C422" s="232"/>
      <c r="D422" s="232"/>
      <c r="F422" s="264"/>
      <c r="G422" s="264"/>
      <c r="H422" s="265"/>
      <c r="I422" s="289"/>
    </row>
    <row r="423" spans="1:9" ht="15.75" thickBot="1">
      <c r="A423" s="68"/>
      <c r="B423" s="891" t="s">
        <v>638</v>
      </c>
      <c r="C423" s="500" t="s">
        <v>639</v>
      </c>
      <c r="D423" s="501" t="s">
        <v>640</v>
      </c>
      <c r="E423" s="250"/>
      <c r="F423" s="266"/>
      <c r="G423" s="266"/>
      <c r="H423" s="267"/>
      <c r="I423" s="290"/>
    </row>
    <row r="424" spans="1:9" ht="15.75" thickBot="1">
      <c r="A424" s="68"/>
      <c r="B424" s="795" t="s">
        <v>778</v>
      </c>
      <c r="C424" s="894">
        <v>764203212</v>
      </c>
      <c r="D424" s="893">
        <v>114725416</v>
      </c>
      <c r="E424" s="313"/>
      <c r="F424" s="266"/>
      <c r="G424" s="266"/>
      <c r="H424" s="267"/>
      <c r="I424" s="290"/>
    </row>
    <row r="425" spans="1:9" ht="15.75" thickBot="1">
      <c r="A425" s="68"/>
      <c r="B425" s="177" t="s">
        <v>845</v>
      </c>
      <c r="C425" s="256">
        <f>SUM(C424)</f>
        <v>764203212</v>
      </c>
      <c r="D425" s="152">
        <f>SUM(D424)</f>
        <v>114725416</v>
      </c>
      <c r="E425" s="338"/>
      <c r="F425" s="266"/>
      <c r="G425" s="266"/>
      <c r="H425" s="268"/>
      <c r="I425" s="291"/>
    </row>
    <row r="426" spans="1:9" ht="15.75" thickBot="1">
      <c r="A426" s="68"/>
      <c r="B426" s="892" t="s">
        <v>782</v>
      </c>
      <c r="C426" s="895">
        <v>0</v>
      </c>
      <c r="D426" s="162">
        <v>0</v>
      </c>
      <c r="F426" s="266"/>
      <c r="G426" s="266"/>
      <c r="H426" s="267"/>
      <c r="I426" s="290"/>
    </row>
    <row r="427" spans="1:9">
      <c r="A427" s="68"/>
      <c r="B427" s="234"/>
      <c r="C427" s="232"/>
      <c r="D427" s="232"/>
      <c r="F427" s="266"/>
      <c r="G427" s="266"/>
      <c r="H427" s="267"/>
      <c r="I427" s="290"/>
    </row>
    <row r="428" spans="1:9">
      <c r="A428" s="68"/>
      <c r="B428" s="235" t="s">
        <v>846</v>
      </c>
      <c r="C428" s="236"/>
    </row>
    <row r="429" spans="1:9">
      <c r="A429" s="68"/>
      <c r="B429" s="1056" t="s">
        <v>1419</v>
      </c>
      <c r="C429" s="1056"/>
    </row>
    <row r="430" spans="1:9" ht="15.75" thickBot="1">
      <c r="A430" s="68"/>
      <c r="B430" s="192"/>
      <c r="C430" s="236"/>
    </row>
    <row r="431" spans="1:9" ht="25.9" customHeight="1" thickTop="1">
      <c r="A431" s="68"/>
      <c r="B431" s="1065" t="s">
        <v>407</v>
      </c>
      <c r="C431" s="524" t="s">
        <v>847</v>
      </c>
      <c r="D431" s="1067" t="s">
        <v>430</v>
      </c>
      <c r="E431" s="1067" t="s">
        <v>436</v>
      </c>
      <c r="F431" s="1069" t="s">
        <v>848</v>
      </c>
    </row>
    <row r="432" spans="1:9" ht="25.15" customHeight="1" thickBot="1">
      <c r="A432" s="68"/>
      <c r="B432" s="1066"/>
      <c r="C432" s="504" t="s">
        <v>838</v>
      </c>
      <c r="D432" s="1068"/>
      <c r="E432" s="1068"/>
      <c r="F432" s="1070"/>
      <c r="G432" s="260"/>
    </row>
    <row r="433" spans="1:9">
      <c r="A433" s="68"/>
      <c r="B433" s="514" t="s">
        <v>849</v>
      </c>
      <c r="C433" s="821">
        <v>5000000000</v>
      </c>
      <c r="D433" s="881">
        <v>5000000000</v>
      </c>
      <c r="E433" s="821">
        <v>0</v>
      </c>
      <c r="F433" s="883">
        <f>+C433+D433-E433</f>
        <v>10000000000</v>
      </c>
    </row>
    <row r="434" spans="1:9">
      <c r="A434" s="68"/>
      <c r="B434" s="464" t="s">
        <v>850</v>
      </c>
      <c r="C434" s="478">
        <v>0</v>
      </c>
      <c r="D434" s="473">
        <v>615000000</v>
      </c>
      <c r="E434" s="478">
        <v>0</v>
      </c>
      <c r="F434" s="884">
        <f t="shared" ref="F434:F436" si="16">+C434+D434-E434</f>
        <v>615000000</v>
      </c>
    </row>
    <row r="435" spans="1:9">
      <c r="A435" s="68"/>
      <c r="B435" s="879" t="s">
        <v>377</v>
      </c>
      <c r="C435" s="885">
        <v>0</v>
      </c>
      <c r="D435" s="882">
        <v>136338445</v>
      </c>
      <c r="E435" s="885">
        <v>0</v>
      </c>
      <c r="F435" s="884">
        <f t="shared" si="16"/>
        <v>136338445</v>
      </c>
    </row>
    <row r="436" spans="1:9">
      <c r="A436" s="68"/>
      <c r="B436" s="464" t="s">
        <v>547</v>
      </c>
      <c r="C436" s="478">
        <v>634228480</v>
      </c>
      <c r="D436" s="473">
        <v>0</v>
      </c>
      <c r="E436" s="478">
        <f>650338445</f>
        <v>650338445</v>
      </c>
      <c r="F436" s="884">
        <f t="shared" si="16"/>
        <v>-16109965</v>
      </c>
      <c r="G436" s="295"/>
    </row>
    <row r="437" spans="1:9">
      <c r="A437" s="68"/>
      <c r="B437" s="464" t="s">
        <v>851</v>
      </c>
      <c r="C437" s="886">
        <v>0</v>
      </c>
      <c r="D437" s="488">
        <v>0</v>
      </c>
      <c r="E437" s="887">
        <v>0</v>
      </c>
      <c r="F437" s="887">
        <f>+'Clasificación 09.20'!G347</f>
        <v>2185253541.8053999</v>
      </c>
    </row>
    <row r="438" spans="1:9" s="328" customFormat="1" ht="15.75" thickBot="1">
      <c r="A438" s="327"/>
      <c r="B438" s="880" t="s">
        <v>1420</v>
      </c>
      <c r="C438" s="888">
        <v>0</v>
      </c>
      <c r="D438" s="889">
        <v>1000000</v>
      </c>
      <c r="E438" s="888"/>
      <c r="F438" s="890">
        <f>+D438-E438</f>
        <v>1000000</v>
      </c>
      <c r="I438" s="283"/>
    </row>
    <row r="439" spans="1:9" ht="15.75" thickBot="1">
      <c r="A439" s="68"/>
      <c r="B439" s="201" t="s">
        <v>50</v>
      </c>
      <c r="C439" s="481">
        <f>SUM(C433:C438)</f>
        <v>5634228480</v>
      </c>
      <c r="D439" s="272">
        <f>SUM(D433:D438)</f>
        <v>5752338445</v>
      </c>
      <c r="E439" s="481">
        <f t="shared" ref="E439:F439" si="17">SUM(E433:E438)</f>
        <v>650338445</v>
      </c>
      <c r="F439" s="481">
        <f t="shared" si="17"/>
        <v>12921482021.805401</v>
      </c>
    </row>
    <row r="440" spans="1:9" ht="13.5" customHeight="1">
      <c r="A440" s="68"/>
      <c r="B440" s="117"/>
      <c r="C440" s="236"/>
      <c r="F440" s="295"/>
    </row>
    <row r="441" spans="1:9">
      <c r="A441" s="68"/>
      <c r="B441" s="197" t="s">
        <v>852</v>
      </c>
      <c r="C441" s="236"/>
    </row>
    <row r="442" spans="1:9">
      <c r="A442" s="68"/>
      <c r="B442" s="192" t="s">
        <v>853</v>
      </c>
      <c r="C442" s="249"/>
    </row>
    <row r="443" spans="1:9">
      <c r="A443" s="68"/>
      <c r="B443" s="117"/>
      <c r="C443" s="249"/>
    </row>
    <row r="444" spans="1:9">
      <c r="A444" s="116"/>
      <c r="B444" s="197" t="s">
        <v>854</v>
      </c>
      <c r="C444" s="249"/>
    </row>
    <row r="445" spans="1:9">
      <c r="A445" s="116"/>
      <c r="B445" s="117"/>
      <c r="C445" s="249"/>
    </row>
    <row r="446" spans="1:9">
      <c r="A446" s="68"/>
      <c r="B446" s="1013" t="s">
        <v>437</v>
      </c>
      <c r="C446" s="1013"/>
      <c r="D446" s="1013"/>
    </row>
    <row r="447" spans="1:9">
      <c r="A447" s="68"/>
      <c r="B447" s="192" t="s">
        <v>855</v>
      </c>
      <c r="C447" s="249"/>
    </row>
    <row r="448" spans="1:9">
      <c r="A448" s="68"/>
      <c r="B448" s="117"/>
    </row>
    <row r="449" spans="1:9">
      <c r="A449" s="68"/>
      <c r="B449" s="197" t="s">
        <v>856</v>
      </c>
    </row>
    <row r="450" spans="1:9" ht="15.75" thickBot="1">
      <c r="A450" s="68"/>
    </row>
    <row r="451" spans="1:9" ht="15.75" thickBot="1">
      <c r="A451" s="68"/>
      <c r="B451" s="902" t="s">
        <v>407</v>
      </c>
      <c r="C451" s="874">
        <v>44104</v>
      </c>
      <c r="D451" s="875">
        <v>43738</v>
      </c>
      <c r="E451" s="260"/>
    </row>
    <row r="452" spans="1:9">
      <c r="A452" s="68"/>
      <c r="B452" s="876" t="s">
        <v>857</v>
      </c>
      <c r="C452" s="878">
        <f>+'Clasificación 09.20'!G355</f>
        <v>5598392</v>
      </c>
      <c r="D452" s="877">
        <v>0</v>
      </c>
    </row>
    <row r="453" spans="1:9" ht="15.75" thickBot="1">
      <c r="A453" s="68"/>
      <c r="B453" s="896" t="s">
        <v>569</v>
      </c>
      <c r="C453" s="897">
        <f>+'Clasificación 09.20'!G365</f>
        <v>2760210089</v>
      </c>
      <c r="D453" s="898">
        <v>0</v>
      </c>
    </row>
    <row r="454" spans="1:9" ht="15.75" thickBot="1">
      <c r="A454" s="68"/>
      <c r="B454" s="899" t="s">
        <v>71</v>
      </c>
      <c r="C454" s="900">
        <f>SUM(C452:C453)</f>
        <v>2765808481</v>
      </c>
      <c r="D454" s="901">
        <v>0</v>
      </c>
      <c r="E454" s="237"/>
      <c r="F454" s="237"/>
      <c r="G454" s="237"/>
    </row>
    <row r="455" spans="1:9">
      <c r="A455" s="68"/>
      <c r="B455" s="117"/>
      <c r="C455" s="260"/>
    </row>
    <row r="456" spans="1:9">
      <c r="A456" s="68"/>
      <c r="B456" s="235" t="s">
        <v>858</v>
      </c>
      <c r="C456" s="260"/>
    </row>
    <row r="457" spans="1:9" ht="15.75" thickBot="1">
      <c r="A457" s="68"/>
      <c r="B457" s="117"/>
      <c r="C457" s="260"/>
    </row>
    <row r="458" spans="1:9" ht="15.75" thickBot="1">
      <c r="A458" s="68"/>
      <c r="B458" s="904" t="s">
        <v>407</v>
      </c>
      <c r="C458" s="908">
        <v>44104</v>
      </c>
      <c r="D458" s="906">
        <v>43738</v>
      </c>
      <c r="E458" s="260"/>
    </row>
    <row r="459" spans="1:9">
      <c r="A459" s="68"/>
      <c r="B459" s="913" t="s">
        <v>306</v>
      </c>
      <c r="C459" s="914">
        <f>+'Clasificación 09.20'!G351</f>
        <v>74751004</v>
      </c>
      <c r="D459" s="915">
        <v>0</v>
      </c>
      <c r="E459" s="329"/>
      <c r="F459" s="328"/>
    </row>
    <row r="460" spans="1:9">
      <c r="A460" s="68"/>
      <c r="B460" s="905" t="s">
        <v>859</v>
      </c>
      <c r="C460" s="909">
        <f>+'Clasificación 09.20'!G353</f>
        <v>18703100</v>
      </c>
      <c r="D460" s="907">
        <v>0</v>
      </c>
      <c r="E460" s="329"/>
      <c r="F460" s="328"/>
    </row>
    <row r="461" spans="1:9" s="328" customFormat="1">
      <c r="A461" s="327"/>
      <c r="B461" s="905" t="s">
        <v>666</v>
      </c>
      <c r="C461" s="909">
        <v>400000</v>
      </c>
      <c r="D461" s="907">
        <v>0</v>
      </c>
      <c r="E461" s="329"/>
      <c r="I461" s="283"/>
    </row>
    <row r="462" spans="1:9" s="328" customFormat="1">
      <c r="A462" s="327"/>
      <c r="B462" s="905" t="s">
        <v>482</v>
      </c>
      <c r="C462" s="909">
        <v>198767523</v>
      </c>
      <c r="D462" s="907">
        <v>0</v>
      </c>
      <c r="E462" s="329"/>
      <c r="I462" s="283"/>
    </row>
    <row r="463" spans="1:9">
      <c r="A463" s="68"/>
      <c r="B463" s="905" t="s">
        <v>860</v>
      </c>
      <c r="C463" s="909">
        <f>+'Clasificación 09.20'!G364</f>
        <v>1926533</v>
      </c>
      <c r="D463" s="907">
        <v>0</v>
      </c>
      <c r="E463" s="329"/>
      <c r="F463" s="328"/>
    </row>
    <row r="464" spans="1:9" s="328" customFormat="1">
      <c r="A464" s="327"/>
      <c r="B464" s="905" t="s">
        <v>671</v>
      </c>
      <c r="C464" s="909">
        <v>3516576</v>
      </c>
      <c r="D464" s="907"/>
      <c r="E464" s="329"/>
      <c r="I464" s="283"/>
    </row>
    <row r="465" spans="1:9" s="328" customFormat="1" ht="15.75" thickBot="1">
      <c r="A465" s="327"/>
      <c r="B465" s="916" t="s">
        <v>1015</v>
      </c>
      <c r="C465" s="918">
        <v>17630000</v>
      </c>
      <c r="D465" s="917"/>
      <c r="E465" s="329"/>
      <c r="I465" s="283"/>
    </row>
    <row r="466" spans="1:9" ht="15.75" thickBot="1">
      <c r="A466" s="68"/>
      <c r="B466" s="910" t="s">
        <v>71</v>
      </c>
      <c r="C466" s="911">
        <f>SUM(C459:C465)</f>
        <v>315694736</v>
      </c>
      <c r="D466" s="912">
        <f>+SUM(D459:D463)</f>
        <v>0</v>
      </c>
      <c r="E466" s="329"/>
      <c r="F466" s="328"/>
    </row>
    <row r="467" spans="1:9">
      <c r="A467" s="68"/>
    </row>
    <row r="468" spans="1:9">
      <c r="A468" s="68"/>
      <c r="B468" s="1073" t="s">
        <v>861</v>
      </c>
      <c r="C468" s="1073"/>
      <c r="D468" s="1073"/>
    </row>
    <row r="469" spans="1:9" ht="15.75" thickBot="1">
      <c r="A469" s="68"/>
    </row>
    <row r="470" spans="1:9">
      <c r="A470" s="68"/>
      <c r="B470" s="903" t="s">
        <v>407</v>
      </c>
      <c r="C470" s="872">
        <v>44104</v>
      </c>
      <c r="D470" s="873">
        <v>43738</v>
      </c>
      <c r="E470" s="260"/>
    </row>
    <row r="471" spans="1:9">
      <c r="A471" s="68"/>
      <c r="B471" s="920" t="s">
        <v>438</v>
      </c>
      <c r="C471" s="259"/>
      <c r="D471" s="921"/>
      <c r="E471" s="325"/>
      <c r="F471" s="324"/>
    </row>
    <row r="472" spans="1:9">
      <c r="A472" s="68"/>
      <c r="B472" s="922" t="s">
        <v>489</v>
      </c>
      <c r="C472" s="259">
        <f>+'Clasificación 09.20'!G388</f>
        <v>810994237</v>
      </c>
      <c r="D472" s="923">
        <v>0</v>
      </c>
      <c r="E472" s="325"/>
      <c r="F472" s="324"/>
    </row>
    <row r="473" spans="1:9">
      <c r="A473" s="68"/>
      <c r="B473" s="922" t="s">
        <v>488</v>
      </c>
      <c r="C473" s="259">
        <f>+'Clasificación 09.20'!G387</f>
        <v>39288422</v>
      </c>
      <c r="D473" s="923">
        <v>0</v>
      </c>
      <c r="E473" s="325"/>
      <c r="F473" s="324"/>
    </row>
    <row r="474" spans="1:9">
      <c r="A474" s="68"/>
      <c r="B474" s="922" t="s">
        <v>344</v>
      </c>
      <c r="C474" s="259">
        <f>+'Clasificación 09.20'!G389</f>
        <v>132750633</v>
      </c>
      <c r="D474" s="923">
        <v>0</v>
      </c>
      <c r="E474" s="325"/>
      <c r="F474" s="324"/>
    </row>
    <row r="475" spans="1:9" s="324" customFormat="1">
      <c r="A475" s="327"/>
      <c r="B475" s="924" t="s">
        <v>343</v>
      </c>
      <c r="C475" s="259">
        <v>0</v>
      </c>
      <c r="D475" s="923">
        <v>0</v>
      </c>
      <c r="E475" s="325"/>
      <c r="I475" s="283"/>
    </row>
    <row r="476" spans="1:9">
      <c r="A476" s="68"/>
      <c r="B476" s="922" t="s">
        <v>862</v>
      </c>
      <c r="C476" s="259">
        <f>+'Clasificación 09.20'!G390</f>
        <v>2530200</v>
      </c>
      <c r="D476" s="923">
        <v>0</v>
      </c>
      <c r="E476" s="325"/>
      <c r="F476" s="324"/>
    </row>
    <row r="477" spans="1:9" s="328" customFormat="1">
      <c r="A477" s="327"/>
      <c r="B477" s="922" t="s">
        <v>535</v>
      </c>
      <c r="C477" s="259">
        <v>7618424</v>
      </c>
      <c r="D477" s="923">
        <v>0</v>
      </c>
      <c r="E477" s="329"/>
      <c r="I477" s="283"/>
    </row>
    <row r="478" spans="1:9" ht="15.75" thickBot="1">
      <c r="A478" s="68"/>
      <c r="B478" s="922" t="s">
        <v>672</v>
      </c>
      <c r="C478" s="259">
        <f>+'Clasificación 09.20'!G394</f>
        <v>69245572</v>
      </c>
      <c r="D478" s="921">
        <v>0</v>
      </c>
      <c r="E478" s="325"/>
      <c r="F478" s="324"/>
    </row>
    <row r="479" spans="1:9" ht="15.75" thickBot="1">
      <c r="A479" s="68"/>
      <c r="B479" s="927" t="s">
        <v>60</v>
      </c>
      <c r="C479" s="928">
        <f>SUM(C471:C478)</f>
        <v>1062427488</v>
      </c>
      <c r="D479" s="929">
        <f>SUM(D471:D478)</f>
        <v>0</v>
      </c>
      <c r="E479" s="325"/>
      <c r="F479" s="324"/>
      <c r="G479" s="240"/>
    </row>
    <row r="480" spans="1:9">
      <c r="A480" s="68"/>
      <c r="B480" s="920" t="s">
        <v>47</v>
      </c>
      <c r="C480" s="259"/>
      <c r="D480" s="925"/>
    </row>
    <row r="481" spans="1:9">
      <c r="A481" s="68"/>
      <c r="B481" s="922" t="s">
        <v>863</v>
      </c>
      <c r="C481" s="259">
        <f>+'Clasificación 09.20'!G430</f>
        <v>187000000</v>
      </c>
      <c r="D481" s="926">
        <v>0</v>
      </c>
      <c r="E481" s="323"/>
      <c r="F481" s="323"/>
    </row>
    <row r="482" spans="1:9" s="324" customFormat="1">
      <c r="A482" s="327"/>
      <c r="B482" s="922" t="s">
        <v>1087</v>
      </c>
      <c r="C482" s="259">
        <v>0</v>
      </c>
      <c r="D482" s="926">
        <v>0</v>
      </c>
      <c r="I482" s="283"/>
    </row>
    <row r="483" spans="1:9">
      <c r="A483" s="68"/>
      <c r="B483" s="922" t="s">
        <v>906</v>
      </c>
      <c r="C483" s="259">
        <v>0</v>
      </c>
      <c r="D483" s="926">
        <v>0</v>
      </c>
      <c r="E483" s="323"/>
      <c r="F483" s="323"/>
    </row>
    <row r="484" spans="1:9">
      <c r="A484" s="68"/>
      <c r="B484" s="922" t="s">
        <v>864</v>
      </c>
      <c r="C484" s="259">
        <f>+'Clasificación 09.20'!G416</f>
        <v>11879792</v>
      </c>
      <c r="D484" s="926">
        <v>0</v>
      </c>
      <c r="E484" s="323"/>
      <c r="F484" s="323"/>
    </row>
    <row r="485" spans="1:9" s="328" customFormat="1">
      <c r="A485" s="327"/>
      <c r="B485" s="922" t="s">
        <v>494</v>
      </c>
      <c r="C485" s="259">
        <v>175000000</v>
      </c>
      <c r="D485" s="926">
        <v>0</v>
      </c>
      <c r="I485" s="283"/>
    </row>
    <row r="486" spans="1:9" s="328" customFormat="1">
      <c r="A486" s="327"/>
      <c r="B486" s="922" t="s">
        <v>1123</v>
      </c>
      <c r="C486" s="259">
        <v>454546</v>
      </c>
      <c r="D486" s="926"/>
      <c r="I486" s="283"/>
    </row>
    <row r="487" spans="1:9" ht="15.75" thickBot="1">
      <c r="A487" s="68"/>
      <c r="B487" s="922" t="s">
        <v>865</v>
      </c>
      <c r="C487" s="259">
        <f>+'Clasificación 09.20'!G398+'Clasificación 09.20'!G402</f>
        <v>1440002</v>
      </c>
      <c r="D487" s="926">
        <v>0</v>
      </c>
      <c r="E487" s="323"/>
      <c r="F487" s="323"/>
    </row>
    <row r="488" spans="1:9" ht="15.75" thickBot="1">
      <c r="A488" s="68"/>
      <c r="B488" s="927" t="s">
        <v>60</v>
      </c>
      <c r="C488" s="928">
        <f>SUM(C480:C487)</f>
        <v>375774340</v>
      </c>
      <c r="D488" s="929">
        <f>SUM(D480:D487)</f>
        <v>0</v>
      </c>
      <c r="E488" s="323"/>
      <c r="F488" s="323"/>
      <c r="G488" s="240"/>
    </row>
    <row r="489" spans="1:9">
      <c r="A489" s="68"/>
      <c r="B489" s="920" t="s">
        <v>866</v>
      </c>
      <c r="C489" s="259"/>
      <c r="D489" s="925"/>
    </row>
    <row r="490" spans="1:9">
      <c r="A490" s="68"/>
      <c r="B490" s="922" t="s">
        <v>324</v>
      </c>
      <c r="C490" s="259">
        <v>170880068</v>
      </c>
      <c r="D490" s="923">
        <v>0</v>
      </c>
      <c r="E490" s="919"/>
      <c r="F490" s="322"/>
    </row>
    <row r="491" spans="1:9">
      <c r="A491" s="68"/>
      <c r="B491" s="922" t="s">
        <v>325</v>
      </c>
      <c r="C491" s="259">
        <v>3476045</v>
      </c>
      <c r="D491" s="923">
        <v>0</v>
      </c>
      <c r="E491" s="919"/>
      <c r="F491" s="322"/>
    </row>
    <row r="492" spans="1:9">
      <c r="A492" s="68"/>
      <c r="B492" s="922" t="s">
        <v>326</v>
      </c>
      <c r="C492" s="259">
        <v>4000000</v>
      </c>
      <c r="D492" s="923">
        <v>0</v>
      </c>
      <c r="E492" s="919"/>
      <c r="F492" s="322"/>
    </row>
    <row r="493" spans="1:9">
      <c r="A493" s="68"/>
      <c r="B493" s="922" t="s">
        <v>328</v>
      </c>
      <c r="C493" s="259">
        <v>5527273</v>
      </c>
      <c r="D493" s="923">
        <v>0</v>
      </c>
      <c r="E493" s="919"/>
      <c r="F493" s="322"/>
    </row>
    <row r="494" spans="1:9">
      <c r="A494" s="68"/>
      <c r="B494" s="922" t="s">
        <v>674</v>
      </c>
      <c r="C494" s="259">
        <v>48781820</v>
      </c>
      <c r="D494" s="923">
        <v>0</v>
      </c>
      <c r="E494" s="919"/>
      <c r="F494" s="322"/>
    </row>
    <row r="495" spans="1:9">
      <c r="A495" s="68"/>
      <c r="B495" s="922" t="s">
        <v>332</v>
      </c>
      <c r="C495" s="259">
        <v>4814719</v>
      </c>
      <c r="D495" s="921">
        <v>0</v>
      </c>
      <c r="E495" s="919"/>
      <c r="F495" s="322"/>
    </row>
    <row r="496" spans="1:9">
      <c r="A496" s="68"/>
      <c r="B496" s="922" t="s">
        <v>497</v>
      </c>
      <c r="C496" s="259">
        <v>22959091</v>
      </c>
      <c r="D496" s="923">
        <v>0</v>
      </c>
      <c r="E496" s="919"/>
      <c r="F496" s="322"/>
    </row>
    <row r="497" spans="1:7">
      <c r="A497" s="68"/>
      <c r="B497" s="922" t="s">
        <v>338</v>
      </c>
      <c r="C497" s="259">
        <v>429580</v>
      </c>
      <c r="D497" s="923">
        <v>0</v>
      </c>
      <c r="E497" s="919"/>
      <c r="F497" s="322"/>
    </row>
    <row r="498" spans="1:7">
      <c r="A498" s="68"/>
      <c r="B498" s="922" t="s">
        <v>571</v>
      </c>
      <c r="C498" s="259">
        <v>10500000</v>
      </c>
      <c r="D498" s="923">
        <v>0</v>
      </c>
      <c r="E498" s="919"/>
      <c r="F498" s="322"/>
    </row>
    <row r="499" spans="1:7">
      <c r="A499" s="68"/>
      <c r="B499" s="922" t="s">
        <v>572</v>
      </c>
      <c r="C499" s="259">
        <v>4355762</v>
      </c>
      <c r="D499" s="923">
        <v>0</v>
      </c>
      <c r="E499" s="919"/>
      <c r="F499" s="322"/>
    </row>
    <row r="500" spans="1:7">
      <c r="A500" s="68"/>
      <c r="B500" s="922" t="s">
        <v>500</v>
      </c>
      <c r="C500" s="259">
        <v>950000</v>
      </c>
      <c r="D500" s="921">
        <v>0</v>
      </c>
      <c r="E500" s="919"/>
      <c r="F500" s="322"/>
    </row>
    <row r="501" spans="1:7">
      <c r="A501" s="68"/>
      <c r="B501" s="922" t="s">
        <v>676</v>
      </c>
      <c r="C501" s="259">
        <v>354582</v>
      </c>
      <c r="D501" s="921">
        <v>0</v>
      </c>
      <c r="E501" s="919"/>
      <c r="F501" s="322"/>
    </row>
    <row r="502" spans="1:7">
      <c r="A502" s="68"/>
      <c r="B502" s="922" t="s">
        <v>677</v>
      </c>
      <c r="C502" s="259">
        <v>132977328</v>
      </c>
      <c r="D502" s="923">
        <v>0</v>
      </c>
      <c r="E502" s="919"/>
      <c r="F502" s="322"/>
    </row>
    <row r="503" spans="1:7">
      <c r="A503" s="68"/>
      <c r="B503" s="922" t="s">
        <v>678</v>
      </c>
      <c r="C503" s="259">
        <v>105000000</v>
      </c>
      <c r="D503" s="921">
        <v>0</v>
      </c>
      <c r="E503" s="919"/>
      <c r="F503" s="322"/>
    </row>
    <row r="504" spans="1:7">
      <c r="A504" s="68"/>
      <c r="B504" s="922" t="s">
        <v>1072</v>
      </c>
      <c r="C504" s="259">
        <v>2159091</v>
      </c>
      <c r="D504" s="923">
        <v>0</v>
      </c>
      <c r="E504" s="919"/>
      <c r="F504" s="322"/>
    </row>
    <row r="505" spans="1:7" ht="15.75" thickBot="1">
      <c r="A505" s="68"/>
      <c r="B505" s="922" t="s">
        <v>354</v>
      </c>
      <c r="C505" s="259">
        <v>4242263</v>
      </c>
      <c r="D505" s="923">
        <v>0</v>
      </c>
      <c r="E505" s="919"/>
      <c r="F505" s="322"/>
    </row>
    <row r="506" spans="1:7" ht="15.75" thickBot="1">
      <c r="A506" s="68"/>
      <c r="B506" s="927" t="s">
        <v>60</v>
      </c>
      <c r="C506" s="928">
        <f>+SUM(C490:C505)</f>
        <v>521407622</v>
      </c>
      <c r="D506" s="929">
        <f>+SUM(D490:D505)</f>
        <v>0</v>
      </c>
      <c r="E506" s="919"/>
      <c r="F506" s="322"/>
      <c r="G506" s="240"/>
    </row>
    <row r="507" spans="1:7">
      <c r="A507" s="68"/>
      <c r="B507" s="236"/>
      <c r="C507" s="236"/>
      <c r="D507" s="236"/>
      <c r="F507" s="322"/>
    </row>
    <row r="508" spans="1:7">
      <c r="A508" s="68"/>
      <c r="B508" s="217" t="s">
        <v>867</v>
      </c>
      <c r="C508" s="144"/>
    </row>
    <row r="509" spans="1:7" ht="15.75" thickBot="1">
      <c r="A509" s="68"/>
    </row>
    <row r="510" spans="1:7">
      <c r="A510" s="68"/>
      <c r="B510" s="903" t="s">
        <v>407</v>
      </c>
      <c r="C510" s="872">
        <v>44104</v>
      </c>
      <c r="D510" s="873">
        <v>43738</v>
      </c>
      <c r="E510" s="260"/>
    </row>
    <row r="511" spans="1:7">
      <c r="A511" s="68"/>
      <c r="B511" s="930" t="s">
        <v>868</v>
      </c>
      <c r="C511" s="936">
        <v>0</v>
      </c>
      <c r="D511" s="937">
        <v>0</v>
      </c>
    </row>
    <row r="512" spans="1:7">
      <c r="A512" s="68"/>
      <c r="B512" s="931" t="s">
        <v>60</v>
      </c>
      <c r="C512" s="934">
        <v>0</v>
      </c>
      <c r="D512" s="935">
        <v>0</v>
      </c>
    </row>
    <row r="513" spans="1:8">
      <c r="A513" s="68"/>
      <c r="B513" s="930" t="s">
        <v>869</v>
      </c>
      <c r="C513" s="936"/>
      <c r="D513" s="937"/>
    </row>
    <row r="514" spans="1:8" ht="15.75" thickBot="1">
      <c r="A514" s="68"/>
      <c r="B514" s="932" t="s">
        <v>73</v>
      </c>
      <c r="C514" s="938">
        <f>+'Clasificación 09.20'!G454</f>
        <v>7205236</v>
      </c>
      <c r="D514" s="939">
        <v>0</v>
      </c>
    </row>
    <row r="515" spans="1:8" ht="15.75" thickBot="1">
      <c r="A515" s="68"/>
      <c r="B515" s="933" t="s">
        <v>60</v>
      </c>
      <c r="C515" s="940">
        <f>SUM(C514)</f>
        <v>7205236</v>
      </c>
      <c r="D515" s="941">
        <f>SUM(D514)</f>
        <v>0</v>
      </c>
    </row>
    <row r="516" spans="1:8">
      <c r="A516" s="68"/>
      <c r="B516" s="108"/>
      <c r="C516" s="241"/>
      <c r="D516" s="241"/>
    </row>
    <row r="517" spans="1:8">
      <c r="A517" s="68"/>
      <c r="B517" s="242" t="s">
        <v>870</v>
      </c>
      <c r="C517" s="241"/>
      <c r="D517" s="241"/>
    </row>
    <row r="518" spans="1:8" ht="15.75" thickBot="1">
      <c r="A518" s="68"/>
      <c r="B518" s="108"/>
      <c r="C518" s="241"/>
      <c r="D518" s="241"/>
    </row>
    <row r="519" spans="1:8" ht="15.75" thickBot="1">
      <c r="A519" s="68"/>
      <c r="B519" s="942" t="s">
        <v>407</v>
      </c>
      <c r="C519" s="908">
        <v>44104</v>
      </c>
      <c r="D519" s="906">
        <v>43738</v>
      </c>
      <c r="E519" s="260"/>
    </row>
    <row r="520" spans="1:8">
      <c r="A520" s="68"/>
      <c r="B520" s="943" t="s">
        <v>871</v>
      </c>
      <c r="C520" s="948">
        <f>+'Clasificación 09.20'!G375</f>
        <v>861891</v>
      </c>
      <c r="D520" s="945">
        <v>0</v>
      </c>
    </row>
    <row r="521" spans="1:8" ht="15.75" thickBot="1">
      <c r="A521" s="68"/>
      <c r="B521" s="944" t="s">
        <v>395</v>
      </c>
      <c r="C521" s="949">
        <f>'Clasificación 09.20'!G372</f>
        <v>811495260</v>
      </c>
      <c r="D521" s="946">
        <v>0</v>
      </c>
    </row>
    <row r="522" spans="1:8" ht="15.75" thickBot="1">
      <c r="A522" s="68"/>
      <c r="B522" s="927" t="s">
        <v>71</v>
      </c>
      <c r="C522" s="950">
        <f>SUM(C520:C521)</f>
        <v>812357151</v>
      </c>
      <c r="D522" s="947">
        <f>SUM(D520:D521)</f>
        <v>0</v>
      </c>
    </row>
    <row r="523" spans="1:8" ht="12.75" customHeight="1" thickBot="1">
      <c r="A523" s="68"/>
      <c r="B523" s="239"/>
      <c r="C523" s="951"/>
      <c r="D523" s="952"/>
    </row>
    <row r="524" spans="1:8" ht="15.75" thickBot="1">
      <c r="A524" s="68"/>
      <c r="B524" s="942" t="s">
        <v>407</v>
      </c>
      <c r="C524" s="908">
        <v>44104</v>
      </c>
      <c r="D524" s="906">
        <v>43738</v>
      </c>
    </row>
    <row r="525" spans="1:8">
      <c r="A525" s="68"/>
      <c r="B525" s="943" t="s">
        <v>872</v>
      </c>
      <c r="C525" s="948">
        <f>'Clasificación 09.20'!G453</f>
        <v>111208334</v>
      </c>
      <c r="D525" s="945">
        <v>0</v>
      </c>
    </row>
    <row r="526" spans="1:8" ht="15.75" thickBot="1">
      <c r="A526" s="68"/>
      <c r="B526" s="944" t="s">
        <v>124</v>
      </c>
      <c r="C526" s="949">
        <f>'Clasificación 09.20'!G455</f>
        <v>723759533</v>
      </c>
      <c r="D526" s="946">
        <v>0</v>
      </c>
    </row>
    <row r="527" spans="1:8" ht="15.75" thickBot="1">
      <c r="A527" s="68"/>
      <c r="B527" s="927" t="s">
        <v>71</v>
      </c>
      <c r="C527" s="950">
        <f>SUM(C525:C526)</f>
        <v>834967867</v>
      </c>
      <c r="D527" s="947">
        <f>SUM(D525:D526)</f>
        <v>0</v>
      </c>
      <c r="F527" s="249"/>
      <c r="G527" s="249"/>
      <c r="H527" s="249"/>
    </row>
    <row r="528" spans="1:8" ht="15.75" thickBot="1">
      <c r="A528" s="68"/>
      <c r="B528" s="927" t="s">
        <v>873</v>
      </c>
      <c r="C528" s="950">
        <f>+C522-C527</f>
        <v>-22610716</v>
      </c>
      <c r="D528" s="947">
        <f>+D522-D527</f>
        <v>0</v>
      </c>
    </row>
    <row r="529" spans="1:8">
      <c r="A529" s="68"/>
      <c r="B529" s="108"/>
      <c r="C529" s="241"/>
      <c r="D529" s="241"/>
    </row>
    <row r="530" spans="1:8">
      <c r="A530" s="68"/>
      <c r="B530" s="108" t="s">
        <v>874</v>
      </c>
      <c r="C530" s="241"/>
      <c r="D530" s="241"/>
    </row>
    <row r="531" spans="1:8" ht="15.75" thickBot="1">
      <c r="A531" s="68"/>
    </row>
    <row r="532" spans="1:8">
      <c r="A532" s="68"/>
      <c r="B532" s="953" t="s">
        <v>407</v>
      </c>
      <c r="C532" s="366">
        <v>44104</v>
      </c>
      <c r="D532" s="956">
        <v>43738</v>
      </c>
      <c r="E532" s="260"/>
      <c r="F532" s="240"/>
      <c r="G532" s="249"/>
      <c r="H532" s="240"/>
    </row>
    <row r="533" spans="1:8" ht="15.75" thickBot="1">
      <c r="A533" s="68"/>
      <c r="B533" s="954" t="s">
        <v>875</v>
      </c>
      <c r="C533" s="957">
        <f>+'Clasificación 09.20'!G381</f>
        <v>963852</v>
      </c>
      <c r="D533" s="946">
        <v>0</v>
      </c>
    </row>
    <row r="534" spans="1:8" ht="15.75" thickBot="1">
      <c r="A534" s="68"/>
      <c r="B534" s="955" t="s">
        <v>71</v>
      </c>
      <c r="C534" s="958">
        <f>SUM(C533)</f>
        <v>963852</v>
      </c>
      <c r="D534" s="947">
        <v>0</v>
      </c>
    </row>
    <row r="535" spans="1:8">
      <c r="A535" s="68"/>
      <c r="B535" s="117"/>
      <c r="C535" s="243"/>
      <c r="D535" s="244"/>
    </row>
    <row r="536" spans="1:8">
      <c r="A536" s="68"/>
    </row>
    <row r="537" spans="1:8" ht="28.5">
      <c r="A537" s="68"/>
      <c r="B537" s="238" t="s">
        <v>876</v>
      </c>
    </row>
    <row r="538" spans="1:8">
      <c r="A538" s="68"/>
    </row>
    <row r="539" spans="1:8">
      <c r="A539" s="68"/>
      <c r="B539" s="238" t="s">
        <v>877</v>
      </c>
    </row>
    <row r="540" spans="1:8">
      <c r="A540" s="68"/>
      <c r="B540" s="34" t="s">
        <v>878</v>
      </c>
    </row>
    <row r="541" spans="1:8">
      <c r="A541" s="68"/>
    </row>
    <row r="542" spans="1:8">
      <c r="A542" s="68"/>
      <c r="B542" s="197" t="s">
        <v>879</v>
      </c>
    </row>
    <row r="543" spans="1:8">
      <c r="A543" s="68"/>
      <c r="B543" s="34" t="s">
        <v>880</v>
      </c>
    </row>
    <row r="544" spans="1:8">
      <c r="A544" s="68"/>
    </row>
    <row r="545" spans="1:6">
      <c r="A545" s="68"/>
      <c r="B545" s="197" t="s">
        <v>881</v>
      </c>
    </row>
    <row r="546" spans="1:6" ht="39.6" customHeight="1">
      <c r="A546" s="68"/>
      <c r="B546" s="1024" t="s">
        <v>882</v>
      </c>
      <c r="C546" s="1024"/>
      <c r="D546" s="1024"/>
      <c r="E546" s="1024"/>
      <c r="F546" s="1024"/>
    </row>
    <row r="547" spans="1:6" ht="33.4" customHeight="1">
      <c r="A547" s="68"/>
      <c r="B547" s="1024" t="s">
        <v>883</v>
      </c>
      <c r="C547" s="1024"/>
      <c r="D547" s="1024"/>
      <c r="E547" s="1024"/>
      <c r="F547" s="1024"/>
    </row>
    <row r="548" spans="1:6">
      <c r="A548" s="68"/>
    </row>
    <row r="549" spans="1:6">
      <c r="A549" s="68"/>
      <c r="B549" s="197" t="s">
        <v>441</v>
      </c>
    </row>
    <row r="550" spans="1:6" ht="31.15" customHeight="1">
      <c r="A550" s="68"/>
      <c r="B550" s="1024" t="s">
        <v>884</v>
      </c>
      <c r="C550" s="1024"/>
      <c r="D550" s="1024"/>
      <c r="E550" s="1024"/>
      <c r="F550" s="1024"/>
    </row>
    <row r="551" spans="1:6" ht="31.15" customHeight="1">
      <c r="A551" s="68"/>
      <c r="B551" s="1024" t="s">
        <v>885</v>
      </c>
      <c r="C551" s="1024"/>
      <c r="D551" s="1024"/>
      <c r="E551" s="1024"/>
      <c r="F551" s="1024"/>
    </row>
    <row r="552" spans="1:6" ht="66.400000000000006" customHeight="1">
      <c r="A552" s="68"/>
      <c r="B552" s="1024" t="s">
        <v>886</v>
      </c>
      <c r="C552" s="1024"/>
      <c r="D552" s="1024"/>
      <c r="E552" s="1024"/>
      <c r="F552" s="1024"/>
    </row>
    <row r="553" spans="1:6" ht="46.9" customHeight="1">
      <c r="A553" s="68"/>
      <c r="B553" s="1024" t="s">
        <v>1086</v>
      </c>
      <c r="C553" s="1024"/>
      <c r="D553" s="1024"/>
      <c r="E553" s="1024"/>
      <c r="F553" s="1024"/>
    </row>
    <row r="554" spans="1:6">
      <c r="A554" s="68"/>
    </row>
    <row r="555" spans="1:6" ht="15.75">
      <c r="A555" s="68"/>
      <c r="B555" s="118" t="s">
        <v>440</v>
      </c>
    </row>
    <row r="556" spans="1:6">
      <c r="A556" s="68"/>
      <c r="B556" s="260" t="s">
        <v>1221</v>
      </c>
    </row>
    <row r="557" spans="1:6">
      <c r="A557" s="68"/>
      <c r="B557" s="34" t="s">
        <v>887</v>
      </c>
    </row>
    <row r="558" spans="1:6">
      <c r="A558" s="68"/>
    </row>
    <row r="559" spans="1:6" ht="15.75">
      <c r="A559" s="68"/>
      <c r="B559" s="118" t="s">
        <v>888</v>
      </c>
    </row>
    <row r="560" spans="1:6">
      <c r="A560" s="68"/>
      <c r="B560" s="245" t="s">
        <v>889</v>
      </c>
    </row>
    <row r="561" spans="1:6">
      <c r="A561" s="68"/>
    </row>
    <row r="562" spans="1:6">
      <c r="A562" s="68"/>
      <c r="B562" s="238" t="s">
        <v>442</v>
      </c>
    </row>
    <row r="563" spans="1:6">
      <c r="A563" s="68"/>
      <c r="B563" s="1024" t="s">
        <v>890</v>
      </c>
      <c r="C563" s="1024"/>
      <c r="D563" s="1024"/>
      <c r="E563" s="1024"/>
      <c r="F563" s="1024"/>
    </row>
    <row r="564" spans="1:6">
      <c r="A564" s="68"/>
      <c r="B564" s="1024" t="s">
        <v>891</v>
      </c>
      <c r="C564" s="1024"/>
      <c r="D564" s="1024"/>
      <c r="E564" s="1024"/>
      <c r="F564" s="1024"/>
    </row>
    <row r="565" spans="1:6">
      <c r="A565" s="68"/>
      <c r="B565" s="197"/>
    </row>
    <row r="566" spans="1:6">
      <c r="A566" s="68"/>
      <c r="B566" s="197" t="s">
        <v>443</v>
      </c>
    </row>
    <row r="567" spans="1:6">
      <c r="A567" s="68"/>
      <c r="B567" s="34" t="s">
        <v>892</v>
      </c>
    </row>
    <row r="568" spans="1:6">
      <c r="A568" s="68"/>
    </row>
    <row r="569" spans="1:6">
      <c r="A569" s="68"/>
      <c r="B569" s="197" t="s">
        <v>893</v>
      </c>
    </row>
    <row r="570" spans="1:6">
      <c r="A570" s="68"/>
      <c r="B570" s="197"/>
    </row>
    <row r="571" spans="1:6">
      <c r="A571" s="68"/>
      <c r="B571" s="197" t="s">
        <v>894</v>
      </c>
    </row>
    <row r="572" spans="1:6" ht="34.15" customHeight="1">
      <c r="A572" s="68"/>
      <c r="B572" s="1064" t="s">
        <v>895</v>
      </c>
      <c r="C572" s="1064"/>
      <c r="D572" s="1064"/>
      <c r="E572" s="1064"/>
      <c r="F572" s="1064"/>
    </row>
    <row r="573" spans="1:6" ht="46.9" customHeight="1">
      <c r="A573" s="68"/>
      <c r="B573" s="1064" t="s">
        <v>896</v>
      </c>
      <c r="C573" s="1064"/>
      <c r="D573" s="1064"/>
      <c r="E573" s="1064"/>
      <c r="F573" s="1064"/>
    </row>
    <row r="574" spans="1:6" ht="104.45" customHeight="1">
      <c r="A574" s="68"/>
      <c r="B574" s="1064" t="s">
        <v>897</v>
      </c>
      <c r="C574" s="1064"/>
      <c r="D574" s="1064"/>
      <c r="E574" s="1064"/>
      <c r="F574" s="1064"/>
    </row>
    <row r="575" spans="1:6" ht="52.9" customHeight="1">
      <c r="A575" s="68"/>
      <c r="B575" s="1064" t="s">
        <v>898</v>
      </c>
      <c r="C575" s="1064"/>
      <c r="D575" s="1064"/>
      <c r="E575" s="1064"/>
      <c r="F575" s="1064"/>
    </row>
    <row r="576" spans="1:6" ht="46.15" customHeight="1">
      <c r="A576" s="68"/>
      <c r="B576" s="1064" t="s">
        <v>899</v>
      </c>
      <c r="C576" s="1064"/>
      <c r="D576" s="1064"/>
      <c r="E576" s="1064"/>
      <c r="F576" s="1064"/>
    </row>
    <row r="577" spans="1:9" ht="49.5" customHeight="1">
      <c r="A577" s="68"/>
      <c r="B577" s="1064" t="s">
        <v>900</v>
      </c>
      <c r="C577" s="1064"/>
      <c r="D577" s="1064"/>
      <c r="E577" s="1064"/>
      <c r="F577" s="1064"/>
    </row>
    <row r="578" spans="1:9">
      <c r="A578" s="68"/>
      <c r="B578" s="1064" t="s">
        <v>901</v>
      </c>
      <c r="C578" s="1064"/>
      <c r="D578" s="1064"/>
      <c r="E578" s="1064"/>
      <c r="F578" s="1064"/>
    </row>
    <row r="579" spans="1:9">
      <c r="A579" s="68"/>
    </row>
    <row r="580" spans="1:9">
      <c r="A580" s="68"/>
    </row>
    <row r="581" spans="1:9">
      <c r="A581" s="68"/>
    </row>
    <row r="582" spans="1:9">
      <c r="A582" s="68"/>
    </row>
    <row r="583" spans="1:9">
      <c r="A583" s="68"/>
      <c r="B583" s="112" t="s">
        <v>578</v>
      </c>
      <c r="C583" s="112" t="s">
        <v>577</v>
      </c>
      <c r="E583" s="77" t="s">
        <v>446</v>
      </c>
      <c r="F583" s="108"/>
      <c r="G583" s="77" t="s">
        <v>1222</v>
      </c>
    </row>
    <row r="584" spans="1:9">
      <c r="A584" s="68"/>
      <c r="B584" s="114" t="s">
        <v>109</v>
      </c>
      <c r="C584" s="114" t="s">
        <v>576</v>
      </c>
      <c r="E584" s="114" t="s">
        <v>58</v>
      </c>
      <c r="F584" s="115"/>
      <c r="G584" s="114" t="s">
        <v>575</v>
      </c>
      <c r="H584" s="246"/>
      <c r="I584" s="292"/>
    </row>
    <row r="585" spans="1:9">
      <c r="A585" s="68"/>
      <c r="B585" s="1063"/>
      <c r="C585" s="1063"/>
      <c r="D585" s="247"/>
      <c r="E585" s="56"/>
      <c r="G585" s="56"/>
      <c r="H585" s="247"/>
      <c r="I585" s="293"/>
    </row>
    <row r="586" spans="1:9">
      <c r="A586" s="248"/>
      <c r="B586" s="74"/>
      <c r="C586" s="74"/>
      <c r="D586" s="74"/>
      <c r="E586" s="74"/>
      <c r="F586" s="74"/>
      <c r="G586" s="74"/>
      <c r="H586" s="74"/>
      <c r="I586" s="294"/>
    </row>
  </sheetData>
  <customSheetViews>
    <customSheetView guid="{EF69D6EE-DB7C-41BA-9D3E-A1095271DBA4}" scale="85" showPageBreaks="1" showGridLines="0" fitToPage="1" printArea="1" topLeftCell="A108">
      <selection activeCell="B133" sqref="B133"/>
      <pageMargins left="0.25" right="0.25" top="0.75" bottom="0.75" header="0.3" footer="0.3"/>
      <pageSetup paperSize="9" scale="42" fitToHeight="0" orientation="portrait" r:id="rId1"/>
    </customSheetView>
    <customSheetView guid="{F3648BCD-1CED-4BBB-AE63-37BDB925883F}" scale="85" showGridLines="0" printArea="1" topLeftCell="A283">
      <selection activeCell="G307" sqref="G306:G307"/>
      <pageMargins left="0.7" right="0.7" top="0.75" bottom="0.75" header="0.3" footer="0.3"/>
      <pageSetup paperSize="9" scale="50" orientation="portrait" r:id="rId2"/>
    </customSheetView>
    <customSheetView guid="{5FCC9217-B3E9-4B91-A943-5F21728EBEE9}" scale="85" showPageBreaks="1" showGridLines="0" printArea="1" topLeftCell="A272">
      <selection activeCell="D296" sqref="D296"/>
      <pageMargins left="0.7" right="0.7" top="0.75" bottom="0.75" header="0.3" footer="0.3"/>
      <pageSetup paperSize="9" scale="50" orientation="portrait" r:id="rId3"/>
    </customSheetView>
    <customSheetView guid="{7015FC6D-0680-4B00-AA0E-B83DA1D0B666}" scale="85" showPageBreaks="1" showGridLines="0" printArea="1" topLeftCell="A263">
      <selection activeCell="G275" sqref="G275"/>
      <pageMargins left="0.7" right="0.7" top="0.75" bottom="0.75" header="0.3" footer="0.3"/>
      <pageSetup paperSize="9" scale="50" orientation="portrait" r:id="rId4"/>
    </customSheetView>
  </customSheetViews>
  <mergeCells count="64">
    <mergeCell ref="B18:H18"/>
    <mergeCell ref="B11:H11"/>
    <mergeCell ref="B12:B13"/>
    <mergeCell ref="B14:H14"/>
    <mergeCell ref="B15:H15"/>
    <mergeCell ref="B16:H16"/>
    <mergeCell ref="D81:D82"/>
    <mergeCell ref="E81:F81"/>
    <mergeCell ref="B24:H24"/>
    <mergeCell ref="B44:B45"/>
    <mergeCell ref="B74:I74"/>
    <mergeCell ref="B77:I77"/>
    <mergeCell ref="B80:G80"/>
    <mergeCell ref="H81:H82"/>
    <mergeCell ref="I81:I82"/>
    <mergeCell ref="B446:D446"/>
    <mergeCell ref="B348:B349"/>
    <mergeCell ref="D348:D349"/>
    <mergeCell ref="B357:B358"/>
    <mergeCell ref="B378:B379"/>
    <mergeCell ref="B402:B403"/>
    <mergeCell ref="B387:D387"/>
    <mergeCell ref="B553:F553"/>
    <mergeCell ref="E412:F412"/>
    <mergeCell ref="B431:B432"/>
    <mergeCell ref="D431:D432"/>
    <mergeCell ref="E431:E432"/>
    <mergeCell ref="F431:F432"/>
    <mergeCell ref="B412:B413"/>
    <mergeCell ref="C412:C413"/>
    <mergeCell ref="D412:D413"/>
    <mergeCell ref="B429:C429"/>
    <mergeCell ref="B546:F546"/>
    <mergeCell ref="B547:F547"/>
    <mergeCell ref="B550:F550"/>
    <mergeCell ref="B551:F551"/>
    <mergeCell ref="B552:F552"/>
    <mergeCell ref="B468:D468"/>
    <mergeCell ref="B585:C585"/>
    <mergeCell ref="B563:F563"/>
    <mergeCell ref="B564:F564"/>
    <mergeCell ref="B572:F572"/>
    <mergeCell ref="B573:F573"/>
    <mergeCell ref="B574:F574"/>
    <mergeCell ref="B575:F575"/>
    <mergeCell ref="B576:F576"/>
    <mergeCell ref="B577:F577"/>
    <mergeCell ref="B578:F578"/>
    <mergeCell ref="J81:J82"/>
    <mergeCell ref="H80:J80"/>
    <mergeCell ref="B317:C317"/>
    <mergeCell ref="H306:M306"/>
    <mergeCell ref="G81:G82"/>
    <mergeCell ref="B270:D270"/>
    <mergeCell ref="B283:D283"/>
    <mergeCell ref="B296:D296"/>
    <mergeCell ref="B306:B307"/>
    <mergeCell ref="C306:G306"/>
    <mergeCell ref="B279:D279"/>
    <mergeCell ref="B166:F166"/>
    <mergeCell ref="B241:F241"/>
    <mergeCell ref="B260:D260"/>
    <mergeCell ref="B81:B82"/>
    <mergeCell ref="C81:C82"/>
  </mergeCells>
  <pageMargins left="0.25" right="0.25" top="0.75" bottom="0.75" header="0.3" footer="0.3"/>
  <pageSetup paperSize="9" scale="42" fitToHeight="0" orientation="portrait" r:id="rId5"/>
  <ignoredErrors>
    <ignoredError sqref="C454 C479:D479 F418 C522:D522 C343 D344 D527" formulaRange="1"/>
  </ignoredErrors>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Wh4FQhqefWC/ilJbn2nP0jhoSDN1u8MJm4A1J3p5ekc=</DigestValue>
    </Reference>
    <Reference Type="http://www.w3.org/2000/09/xmldsig#Object" URI="#idOfficeObject">
      <DigestMethod Algorithm="http://www.w3.org/2001/04/xmlenc#sha256"/>
      <DigestValue>TCECXDpRZgsc2WZ7qI0Cyy7T5FndXMkaRdlKSFL9AoI=</DigestValue>
    </Reference>
    <Reference Type="http://uri.etsi.org/01903#SignedProperties" URI="#idSignedProperties">
      <Transforms>
        <Transform Algorithm="http://www.w3.org/TR/2001/REC-xml-c14n-20010315"/>
      </Transforms>
      <DigestMethod Algorithm="http://www.w3.org/2001/04/xmlenc#sha256"/>
      <DigestValue>rXG7U6VmDUjUyJgyz1LaPSXdySsnif9LFgjjCvkaS4Y=</DigestValue>
    </Reference>
    <Reference Type="http://www.w3.org/2000/09/xmldsig#Object" URI="#idValidSigLnImg">
      <DigestMethod Algorithm="http://www.w3.org/2001/04/xmlenc#sha256"/>
      <DigestValue>xgEgm7zC52GrIWBFQ6140PWFT5Qu+c1i4GtRpXGKb3k=</DigestValue>
    </Reference>
    <Reference Type="http://www.w3.org/2000/09/xmldsig#Object" URI="#idInvalidSigLnImg">
      <DigestMethod Algorithm="http://www.w3.org/2001/04/xmlenc#sha256"/>
      <DigestValue>HDaezLoZLFdUpGweJfLv+zAQWttU6TwtL15UzGoIaAU=</DigestValue>
    </Reference>
  </SignedInfo>
  <SignatureValue>Vodh0C952d1uvnu1si75+yKvjkGDrl/eA6jcXW/CGtQpZOYOOkW0HyW69thLqd0qeFn3wQVwUBnw
EUPmP+DBM6EhR6qCqeXcMp9lasOZTDKpwRzqYylzTPXO9T8dDDgefF+zQkd8ffk7OZgg2G7EK5u4
c5zJvvDtSs4HbZGplsh1oMeW2cqyYPimRnV7kOQv+bmy9BvzpXIlQpziLLoAeEdjaij0GjqtuqJ6
NuVekflRXjT7bcrH9plhzGvYYtqhb4wPDY6lJXbJmukgMS3COyefi9jSPmkctNg8k9zzMyaBoJlF
9Fm5RrOlVaWv6y9RJbbLbZWTUUvwmVxlJjrggw==</SignatureValue>
  <KeyInfo>
    <X509Data>
      <X509Certificate>MIIIFzCCBf+gAwIBAgIIZQchj6X8qWIwDQYJKoZIhvcNAQELBQAwWzEXMBUGA1UEBRMOUlVDIDgwMDUwMTcyLTExGjAYBgNVBAMTEUNBLURPQ1VNRU5UQSBTLkEuMRcwFQYDVQQKEw5ET0NVTUVOVEEgUy5BLjELMAkGA1UEBhMCUFkwHhcNMTkwODA5MjAzNjUwWhcNMjEwODA4MjA0NjUwWjCBqTELMAkGA1UEBhMCUFkxFzAVBgNVBAQMDlBST05PIFRPw5FBTkVaMRIwEAYDVQQFEwlDSTEzNTczNzAxGDAWBgNVBCoMD01BUkNFTE8gR0FCUklFTDEXMBUGA1UECgwOUEVSU09OQSBGSVNJQ0ExETAPBgNVBAsMCEZJUk1BIEYyMScwJQYDVQQDDB5NQVJDRUxPIEdBQlJJRUwgUFJPTk8gVE/DkUFORVowggEiMA0GCSqGSIb3DQEBAQUAA4IBDwAwggEKAoIBAQCq+hqFetjMpIJIgM8Z1lgZ89lTXTUBtwBmGlBwXTuee0ao5M+FXN/s1kxxT+mzfuYvzrsYsPH+69DuVm0xEeOHyMi2RocrMMbJVrq72EBNluXIczmqL0t6jW27O6JPUF81mumw0smLE8UpXxm9vrTebEd1Nz4i/Idars7LnmRt6duWfHTMI0lSTtNHkzP5RoKf9wtHNK7QQcacm9nFKn50zNAze+/5LH3WrWmKdpj8SlQWcpovpfw9LHUfyJik2epudbNv4FTKQdHiFj58znoSpHJwox3i9bOA296TF30GdQeSGDGYJVq3FbFKvjsIPwL9msXKYuYnHeiAG5FekzwlAgMBAAGjggOOMIIDijAMBgNVHRMBAf8EAjAAMA4GA1UdDwEB/wQEAwIF4DAqBgNVHSUBAf8EIDAeBggrBgEFBQcDAQYIKwYBBQUHAwIGCCsGAQUFBwMEMB0GA1UdDgQWBBTX6ysWjCtYWjGdRCnn443ntyhT4jCBlgYIKwYBBQUHAQEEgYkwgYYwOQYIKwYBBQUHMAGGLWh0dHA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zBgNVHREELDAqgShtYXJjZWxvLnByb25vQHJlZ2lvbmFsY2FzYWRlYm9s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EJHYNvP3bcBQ7lzcniyQaW6LvhaBJ4J7F6jl7WTwOcTKeBFghvbJQrsl91Hyyoe1954MzVgAwpVG2Ir7Sw8vj377mSk4xREOpq/9iKYjfDc+UeS4tPGEu727SnFtW5AeCxeBoKotEfGWOoHzg8efrr6XfIkWlXsDCaWnveqWlsu1weM+mkmjfowy/s1R1EqgkXlbJIDl88WABYtqLbf9jixWCCzRiWSBsTwduXhkk5fR04UkNlLbxjmWwAS0/Q6gS5dtIo8/vEN42oOFYEEOflBnL6HF3ot+WOVsFyf+oeYJsYOLVjPWxrII4GF3b4YoPwSQzjcglhTo8XFZAp5c83CAMeRWXkSAqa28KF2110VQv1oNqYcZ7El0j4VWFFjcDTL1Rf0R8+16Kwsz0xjIK2GktK01XsL4vb0E7Zf/Vt9BWvZtOydtmcTCUl+5a8PibGKKD3ltliaEbsqtSuklvwKJrkN0P7YYkrxSa4UcI61ueEVixmjfjv2A+pur4AMD4YXuvX/wMYuR/ycFyagTlBOZJdyf/DL2l2B+L4oZCVJGvjs5bU99WK//Klu8qcVmjsoJGYdU8O/k0ODVoPY/Tx5RrkW/IDdueeNKy7Yz/sPtSI00Zird/CEnthnTZFJVJLhrDs3ayHGrWtiHkxFa3uWYkJ2gA5EwVHERsieTx9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Transform>
          <Transform Algorithm="http://www.w3.org/TR/2001/REC-xml-c14n-20010315"/>
        </Transforms>
        <DigestMethod Algorithm="http://www.w3.org/2001/04/xmlenc#sha256"/>
        <DigestValue>DBOO+ncMZCXu52IZmcarwYpBcw9I/k771BuQlaZvu04=</DigestValue>
      </Reference>
      <Reference URI="/xl/calcChain.xml?ContentType=application/vnd.openxmlformats-officedocument.spreadsheetml.calcChain+xml">
        <DigestMethod Algorithm="http://www.w3.org/2001/04/xmlenc#sha256"/>
        <DigestValue>6/lBjk9MjQyHiDP7YwZStR6XQMi/9GQdDbWdMrpTSY4=</DigestValue>
      </Reference>
      <Reference URI="/xl/comments1.xml?ContentType=application/vnd.openxmlformats-officedocument.spreadsheetml.comments+xml">
        <DigestMethod Algorithm="http://www.w3.org/2001/04/xmlenc#sha256"/>
        <DigestValue>EerVuUooaYyA1roLiqlVGri+YaY562LCOLmpaBWvgl4=</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k7x4InUpprzMd7EavVzigdy/k2BCSAieF1tBJyAznHo=</DigestValue>
      </Reference>
      <Reference URI="/xl/drawings/vmlDrawing1.vml?ContentType=application/vnd.openxmlformats-officedocument.vmlDrawing">
        <DigestMethod Algorithm="http://www.w3.org/2001/04/xmlenc#sha256"/>
        <DigestValue>kuYcktpTqAsg3Vgxgmmc8S4Dfzt4fZU50wYhzuiWKog=</DigestValue>
      </Reference>
      <Reference URI="/xl/drawings/vmlDrawing2.vml?ContentType=application/vnd.openxmlformats-officedocument.vmlDrawing">
        <DigestMethod Algorithm="http://www.w3.org/2001/04/xmlenc#sha256"/>
        <DigestValue>yU+HEemgbE5Jaz/uSgVF0y/Vh3suIvyoeENL12CgRd4=</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odlGeNeejeQbuHlKfy9mhjwQO6YSN1Q57lS3IDXt2ng=</DigestValue>
      </Reference>
      <Reference URI="/xl/externalLinks/externalLink1.xml?ContentType=application/vnd.openxmlformats-officedocument.spreadsheetml.externalLink+xml">
        <DigestMethod Algorithm="http://www.w3.org/2001/04/xmlenc#sha256"/>
        <DigestValue>sAdA1BU1dcf94XoRYuwk4c2ZuJo01UN4ShjI8Kf2Ne8=</DigestValue>
      </Reference>
      <Reference URI="/xl/media/image1.emf?ContentType=image/x-emf">
        <DigestMethod Algorithm="http://www.w3.org/2001/04/xmlenc#sha256"/>
        <DigestValue>219Lf2fi4fBX0ABtyVBCEOURc+3MKY0kZFZ5vzQJhkc=</DigestValue>
      </Reference>
      <Reference URI="/xl/media/image2.emf?ContentType=image/x-emf">
        <DigestMethod Algorithm="http://www.w3.org/2001/04/xmlenc#sha256"/>
        <DigestValue>7fSPbFgv42at0rt0wl8Q/mPSOlrP2ZzVba7H6VgOf4g=</DigestValue>
      </Reference>
      <Reference URI="/xl/pivotCache/_rels/pivotCacheDefinition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QOEjZlMeRek1C4OcW8fxEZJmubYgvMloGnjN+3666zU=</DigestValue>
      </Reference>
      <Reference URI="/xl/pivotCache/pivotCacheDefinition1.xml?ContentType=application/vnd.openxmlformats-officedocument.spreadsheetml.pivotCacheDefinition+xml">
        <DigestMethod Algorithm="http://www.w3.org/2001/04/xmlenc#sha256"/>
        <DigestValue>WUNDYeBpLp4t6autqzWRhEo/q+81sclEpqwcVpydDz4=</DigestValue>
      </Reference>
      <Reference URI="/xl/pivotCache/pivotCacheRecords1.xml?ContentType=application/vnd.openxmlformats-officedocument.spreadsheetml.pivotCacheRecords+xml">
        <DigestMethod Algorithm="http://www.w3.org/2001/04/xmlenc#sha256"/>
        <DigestValue>KbSmuawOIdwOIDyCXIa1Frf6COdubKXEMnE5OTaHePk=</DigestValue>
      </Reference>
      <Reference URI="/xl/pivotTables/_rels/pivotTable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DdjyHuo2OtPF0AYmdwYmrd48dWY4sJcN4Yx2nifCPoM=</DigestValue>
      </Reference>
      <Reference URI="/xl/pivotTables/pivotTable1.xml?ContentType=application/vnd.openxmlformats-officedocument.spreadsheetml.pivotTable+xml">
        <DigestMethod Algorithm="http://www.w3.org/2001/04/xmlenc#sha256"/>
        <DigestValue>w8kZaPysiIZ5JlhlSVkbHZG+J+IbY93dOC+A2cJnhdA=</DigestValue>
      </Reference>
      <Reference URI="/xl/printerSettings/printerSettings1.bin?ContentType=application/vnd.openxmlformats-officedocument.spreadsheetml.printerSettings">
        <DigestMethod Algorithm="http://www.w3.org/2001/04/xmlenc#sha256"/>
        <DigestValue>97SuEfm0o31cBB+2UpDXf+NzbmK/TOPqjMyoKa/9Izw=</DigestValue>
      </Reference>
      <Reference URI="/xl/printerSettings/printerSettings10.bin?ContentType=application/vnd.openxmlformats-officedocument.spreadsheetml.printerSettings">
        <DigestMethod Algorithm="http://www.w3.org/2001/04/xmlenc#sha256"/>
        <DigestValue>U15nSRTZunfK5ezahyOU/zemt87hULvZgEvhxZD6kZ4=</DigestValue>
      </Reference>
      <Reference URI="/xl/printerSettings/printerSettings11.bin?ContentType=application/vnd.openxmlformats-officedocument.spreadsheetml.printerSettings">
        <DigestMethod Algorithm="http://www.w3.org/2001/04/xmlenc#sha256"/>
        <DigestValue>Wqm1fOu3+29IrP0cdXD6iyyxD6yTInd4sr2seUanF8w=</DigestValue>
      </Reference>
      <Reference URI="/xl/printerSettings/printerSettings12.bin?ContentType=application/vnd.openxmlformats-officedocument.spreadsheetml.printerSettings">
        <DigestMethod Algorithm="http://www.w3.org/2001/04/xmlenc#sha256"/>
        <DigestValue>Wqm1fOu3+29IrP0cdXD6iyyxD6yTInd4sr2seUanF8w=</DigestValue>
      </Reference>
      <Reference URI="/xl/printerSettings/printerSettings13.bin?ContentType=application/vnd.openxmlformats-officedocument.spreadsheetml.printerSettings">
        <DigestMethod Algorithm="http://www.w3.org/2001/04/xmlenc#sha256"/>
        <DigestValue>/cAl0LnjwAewsbd7Sktc3Bga6pNSvAmYhRP13p/pd2k=</DigestValue>
      </Reference>
      <Reference URI="/xl/printerSettings/printerSettings14.bin?ContentType=application/vnd.openxmlformats-officedocument.spreadsheetml.printerSettings">
        <DigestMethod Algorithm="http://www.w3.org/2001/04/xmlenc#sha256"/>
        <DigestValue>aKO8XWThzgvGlTVSu23kX37OoqtKGS6PBUkmhsicI1Y=</DigestValue>
      </Reference>
      <Reference URI="/xl/printerSettings/printerSettings15.bin?ContentType=application/vnd.openxmlformats-officedocument.spreadsheetml.printerSettings">
        <DigestMethod Algorithm="http://www.w3.org/2001/04/xmlenc#sha256"/>
        <DigestValue>aKO8XWThzgvGlTVSu23kX37OoqtKGS6PBUkmhsicI1Y=</DigestValue>
      </Reference>
      <Reference URI="/xl/printerSettings/printerSettings16.bin?ContentType=application/vnd.openxmlformats-officedocument.spreadsheetml.printerSettings">
        <DigestMethod Algorithm="http://www.w3.org/2001/04/xmlenc#sha256"/>
        <DigestValue>aKO8XWThzgvGlTVSu23kX37OoqtKGS6PBUkmhsicI1Y=</DigestValue>
      </Reference>
      <Reference URI="/xl/printerSettings/printerSettings17.bin?ContentType=application/vnd.openxmlformats-officedocument.spreadsheetml.printerSettings">
        <DigestMethod Algorithm="http://www.w3.org/2001/04/xmlenc#sha256"/>
        <DigestValue>TaA6KX/SRWPpmiasS8KGCRFI/mFTpQlGqiM07LbibG8=</DigestValue>
      </Reference>
      <Reference URI="/xl/printerSettings/printerSettings18.bin?ContentType=application/vnd.openxmlformats-officedocument.spreadsheetml.printerSettings">
        <DigestMethod Algorithm="http://www.w3.org/2001/04/xmlenc#sha256"/>
        <DigestValue>/cAl0LnjwAewsbd7Sktc3Bga6pNSvAmYhRP13p/pd2k=</DigestValue>
      </Reference>
      <Reference URI="/xl/printerSettings/printerSettings19.bin?ContentType=application/vnd.openxmlformats-officedocument.spreadsheetml.printerSettings">
        <DigestMethod Algorithm="http://www.w3.org/2001/04/xmlenc#sha256"/>
        <DigestValue>pVmL7yR9kp/pYjy9i4aLJjNxK4Vzn25D2XYdETmNPXM=</DigestValue>
      </Reference>
      <Reference URI="/xl/printerSettings/printerSettings2.bin?ContentType=application/vnd.openxmlformats-officedocument.spreadsheetml.printerSettings">
        <DigestMethod Algorithm="http://www.w3.org/2001/04/xmlenc#sha256"/>
        <DigestValue>97SuEfm0o31cBB+2UpDXf+NzbmK/TOPqjMyoKa/9Izw=</DigestValue>
      </Reference>
      <Reference URI="/xl/printerSettings/printerSettings20.bin?ContentType=application/vnd.openxmlformats-officedocument.spreadsheetml.printerSettings">
        <DigestMethod Algorithm="http://www.w3.org/2001/04/xmlenc#sha256"/>
        <DigestValue>TRrCOIAvgyay9+dOHANtMRhI4Mlj24DaFIyKQoKcdPw=</DigestValue>
      </Reference>
      <Reference URI="/xl/printerSettings/printerSettings21.bin?ContentType=application/vnd.openxmlformats-officedocument.spreadsheetml.printerSettings">
        <DigestMethod Algorithm="http://www.w3.org/2001/04/xmlenc#sha256"/>
        <DigestValue>BCq9O5HHwm91X0cDGi4bjZg0oXnSgv7WGiCfkpesuIU=</DigestValue>
      </Reference>
      <Reference URI="/xl/printerSettings/printerSettings22.bin?ContentType=application/vnd.openxmlformats-officedocument.spreadsheetml.printerSettings">
        <DigestMethod Algorithm="http://www.w3.org/2001/04/xmlenc#sha256"/>
        <DigestValue>TRrCOIAvgyay9+dOHANtMRhI4Mlj24DaFIyKQoKcdPw=</DigestValue>
      </Reference>
      <Reference URI="/xl/printerSettings/printerSettings23.bin?ContentType=application/vnd.openxmlformats-officedocument.spreadsheetml.printerSettings">
        <DigestMethod Algorithm="http://www.w3.org/2001/04/xmlenc#sha256"/>
        <DigestValue>TaA6KX/SRWPpmiasS8KGCRFI/mFTpQlGqiM07LbibG8=</DigestValue>
      </Reference>
      <Reference URI="/xl/printerSettings/printerSettings24.bin?ContentType=application/vnd.openxmlformats-officedocument.spreadsheetml.printerSettings">
        <DigestMethod Algorithm="http://www.w3.org/2001/04/xmlenc#sha256"/>
        <DigestValue>pVmL7yR9kp/pYjy9i4aLJjNxK4Vzn25D2XYdETmNPXM=</DigestValue>
      </Reference>
      <Reference URI="/xl/printerSettings/printerSettings25.bin?ContentType=application/vnd.openxmlformats-officedocument.spreadsheetml.printerSettings">
        <DigestMethod Algorithm="http://www.w3.org/2001/04/xmlenc#sha256"/>
        <DigestValue>Gai0PS8xWxr9eb5TCDSFewjxjpFPS//zNeHf86jDZrM=</DigestValue>
      </Reference>
      <Reference URI="/xl/printerSettings/printerSettings26.bin?ContentType=application/vnd.openxmlformats-officedocument.spreadsheetml.printerSettings">
        <DigestMethod Algorithm="http://www.w3.org/2001/04/xmlenc#sha256"/>
        <DigestValue>ZVxXhJn6XmjT/m1Dw2UhwYZPVXYMSYE+DUFTlsgHV4s=</DigestValue>
      </Reference>
      <Reference URI="/xl/printerSettings/printerSettings27.bin?ContentType=application/vnd.openxmlformats-officedocument.spreadsheetml.printerSettings">
        <DigestMethod Algorithm="http://www.w3.org/2001/04/xmlenc#sha256"/>
        <DigestValue>ZVxXhJn6XmjT/m1Dw2UhwYZPVXYMSYE+DUFTlsgHV4s=</DigestValue>
      </Reference>
      <Reference URI="/xl/printerSettings/printerSettings28.bin?ContentType=application/vnd.openxmlformats-officedocument.spreadsheetml.printerSettings">
        <DigestMethod Algorithm="http://www.w3.org/2001/04/xmlenc#sha256"/>
        <DigestValue>ZVxXhJn6XmjT/m1Dw2UhwYZPVXYMSYE+DUFTlsgHV4s=</DigestValue>
      </Reference>
      <Reference URI="/xl/printerSettings/printerSettings29.bin?ContentType=application/vnd.openxmlformats-officedocument.spreadsheetml.printerSettings">
        <DigestMethod Algorithm="http://www.w3.org/2001/04/xmlenc#sha256"/>
        <DigestValue>DfZXByw/NrTOQobJPWXdBYUq2BfFmlCdgTSgIKCRrwg=</DigestValue>
      </Reference>
      <Reference URI="/xl/printerSettings/printerSettings3.bin?ContentType=application/vnd.openxmlformats-officedocument.spreadsheetml.printerSettings">
        <DigestMethod Algorithm="http://www.w3.org/2001/04/xmlenc#sha256"/>
        <DigestValue>Wqm1fOu3+29IrP0cdXD6iyyxD6yTInd4sr2seUanF8w=</DigestValue>
      </Reference>
      <Reference URI="/xl/printerSettings/printerSettings30.bin?ContentType=application/vnd.openxmlformats-officedocument.spreadsheetml.printerSettings">
        <DigestMethod Algorithm="http://www.w3.org/2001/04/xmlenc#sha256"/>
        <DigestValue>/cAl0LnjwAewsbd7Sktc3Bga6pNSvAmYhRP13p/pd2k=</DigestValue>
      </Reference>
      <Reference URI="/xl/printerSettings/printerSettings31.bin?ContentType=application/vnd.openxmlformats-officedocument.spreadsheetml.printerSettings">
        <DigestMethod Algorithm="http://www.w3.org/2001/04/xmlenc#sha256"/>
        <DigestValue>OGD3iF2+l78gTInlDCWFPycZVuHBpUE02raJ/Wr5XCI=</DigestValue>
      </Reference>
      <Reference URI="/xl/printerSettings/printerSettings32.bin?ContentType=application/vnd.openxmlformats-officedocument.spreadsheetml.printerSettings">
        <DigestMethod Algorithm="http://www.w3.org/2001/04/xmlenc#sha256"/>
        <DigestValue>aKO8XWThzgvGlTVSu23kX37OoqtKGS6PBUkmhsicI1Y=</DigestValue>
      </Reference>
      <Reference URI="/xl/printerSettings/printerSettings33.bin?ContentType=application/vnd.openxmlformats-officedocument.spreadsheetml.printerSettings">
        <DigestMethod Algorithm="http://www.w3.org/2001/04/xmlenc#sha256"/>
        <DigestValue>aKO8XWThzgvGlTVSu23kX37OoqtKGS6PBUkmhsicI1Y=</DigestValue>
      </Reference>
      <Reference URI="/xl/printerSettings/printerSettings34.bin?ContentType=application/vnd.openxmlformats-officedocument.spreadsheetml.printerSettings">
        <DigestMethod Algorithm="http://www.w3.org/2001/04/xmlenc#sha256"/>
        <DigestValue>/cAl0LnjwAewsbd7Sktc3Bga6pNSvAmYhRP13p/pd2k=</DigestValue>
      </Reference>
      <Reference URI="/xl/printerSettings/printerSettings4.bin?ContentType=application/vnd.openxmlformats-officedocument.spreadsheetml.printerSettings">
        <DigestMethod Algorithm="http://www.w3.org/2001/04/xmlenc#sha256"/>
        <DigestValue>Wqm1fOu3+29IrP0cdXD6iyyxD6yTInd4sr2seUanF8w=</DigestValue>
      </Reference>
      <Reference URI="/xl/printerSettings/printerSettings5.bin?ContentType=application/vnd.openxmlformats-officedocument.spreadsheetml.printerSettings">
        <DigestMethod Algorithm="http://www.w3.org/2001/04/xmlenc#sha256"/>
        <DigestValue>U15nSRTZunfK5ezahyOU/zemt87hULvZgEvhxZD6kZ4=</DigestValue>
      </Reference>
      <Reference URI="/xl/printerSettings/printerSettings6.bin?ContentType=application/vnd.openxmlformats-officedocument.spreadsheetml.printerSettings">
        <DigestMethod Algorithm="http://www.w3.org/2001/04/xmlenc#sha256"/>
        <DigestValue>TaA6KX/SRWPpmiasS8KGCRFI/mFTpQlGqiM07LbibG8=</DigestValue>
      </Reference>
      <Reference URI="/xl/printerSettings/printerSettings7.bin?ContentType=application/vnd.openxmlformats-officedocument.spreadsheetml.printerSettings">
        <DigestMethod Algorithm="http://www.w3.org/2001/04/xmlenc#sha256"/>
        <DigestValue>TaA6KX/SRWPpmiasS8KGCRFI/mFTpQlGqiM07LbibG8=</DigestValue>
      </Reference>
      <Reference URI="/xl/printerSettings/printerSettings8.bin?ContentType=application/vnd.openxmlformats-officedocument.spreadsheetml.printerSettings">
        <DigestMethod Algorithm="http://www.w3.org/2001/04/xmlenc#sha256"/>
        <DigestValue>TaA6KX/SRWPpmiasS8KGCRFI/mFTpQlGqiM07LbibG8=</DigestValue>
      </Reference>
      <Reference URI="/xl/printerSettings/printerSettings9.bin?ContentType=application/vnd.openxmlformats-officedocument.spreadsheetml.printerSettings">
        <DigestMethod Algorithm="http://www.w3.org/2001/04/xmlenc#sha256"/>
        <DigestValue>TaA6KX/SRWPpmiasS8KGCRFI/mFTpQlGqiM07LbibG8=</DigestValue>
      </Reference>
      <Reference URI="/xl/sharedStrings.xml?ContentType=application/vnd.openxmlformats-officedocument.spreadsheetml.sharedStrings+xml">
        <DigestMethod Algorithm="http://www.w3.org/2001/04/xmlenc#sha256"/>
        <DigestValue>adjRqI6bABOFq6HT6Ir2Ap+I3Z44a/p4GvdQK4LL510=</DigestValue>
      </Reference>
      <Reference URI="/xl/styles.xml?ContentType=application/vnd.openxmlformats-officedocument.spreadsheetml.styles+xml">
        <DigestMethod Algorithm="http://www.w3.org/2001/04/xmlenc#sha256"/>
        <DigestValue>dE4KtpomLTNz6YYs/VIDQmMLJb9v7oGDGOcsJ5mLLAo=</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l2gJPylYb6johA8JcCBIxyemGw4bguV/tv779cRCI3M=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a75drwAOkOP12+FqCOf/IfobMIxeWQl5+RDM1yk4mwc=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RyutgQaSTHTjbYPotw7Ryb/jkg93kzbi/ClSNcCP8wU=</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iEmroMx+j88uu2Xx1PBnX8xEeIxxK60jX1/gVNFiVmI=</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PVg5TQm9Sl3Y3CmqZXMwCdcw+j320W0EnNrU1bKb+eE=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NVjtzo8Su6qQXijO/h/SQXOyYg1nDROZ/+qyC97oLVo=</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zcoigx/kiWY5yjofG+f8HimFheHSquJGuNH/itgd9D8=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LlrZpPBDGrPHyFLB8/Fb6cRt7CVlhBcjA5mLTA1Hzyc=</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KZqL6rTLsCUXth8uQO5PSSHqKgaVCOSzYJQeqnfQDiE=</DigestValue>
      </Reference>
      <Reference URI="/xl/worksheets/sheet1.xml?ContentType=application/vnd.openxmlformats-officedocument.spreadsheetml.worksheet+xml">
        <DigestMethod Algorithm="http://www.w3.org/2001/04/xmlenc#sha256"/>
        <DigestValue>5ar67ab7S1vY4QD4QHa9tj12uii5QwqR3d2JYV6C+Hk=</DigestValue>
      </Reference>
      <Reference URI="/xl/worksheets/sheet2.xml?ContentType=application/vnd.openxmlformats-officedocument.spreadsheetml.worksheet+xml">
        <DigestMethod Algorithm="http://www.w3.org/2001/04/xmlenc#sha256"/>
        <DigestValue>JQ7EtiEy8QZRH9tipS9K8ubOYMmIIQEPDqTW0nZUu4w=</DigestValue>
      </Reference>
      <Reference URI="/xl/worksheets/sheet3.xml?ContentType=application/vnd.openxmlformats-officedocument.spreadsheetml.worksheet+xml">
        <DigestMethod Algorithm="http://www.w3.org/2001/04/xmlenc#sha256"/>
        <DigestValue>bd+RPW/4DxPLXmBubCtEgIy83jZbjnvd16gQ7AoLT7E=</DigestValue>
      </Reference>
      <Reference URI="/xl/worksheets/sheet4.xml?ContentType=application/vnd.openxmlformats-officedocument.spreadsheetml.worksheet+xml">
        <DigestMethod Algorithm="http://www.w3.org/2001/04/xmlenc#sha256"/>
        <DigestValue>MoWcOCC4gAV2rykKLCFrdrGGUQoaciu22o0M0VeDwWE=</DigestValue>
      </Reference>
      <Reference URI="/xl/worksheets/sheet5.xml?ContentType=application/vnd.openxmlformats-officedocument.spreadsheetml.worksheet+xml">
        <DigestMethod Algorithm="http://www.w3.org/2001/04/xmlenc#sha256"/>
        <DigestValue>husgrOkr05YA/y4td+3Idp/pYpXYXP8M77Ott2Pk1Kg=</DigestValue>
      </Reference>
      <Reference URI="/xl/worksheets/sheet6.xml?ContentType=application/vnd.openxmlformats-officedocument.spreadsheetml.worksheet+xml">
        <DigestMethod Algorithm="http://www.w3.org/2001/04/xmlenc#sha256"/>
        <DigestValue>NrzWlEIUPMBee+ABl+nhHzrDVvoDW9BxLcDnzBrHpwY=</DigestValue>
      </Reference>
      <Reference URI="/xl/worksheets/sheet7.xml?ContentType=application/vnd.openxmlformats-officedocument.spreadsheetml.worksheet+xml">
        <DigestMethod Algorithm="http://www.w3.org/2001/04/xmlenc#sha256"/>
        <DigestValue>LHP55GwCZO1cRqNve/QjPkj95MSwE0hWg2ZbkUyjDNE=</DigestValue>
      </Reference>
      <Reference URI="/xl/worksheets/sheet8.xml?ContentType=application/vnd.openxmlformats-officedocument.spreadsheetml.worksheet+xml">
        <DigestMethod Algorithm="http://www.w3.org/2001/04/xmlenc#sha256"/>
        <DigestValue>RaO2iwCC7AiSmv7UXarh6F+0lbgqP/fTqZaI7vT82x4=</DigestValue>
      </Reference>
      <Reference URI="/xl/worksheets/sheet9.xml?ContentType=application/vnd.openxmlformats-officedocument.spreadsheetml.worksheet+xml">
        <DigestMethod Algorithm="http://www.w3.org/2001/04/xmlenc#sha256"/>
        <DigestValue>6REDTH6R9aA2UPOliipSftUYqW5HPDzM/wc+2Ztzz44=</DigestValue>
      </Reference>
    </Manifest>
    <SignatureProperties>
      <SignatureProperty Id="idSignatureTime" Target="#idPackageSignature">
        <mdssi:SignatureTime xmlns:mdssi="http://schemas.openxmlformats.org/package/2006/digital-signature">
          <mdssi:Format>YYYY-MM-DDThh:mm:ssTZD</mdssi:Format>
          <mdssi:Value>2020-11-13T21:02:18Z</mdssi:Value>
        </mdssi:SignatureTime>
      </SignatureProperty>
    </SignatureProperties>
  </Object>
  <Object Id="idOfficeObject">
    <SignatureProperties>
      <SignatureProperty Id="idOfficeV1Details" Target="#idPackageSignature">
        <SignatureInfoV1 xmlns="http://schemas.microsoft.com/office/2006/digsig">
          <SetupID>{0F8480FE-F856-4F4F-AF69-039DD1AEAD62}</SetupID>
          <SignatureText>Marcelo Prono</SignatureText>
          <SignatureImage/>
          <SignatureComments/>
          <WindowsVersion>10.0</WindowsVersion>
          <OfficeVersion>16.0.11328/16</OfficeVersion>
          <ApplicationVersion>16.0.11328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2020-11-13T21:02:18Z</xd:SigningTime>
          <xd:SigningCertificate>
            <xd:Cert>
              <xd:CertDigest>
                <DigestMethod Algorithm="http://www.w3.org/2001/04/xmlenc#sha256"/>
                <DigestValue>ZBWRn9bvqcUvZFUPYVCstRYGgJmJ39ROBSskYD/OqIo=</DigestValue>
              </xd:CertDigest>
              <xd:IssuerSerial>
                <X509IssuerName>C=PY, O=DOCUMENTA S.A., CN=CA-DOCUMENTA S.A., SERIALNUMBER=RUC 80050172-1</X509IssuerName>
                <X509SerialNumber>7279824223516535138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cBAAB/AAAAAAAAAAAAAAC+GAAARAsAACBFTUYAAAEAtBsAAKoAAAAGAAAAAAAAAAAAAAAAAAAAVgUAAAADAAA1AQAArQAAAAAAAAAAAAAAAAAAAAi3BADIow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IJQDxPh/AAAAAAAAAAAAAFASAAAAAAAAQAAAwPh/AAAgQp7D+H8AAB5sO3P4fwAABAAAAAAAAAAgQp7D+H8AAKm8bxycAAAAAAAAAAAAAAChokOBtB0AAFWFIHL4fwAASAAAAAAAAACcWpVz+H8AABhjsnP4fwAAsF2VcwAAAAABAAAAAAAAAPZ4lXP4fwAAAACew/h/AAAAAAAAAAAAAAAAAACcAAAAsacZwfh/AAAAAAAAAAAAAHALAAAAAAAAQJA0owACAAD4vm8cnAAAAAAAAAAAAAAAAAAAAAAAAAAAAAAAAAAAAAAAAAAAAAAAWb5vHJwAAAD9WztzZHYACAAAAAAlAAAADAAAAAEAAAAYAAAADAAAAAAAAAASAAAADAAAAAEAAAAeAAAAGAAAAL0AAAAEAAAA9wAAABEAAAAlAAAADAAAAAEAAABUAAAAiAAAAL4AAAAEAAAA9QAAABAAAAABAAAAYfe0QVU1tEG+AAAABAAAAAoAAABMAAAAAAAAAAAAAAAAAAAA//////////9gAAAAMQAzAC8AMQAxAC8AMgAwADIAMAAGAAAABgAAAAQAAAAGAAAABgAAAAQAAAAGAAAABgAAAAYAAAAGAAAASwAAAEAAAAAwAAAABQAAACAAAAABAAAAAQAAABAAAAAAAAAAAAAAABgBAACAAAAAAAAAAAAAAAAYAQAAgAAAAFIAAABwAQAAAgAAABAAAAAHAAAAAAAAAAAAAAC8AgAAAAAAAAECAiJTAHkAcwB0AGUAbQAAAAAAAAAAAAAAAAAAAAAAAAAAAAAAAAAAAAAAAAAAAAAAAAAAAAAAAAAAAAAAAAAAAAAAAAAAAAkAAAABAAAAWN4wwfh/AABriq6qAAIAAEiuPMH4fwAAAAAAAAAAAAAAAAAAAAAAAJixbxycAAAAcAAAAAAAAAAAAAAAAAAAAAAAAAAAAAAA0bZDgbQdAABRTi5z+H8AAAAAAAAAAAAAcLAyowACAABAkDSjAAIAAPCybxwAAAAAAAAAAAAAAAAHAAAAAAAAAPAGkKoAAgAALLJvHJwAAABpsm8cnAAAALGnGcH4fwAAYgAAAAAAAAAGUxzBAAAAAOdGVU7AHQAAKgAAAAAAAAAssm8cnAAAAAcAAAD4fwAAAAAAAAAAAAAAAAAAAAAAAAAAAAAAAAAAAg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D//wEAAABY3jDB+H8AAGB+Kq0AAgAASK48wfh/AAAAAAAAAAAAAAAAAAAAAAAAgKwwowACAABqQqz477vWAQAAAAAAAAAAAAAAAAAAAADR2UOBtB0AADgRjXL4fwAAMF2ncvh/AADg////AAAAAECQNKMAAgAACMRvHAAAAAAAAAAAAAAAAAYAAAAAAAAAIAAAAAAAAAAsw28cnAAAAGnDbxycAAAAsacZwfh/AACIM41y+H8AABBhp3IAAAAAMF2ncvh/AAAwXady+H8AACzDbxycAAAABgAAAAACAAAAAAAAAAAAAAAAAAAAAAAAAAAAAAAAAADAIjWj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QAAAARwAAACkAAAAzAAAAaAAAABUAAAAhAPAAAAAAAAAAAAAAAIA/AAAAAAAAAAAAAIA/AAAAAAAAAAAAAAAAAAAAAAAAAAAAAAAAAAAAAAAAAAAlAAAADAAAAAAAAIAoAAAADAAAAAQAAABSAAAAcAEAAAQAAADw////AAAAAAAAAAAAAAAAkAEAAAAAAAEAAAAAcwBlAGcAbwBlACAAdQBpAAAAAAAAAAAAAAAAAAAAAAAAAAAAAAAAAAAAAAAAAAAAAAAAAAAAAAAAAAAAAAAAAAAAAAAAAAAAAAAAAFjeMMH4fwAAIOk/owACAABIrjzB+H8AAAAAAAAAAAAAAAAAAAAAAAAIAAAAAAIAAHCoxKoAAgAAAAAAAAAAAAAAAAAAAAAAAGHZQ4G0HQAAIMNvHAAAAAAAAAAAAAAAAPD///8AAAAAQJA0owACAAC4xG8cAAAAAAAAAAAAAAAACQAAAAAAAAAgAAAAAAAAANzDbxycAAAAGcRvHJwAAACxpxnB+H8AAAAAgD8AAIA/6LypcgAAAAAAAIA/nAAAANGnHHL4fwAA3MNvHJwAAAAJAAAAAAIAAAAAAAAAAAAAAAAAAAAAAAAAAAAAAAAAAGAiNaNkdgAIAAAAACUAAAAMAAAABAAAABgAAAAMAAAAAAAAABIAAAAMAAAAAQAAAB4AAAAYAAAAKQAAADMAAACRAAAASAAAACUAAAAMAAAABAAAAFQAAACcAAAAKgAAADMAAACPAAAARwAAAAEAAABh97RBVTW0QSoAAAAzAAAADQAAAEwAAAAAAAAAAAAAAAAAAAD//////////2gAAABNAGEAcgBjAGUAbABvACAAUAByAG8AbgBvAAAADgAAAAgAAAAGAAAABwAAAAgAAAAEAAAACQAAAAQAAAAJAAAABgAAAAkAAAAJAAAACQAAAEsAAABAAAAAMAAAAAUAAAAgAAAAAQAAAAEAAAAQAAAAAAAAAAAAAAAYAQAAgAAAAAAAAAAAAAAAGAEAAIAAAAAlAAAADAAAAAIAAAAnAAAAGAAAAAUAAAAAAAAA////AAAAAAAlAAAADAAAAAUAAABMAAAAZAAAAAAAAABQAAAAFwEAAHwAAAAAAAAAUAAAABg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cAAAACgAAAFAAAABUAAAAXAAAAAEAAABh97RBVTW0QQoAAABQAAAADQAAAEwAAAAAAAAAAAAAAAAAAAD//////////2gAAABNAGEAcgBjAGUAbABvACAAUAByAG8AbgBvAAAACgAAAAYAAAAEAAAABQAAAAYAAAADAAAABwAAAAMAAAAGAAAABAAAAAcAAAAHAAAABwAAAEsAAABAAAAAMAAAAAUAAAAgAAAAAQAAAAEAAAAQAAAAAAAAAAAAAAAYAQAAgAAAAAAAAAAAAAAAGA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AAAAAKAAAAYAAAAFUAAABsAAAAAQAAAGH3tEFVNbRBCgAAAGAAAAAOAAAATAAAAAAAAAAAAAAAAAAAAP//////////aAAAAFYAaQBjAGUAcAByAGUAcwBpAGQAZQBuAHQAZQAHAAAAAwAAAAUAAAAGAAAABwAAAAQAAAAGAAAABQAAAAMAAAAHAAAABgAAAAcAAAAEAAAABgAAAEsAAABAAAAAMAAAAAUAAAAgAAAAAQAAAAEAAAAQAAAAAAAAAAAAAAAYAQAAgAAAAAAAAAAAAAAAGAEAAIAAAAAlAAAADAAAAAIAAAAnAAAAGAAAAAUAAAAAAAAA////AAAAAAAlAAAADAAAAAUAAABMAAAAZAAAAAkAAABwAAAADgEAAHwAAAAJAAAAcAAAAAYBAAANAAAAIQDwAAAAAAAAAAAAAACAPwAAAAAAAAAAAACAPwAAAAAAAAAAAAAAAAAAAAAAAAAAAAAAAAAAAAAAAAAAJQAAAAwAAAAAAACAKAAAAAwAAAAFAAAAJQAAAAwAAAABAAAAGAAAAAwAAAAAAAAAEgAAAAwAAAABAAAAFgAAAAwAAAAAAAAAVAAAAEgBAAAKAAAAcAAAAA0BAAB8AAAAAQAAAGH3tEFVNbRBCgAAAHAAAAAqAAAATAAAAAQAAAAJAAAAcAAAAA8BAAB9AAAAoAAAAEYAaQByAG0AYQBkAG8AIABwAG8AcgA6ACAATQBBAFIAQwBFAEwATwAgAEcAQQBCAFIASQBFAEwAIABQAFIATwBOAE8AIABUAE8A0QBBAE4ARQBaAAYAAAADAAAABAAAAAkAAAAGAAAABwAAAAcAAAADAAAABwAAAAcAAAAEAAAAAwAAAAMAAAAKAAAABwAAAAcAAAAHAAAABgAAAAUAAAAJAAAAAwAAAAgAAAAHAAAABgAAAAcAAAADAAAABgAAAAUAAAADAAAABgAAAAcAAAAJAAAACAAAAAkAAAADAAAABgAAAAkAAAAIAAAABwAAAAgAAAAGAAAABgAAABYAAAAMAAAAAAAAACUAAAAMAAAAAgAAAA4AAAAUAAAAAAAAABAAAAAUAAAA</Object>
  <Object Id="idInvalidSigLnImg">AQAAAGwAAAAAAAAAAAAAABcBAAB/AAAAAAAAAAAAAAC+GAAARAsAACBFTUYAAAEAICEAALEAAAAGAAAAAAAAAAAAAAAAAAAAVgUAAAADAAA1AQAArQAAAAAAAAAAAAAAAAAAAAi3BADIow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IJQDxPh/AAAAAAAAAAAAAFASAAAAAAAAQAAAwPh/AAAgQp7D+H8AAB5sO3P4fwAABAAAAAAAAAAgQp7D+H8AAKm8bxycAAAAAAAAAAAAAAChokOBtB0AAFWFIHL4fwAASAAAAAAAAACcWpVz+H8AABhjsnP4fwAAsF2VcwAAAAABAAAAAAAAAPZ4lXP4fwAAAACew/h/AAAAAAAAAAAAAAAAAACcAAAAsacZwfh/AAAAAAAAAAAAAHALAAAAAAAAQJA0owACAAD4vm8cnAAAAAAAAAAAAAAAAAAAAAAAAAAAAAAAAAAAAAAAAAAAAAAAWb5vHJwAAAD9WztzZHYACAAAAAAlAAAADAAAAAEAAAAYAAAADAAAAP8AAAASAAAADAAAAAEAAAAeAAAAGAAAACIAAAAEAAAAcgAAABEAAAAlAAAADAAAAAEAAABUAAAAqAAAACMAAAAEAAAAcAAAABAAAAABAAAAYfe0QVU1tEEjAAAABAAAAA8AAABMAAAAAAAAAAAAAAAAAAAA//////////9sAAAARgBpAHIAbQBhACAAbgBvACAAdgDhAGwAaQBkAGEAAAAGAAAAAwAAAAQAAAAJAAAABgAAAAMAAAAHAAAABwAAAAMAAAAFAAAABgAAAAMAAAADAAAABwAAAAYAAABLAAAAQAAAADAAAAAFAAAAIAAAAAEAAAABAAAAEAAAAAAAAAAAAAAAGAEAAIAAAAAAAAAAAAAAABgBAACAAAAAUgAAAHABAAACAAAAEAAAAAcAAAAAAAAAAAAAALwCAAAAAAAAAQICIlMAeQBzAHQAZQBtAAAAAAAAAAAAAAAAAAAAAAAAAAAAAAAAAAAAAAAAAAAAAAAAAAAAAAAAAAAAAAAAAAAAAAAAAAAACQAAAAEAAABY3jDB+H8AAGuKrqoAAgAASK48wfh/AAAAAAAAAAAAAAAAAAAAAAAAmLFvHJwAAABwAAAAAAAAAAAAAAAAAAAAAAAAAAAAAADRtkOBtB0AAFFOLnP4fwAAAAAAAAAAAABwsDKjAAIAAECQNKMAAgAA8LJvHAAAAAAAAAAAAAAAAAcAAAAAAAAA8AaQqgACAAAssm8cnAAAAGmybxycAAAAsacZwfh/AABiAAAAAAAAAAZTHMEAAAAA50ZVTsAdAAAqAAAAAAAAACyybxycAAAABwAAAPh/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P//AQAAAFjeMMH4fwAAYH4qrQACAABIrjzB+H8AAAAAAAAAAAAAAAAAAAAAAACArDCjAAIAAGpCrPjvu9YBAAAAAAAAAAAAAAAAAAAAANHZQ4G0HQAAOBGNcvh/AAAwXady+H8AAOD///8AAAAAQJA0owACAAAIxG8cAAAAAAAAAAAAAAAABgAAAAAAAAAgAAAAAAAAACzDbxycAAAAacNvHJwAAACxpxnB+H8AAIgzjXL4fwAAEGGncgAAAAAwXady+H8AADBdp3L4fwAALMNvHJwAAAAGAAAAAAIAAAAAAAAAAAAAAAAAAAAAAAAAAAAAAAAAAMAiNaNkdgAIAAAAACUAAAAMAAAAAwAAABgAAAAMAAAAAAAAABIAAAAMAAAAAQAAABYAAAAMAAAACAAAAFQAAABUAAAACgAAACcAAAAeAAAASgAAAAEAAABh97RBVTW0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AAAABHAAAAKQAAADMAAABoAAAAFQAAACEA8AAAAAAAAAAAAAAAgD8AAAAAAAAAAAAAgD8AAAAAAAAAAAAAAAAAAAAAAAAAAAAAAAAAAAAAAAAAACUAAAAMAAAAAAAAgCgAAAAMAAAABAAAAFIAAABwAQAABAAAAPD///8AAAAAAAAAAAAAAACQAQAAAAAAAQAAAABzAGUAZwBvAGUAIAB1AGkAAAAAAAAAAAAAAAAAAAAAAAAAAAAAAAAAAAAAAAAAAAAAAAAAAAAAAAAAAAAAAAAAAAAAAAAAAAAAAAAAWN4wwfh/AAAg6T+jAAIAAEiuPMH4fwAAAAAAAAAAAAAAAAAAAAAAAAgAAAAAAgAAcKjEqgACAAAAAAAAAAAAAAAAAAAAAAAAYdlDgbQdAAAgw28cAAAAAAAAAAAAAAAA8P///wAAAABAkDSjAAIAALjEbxwAAAAAAAAAAAAAAAAJAAAAAAAAACAAAAAAAAAA3MNvHJwAAAAZxG8cnAAAALGnGcH4fwAAAACAPwAAgD/ovKlyAAAAAAAAgD+cAAAA0acccvh/AADcw28cnAAAAAkAAAAAAgAAAAAAAAAAAAAAAAAAAAAAAAAAAAAAAAAAYCI1o2R2AAgAAAAAJQAAAAwAAAAEAAAAGAAAAAwAAAAAAAAAEgAAAAwAAAABAAAAHgAAABgAAAApAAAAMwAAAJEAAABIAAAAJQAAAAwAAAAEAAAAVAAAAJwAAAAqAAAAMwAAAI8AAABHAAAAAQAAAGH3tEFVNbRBKgAAADMAAAANAAAATAAAAAAAAAAAAAAAAAAAAP//////////aAAAAE0AYQByAGMAZQBsAG8AIABQAHIAbwBuAG8AAAAOAAAACAAAAAYAAAAHAAAACAAAAAQAAAAJAAAABAAAAAkAAAAGAAAACQAAAAkAAAAJAAAASwAAAEAAAAAwAAAABQAAACAAAAABAAAAAQAAABAAAAAAAAAAAAAAABgBAACAAAAAAAAAAAAAAAAYAQAAgAAAACUAAAAMAAAAAgAAACcAAAAYAAAABQAAAAAAAAD///8AAAAAACUAAAAMAAAABQAAAEwAAABkAAAAAAAAAFAAAAAXAQAAfAAAAAAAAABQAAAAGA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JwAAAAKAAAAUAAAAFQAAABcAAAAAQAAAGH3tEFVNbRBCgAAAFAAAAANAAAATAAAAAAAAAAAAAAAAAAAAP//////////aAAAAE0AYQByAGMAZQBsAG8AIABQAHIAbwBuAG8AAAAKAAAABgAAAAQAAAAFAAAABgAAAAMAAAAHAAAAAwAAAAYAAAAEAAAABwAAAAcAAAAHAAAASwAAAEAAAAAwAAAABQAAACAAAAABAAAAAQAAABAAAAAAAAAAAAAAABgBAACAAAAAAAAAAAAAAAAY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oAAAAAoAAABgAAAAVQAAAGwAAAABAAAAYfe0QVU1tEEKAAAAYAAAAA4AAABMAAAAAAAAAAAAAAAAAAAA//////////9oAAAAVgBpAGMAZQBwAHIAZQBzAGkAZABlAG4AdABlAAcAAAADAAAABQAAAAYAAAAHAAAABAAAAAYAAAAFAAAAAwAAAAcAAAAGAAAABwAAAAQAAAAGAAAASwAAAEAAAAAwAAAABQAAACAAAAABAAAAAQAAABAAAAAAAAAAAAAAABgBAACAAAAAAAAAAAAAAAAYAQAAgAAAACUAAAAMAAAAAgAAACcAAAAYAAAABQAAAAAAAAD///8AAAAAACUAAAAMAAAABQAAAEwAAABkAAAACQAAAHAAAAAOAQAAfAAAAAkAAABwAAAABgEAAA0AAAAhAPAAAAAAAAAAAAAAAIA/AAAAAAAAAAAAAIA/AAAAAAAAAAAAAAAAAAAAAAAAAAAAAAAAAAAAAAAAAAAlAAAADAAAAAAAAIAoAAAADAAAAAUAAAAlAAAADAAAAAEAAAAYAAAADAAAAAAAAAASAAAADAAAAAEAAAAWAAAADAAAAAAAAABUAAAASAEAAAoAAABwAAAADQEAAHwAAAABAAAAYfe0QVU1tEEKAAAAcAAAACoAAABMAAAABAAAAAkAAABwAAAADwEAAH0AAACgAAAARgBpAHIAbQBhAGQAbwAgAHAAbwByADoAIABNAEEAUgBDAEUATABPACAARwBBAEIAUgBJAEUATAAgAFAAUgBPAE4ATwAgAFQATwDRAEEATgBFAFoABgAAAAMAAAAEAAAACQAAAAYAAAAHAAAABwAAAAMAAAAHAAAABwAAAAQAAAADAAAAAwAAAAoAAAAHAAAABwAAAAcAAAAGAAAABQAAAAkAAAADAAAACAAAAAcAAAAGAAAABwAAAAMAAAAGAAAABQAAAAMAAAAGAAAABwAAAAkAAAAIAAAACQAAAAMAAAAGAAAACQAAAAgAAAAHAAAACAAAAAYAAAAGAAAAFgAAAAwAAAAAAAAAJQAAAAwAAAACAAAADgAAABQAAAAAAAAAEAAAABQ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/ODJAhFpoMgqI2dSIXGlj1f+hXL2Bk1qSW2139zLoBM=</DigestValue>
    </Reference>
    <Reference Type="http://www.w3.org/2000/09/xmldsig#Object" URI="#idOfficeObject">
      <DigestMethod Algorithm="http://www.w3.org/2001/04/xmlenc#sha256"/>
      <DigestValue>HtgqzSAr7110X0mvOsiNL5SGsJz1YXQnvxJiFPR7IGw=</DigestValue>
    </Reference>
    <Reference Type="http://uri.etsi.org/01903#SignedProperties" URI="#idSignedProperties">
      <Transforms>
        <Transform Algorithm="http://www.w3.org/TR/2001/REC-xml-c14n-20010315"/>
      </Transforms>
      <DigestMethod Algorithm="http://www.w3.org/2001/04/xmlenc#sha256"/>
      <DigestValue>DGoegvHPNBYasqGp21jtBb+zJImNX8WcWRk9sbIkXfE=</DigestValue>
    </Reference>
    <Reference Type="http://www.w3.org/2000/09/xmldsig#Object" URI="#idValidSigLnImg">
      <DigestMethod Algorithm="http://www.w3.org/2001/04/xmlenc#sha256"/>
      <DigestValue>vhJ/tN1OJTR8eF3c23L4/mvxUMO9+h+H0ybtu54qj88=</DigestValue>
    </Reference>
    <Reference Type="http://www.w3.org/2000/09/xmldsig#Object" URI="#idInvalidSigLnImg">
      <DigestMethod Algorithm="http://www.w3.org/2001/04/xmlenc#sha256"/>
      <DigestValue>pK11c3KbZ3Q0Sak/eg8XgSMjrqxAM042WxUvHLweZJI=</DigestValue>
    </Reference>
  </SignedInfo>
  <SignatureValue>c2tz+qqRk4zHnLzX2PjaaPCMm6s3za5n0Ke/VjAAdpGRNcIeIKS3SdT+c8KK7TUXsHAtwkl1ytGK
ws26xNMR3AiP3MeapHX2uAajuBdjYAcsV3dO2moUdR+T6GBcVSsHC3Uq28oIKLfuFzTAJHG6WQTA
xrQJqbYKaR2nhdO+6GGSuo+IRaIYeOY+S6dep6IbK6M6lRkTCePXMq5PFDZeyUUktJUyC6WaDRNM
hwmOb5CdXKLsxKobcIOe2ojsIAerEkI7fd0echNwBGpc5Sx7T5HHWaHJzIm5Jw05bgMPt7yLvGDG
LK8Min8z2ilJwOT8hiyOimzn3gBzYOYZHu6WKQ==</SignatureValue>
  <KeyInfo>
    <X509Data>
      <X509Certificate>MIIH/zCCBeegAwIBAgIIbEncbiN0B+swDQYJKoZIhvcNAQELBQAwWzEXMBUGA1UEBRMOUlVDIDgwMDUwMTcyLTExGjAYBgNVBAMTEUNBLURPQ1VNRU5UQSBTLkEuMRcwFQYDVQQKEw5ET0NVTUVOVEEgUy5BLjELMAkGA1UEBhMCUFkwHhcNMTkxMTE0MTI0MjE4WhcNMjExMTEzMTI1MjE4WjCBpzELMAkGA1UEBhMCUFkxFzAVBgNVBAQMDlZJQ0hJTkkgRlJBTkNPMRIwEAYDVQQFEwlDSTMxOTQwODcxFzAVBgNVBCoMDlNISVJMRVkgUkFRVUVMMRcwFQYDVQQKDA5QRVJTT05BIEZJU0lDQTERMA8GA1UECwwIRklSTUEgRjIxJjAkBgNVBAMMHVNISVJMRVkgUkFRVUVMIFZJQ0hJTkkgRlJBTkNPMIIBIjANBgkqhkiG9w0BAQEFAAOCAQ8AMIIBCgKCAQEAoLmfEpFZxkxq0TLVFEoWztXxnIR5vh2Vuu6GaHSBVJIo4L6DAHXVtQ2RAWI/AZupkrJaRt2gcO3kroQy664KU9Hu0C0TYPrZxFG0ssgbJnI2BhnbHf+NU4SqIl1opo920awhteewQLvMEBRr5v2anyppaWLjK3N5xe5KBg0qz2bWQBOMqZuiI+SA/j13hwADyz2cNWqC+O65IqFspivp7LPwmwXzPPDiGHFIBa0EMtP+ymk0fDdjaj3iWQqf6OfjHs2gRSpaq5jyepeD5blFS96H9ewlgJ5d3qjTmJagA20YcZlJlORyHJ3cPZb40kLXYkBPLiek2FYzcQz2+cXW2QIDAQABo4IDeDCCA3QwDAYDVR0TAQH/BAIwADAOBgNVHQ8BAf8EBAMCBeAwKgYDVR0lAQH/BCAwHgYIKwYBBQUHAwEGCCsGAQUFBwMCBggrBgEFBQcDBDAdBgNVHQ4EFgQUkKzUw3rziKE83sC0x8GljUYGuN0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HQYDVR0RBBYwFIESc3ZpY2hpbml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ipYL27GfcC0rmUMYFD2TgQTFsXMzGlykPc9IHgZbWEBOpb+YhG8xhXInsDrDZYdFcERZewqInfecZ/XadHpDl1ooF10vzXwayDJap048e5cFL+vIVitGuET9GgNOnrMaivrUYcZCQpiSZNcaJdtKQ/3NJPRbvip5DHqH503vYbDrrOiCum6Tjq6DIq3oCC4bdOzj2wCnWenK1FBnY20vr/IcN7Av/EBP5fJ7d0u093GR0o0IjqfhmYgaCB4o/9hDHyCWbAf7CtTsm0oH4EmcmyvQ8Hwe7fyAyefmpomOQtCHBZAQc8wEaIKEc6fhkmXU54I+SxAW6wZwOb3O7TvADAR7BzJf0wJ6hYDRrhM7ymgH8ZqvL7c6D1glQv31APbmHPJPkTy1Yh69tnCRKcZxHC0dN7LdcoXvOZNl4Y0Vf4CY5+T99/bYUtK78ibJje7nZU1vothIFh1SvdGSsY4w7+dCFS812vUgXfoMQu//4RnMtZIGDRTN8bQsijTEqrrodUWMwpzzyAt7SpLE5Hv1mV/mdtuUkCiRqAzj0n68NUaXE+p9QRnEkmldtl7lH6CWq1eBywlfnrTYA9klIhW/GKKmSoorqv1TKfBVIZedwj2GqhiUIsfL0LRqipHWpmmbh6Ttzddyd0nRMxt7eeoWhcy9z16E77UmC4F9Cpgv9z0=</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Transform>
          <Transform Algorithm="http://www.w3.org/TR/2001/REC-xml-c14n-20010315"/>
        </Transforms>
        <DigestMethod Algorithm="http://www.w3.org/2001/04/xmlenc#sha256"/>
        <DigestValue>DBOO+ncMZCXu52IZmcarwYpBcw9I/k771BuQlaZvu04=</DigestValue>
      </Reference>
      <Reference URI="/xl/calcChain.xml?ContentType=application/vnd.openxmlformats-officedocument.spreadsheetml.calcChain+xml">
        <DigestMethod Algorithm="http://www.w3.org/2001/04/xmlenc#sha256"/>
        <DigestValue>6/lBjk9MjQyHiDP7YwZStR6XQMi/9GQdDbWdMrpTSY4=</DigestValue>
      </Reference>
      <Reference URI="/xl/comments1.xml?ContentType=application/vnd.openxmlformats-officedocument.spreadsheetml.comments+xml">
        <DigestMethod Algorithm="http://www.w3.org/2001/04/xmlenc#sha256"/>
        <DigestValue>EerVuUooaYyA1roLiqlVGri+YaY562LCOLmpaBWvgl4=</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k7x4InUpprzMd7EavVzigdy/k2BCSAieF1tBJyAznHo=</DigestValue>
      </Reference>
      <Reference URI="/xl/drawings/vmlDrawing1.vml?ContentType=application/vnd.openxmlformats-officedocument.vmlDrawing">
        <DigestMethod Algorithm="http://www.w3.org/2001/04/xmlenc#sha256"/>
        <DigestValue>kuYcktpTqAsg3Vgxgmmc8S4Dfzt4fZU50wYhzuiWKog=</DigestValue>
      </Reference>
      <Reference URI="/xl/drawings/vmlDrawing2.vml?ContentType=application/vnd.openxmlformats-officedocument.vmlDrawing">
        <DigestMethod Algorithm="http://www.w3.org/2001/04/xmlenc#sha256"/>
        <DigestValue>yU+HEemgbE5Jaz/uSgVF0y/Vh3suIvyoeENL12CgRd4=</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odlGeNeejeQbuHlKfy9mhjwQO6YSN1Q57lS3IDXt2ng=</DigestValue>
      </Reference>
      <Reference URI="/xl/externalLinks/externalLink1.xml?ContentType=application/vnd.openxmlformats-officedocument.spreadsheetml.externalLink+xml">
        <DigestMethod Algorithm="http://www.w3.org/2001/04/xmlenc#sha256"/>
        <DigestValue>sAdA1BU1dcf94XoRYuwk4c2ZuJo01UN4ShjI8Kf2Ne8=</DigestValue>
      </Reference>
      <Reference URI="/xl/media/image1.emf?ContentType=image/x-emf">
        <DigestMethod Algorithm="http://www.w3.org/2001/04/xmlenc#sha256"/>
        <DigestValue>219Lf2fi4fBX0ABtyVBCEOURc+3MKY0kZFZ5vzQJhkc=</DigestValue>
      </Reference>
      <Reference URI="/xl/media/image2.emf?ContentType=image/x-emf">
        <DigestMethod Algorithm="http://www.w3.org/2001/04/xmlenc#sha256"/>
        <DigestValue>7fSPbFgv42at0rt0wl8Q/mPSOlrP2ZzVba7H6VgOf4g=</DigestValue>
      </Reference>
      <Reference URI="/xl/pivotCache/_rels/pivotCacheDefinition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QOEjZlMeRek1C4OcW8fxEZJmubYgvMloGnjN+3666zU=</DigestValue>
      </Reference>
      <Reference URI="/xl/pivotCache/pivotCacheDefinition1.xml?ContentType=application/vnd.openxmlformats-officedocument.spreadsheetml.pivotCacheDefinition+xml">
        <DigestMethod Algorithm="http://www.w3.org/2001/04/xmlenc#sha256"/>
        <DigestValue>WUNDYeBpLp4t6autqzWRhEo/q+81sclEpqwcVpydDz4=</DigestValue>
      </Reference>
      <Reference URI="/xl/pivotCache/pivotCacheRecords1.xml?ContentType=application/vnd.openxmlformats-officedocument.spreadsheetml.pivotCacheRecords+xml">
        <DigestMethod Algorithm="http://www.w3.org/2001/04/xmlenc#sha256"/>
        <DigestValue>KbSmuawOIdwOIDyCXIa1Frf6COdubKXEMnE5OTaHePk=</DigestValue>
      </Reference>
      <Reference URI="/xl/pivotTables/_rels/pivotTable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DdjyHuo2OtPF0AYmdwYmrd48dWY4sJcN4Yx2nifCPoM=</DigestValue>
      </Reference>
      <Reference URI="/xl/pivotTables/pivotTable1.xml?ContentType=application/vnd.openxmlformats-officedocument.spreadsheetml.pivotTable+xml">
        <DigestMethod Algorithm="http://www.w3.org/2001/04/xmlenc#sha256"/>
        <DigestValue>w8kZaPysiIZ5JlhlSVkbHZG+J+IbY93dOC+A2cJnhdA=</DigestValue>
      </Reference>
      <Reference URI="/xl/printerSettings/printerSettings1.bin?ContentType=application/vnd.openxmlformats-officedocument.spreadsheetml.printerSettings">
        <DigestMethod Algorithm="http://www.w3.org/2001/04/xmlenc#sha256"/>
        <DigestValue>97SuEfm0o31cBB+2UpDXf+NzbmK/TOPqjMyoKa/9Izw=</DigestValue>
      </Reference>
      <Reference URI="/xl/printerSettings/printerSettings10.bin?ContentType=application/vnd.openxmlformats-officedocument.spreadsheetml.printerSettings">
        <DigestMethod Algorithm="http://www.w3.org/2001/04/xmlenc#sha256"/>
        <DigestValue>U15nSRTZunfK5ezahyOU/zemt87hULvZgEvhxZD6kZ4=</DigestValue>
      </Reference>
      <Reference URI="/xl/printerSettings/printerSettings11.bin?ContentType=application/vnd.openxmlformats-officedocument.spreadsheetml.printerSettings">
        <DigestMethod Algorithm="http://www.w3.org/2001/04/xmlenc#sha256"/>
        <DigestValue>Wqm1fOu3+29IrP0cdXD6iyyxD6yTInd4sr2seUanF8w=</DigestValue>
      </Reference>
      <Reference URI="/xl/printerSettings/printerSettings12.bin?ContentType=application/vnd.openxmlformats-officedocument.spreadsheetml.printerSettings">
        <DigestMethod Algorithm="http://www.w3.org/2001/04/xmlenc#sha256"/>
        <DigestValue>Wqm1fOu3+29IrP0cdXD6iyyxD6yTInd4sr2seUanF8w=</DigestValue>
      </Reference>
      <Reference URI="/xl/printerSettings/printerSettings13.bin?ContentType=application/vnd.openxmlformats-officedocument.spreadsheetml.printerSettings">
        <DigestMethod Algorithm="http://www.w3.org/2001/04/xmlenc#sha256"/>
        <DigestValue>/cAl0LnjwAewsbd7Sktc3Bga6pNSvAmYhRP13p/pd2k=</DigestValue>
      </Reference>
      <Reference URI="/xl/printerSettings/printerSettings14.bin?ContentType=application/vnd.openxmlformats-officedocument.spreadsheetml.printerSettings">
        <DigestMethod Algorithm="http://www.w3.org/2001/04/xmlenc#sha256"/>
        <DigestValue>aKO8XWThzgvGlTVSu23kX37OoqtKGS6PBUkmhsicI1Y=</DigestValue>
      </Reference>
      <Reference URI="/xl/printerSettings/printerSettings15.bin?ContentType=application/vnd.openxmlformats-officedocument.spreadsheetml.printerSettings">
        <DigestMethod Algorithm="http://www.w3.org/2001/04/xmlenc#sha256"/>
        <DigestValue>aKO8XWThzgvGlTVSu23kX37OoqtKGS6PBUkmhsicI1Y=</DigestValue>
      </Reference>
      <Reference URI="/xl/printerSettings/printerSettings16.bin?ContentType=application/vnd.openxmlformats-officedocument.spreadsheetml.printerSettings">
        <DigestMethod Algorithm="http://www.w3.org/2001/04/xmlenc#sha256"/>
        <DigestValue>aKO8XWThzgvGlTVSu23kX37OoqtKGS6PBUkmhsicI1Y=</DigestValue>
      </Reference>
      <Reference URI="/xl/printerSettings/printerSettings17.bin?ContentType=application/vnd.openxmlformats-officedocument.spreadsheetml.printerSettings">
        <DigestMethod Algorithm="http://www.w3.org/2001/04/xmlenc#sha256"/>
        <DigestValue>TaA6KX/SRWPpmiasS8KGCRFI/mFTpQlGqiM07LbibG8=</DigestValue>
      </Reference>
      <Reference URI="/xl/printerSettings/printerSettings18.bin?ContentType=application/vnd.openxmlformats-officedocument.spreadsheetml.printerSettings">
        <DigestMethod Algorithm="http://www.w3.org/2001/04/xmlenc#sha256"/>
        <DigestValue>/cAl0LnjwAewsbd7Sktc3Bga6pNSvAmYhRP13p/pd2k=</DigestValue>
      </Reference>
      <Reference URI="/xl/printerSettings/printerSettings19.bin?ContentType=application/vnd.openxmlformats-officedocument.spreadsheetml.printerSettings">
        <DigestMethod Algorithm="http://www.w3.org/2001/04/xmlenc#sha256"/>
        <DigestValue>pVmL7yR9kp/pYjy9i4aLJjNxK4Vzn25D2XYdETmNPXM=</DigestValue>
      </Reference>
      <Reference URI="/xl/printerSettings/printerSettings2.bin?ContentType=application/vnd.openxmlformats-officedocument.spreadsheetml.printerSettings">
        <DigestMethod Algorithm="http://www.w3.org/2001/04/xmlenc#sha256"/>
        <DigestValue>97SuEfm0o31cBB+2UpDXf+NzbmK/TOPqjMyoKa/9Izw=</DigestValue>
      </Reference>
      <Reference URI="/xl/printerSettings/printerSettings20.bin?ContentType=application/vnd.openxmlformats-officedocument.spreadsheetml.printerSettings">
        <DigestMethod Algorithm="http://www.w3.org/2001/04/xmlenc#sha256"/>
        <DigestValue>TRrCOIAvgyay9+dOHANtMRhI4Mlj24DaFIyKQoKcdPw=</DigestValue>
      </Reference>
      <Reference URI="/xl/printerSettings/printerSettings21.bin?ContentType=application/vnd.openxmlformats-officedocument.spreadsheetml.printerSettings">
        <DigestMethod Algorithm="http://www.w3.org/2001/04/xmlenc#sha256"/>
        <DigestValue>BCq9O5HHwm91X0cDGi4bjZg0oXnSgv7WGiCfkpesuIU=</DigestValue>
      </Reference>
      <Reference URI="/xl/printerSettings/printerSettings22.bin?ContentType=application/vnd.openxmlformats-officedocument.spreadsheetml.printerSettings">
        <DigestMethod Algorithm="http://www.w3.org/2001/04/xmlenc#sha256"/>
        <DigestValue>TRrCOIAvgyay9+dOHANtMRhI4Mlj24DaFIyKQoKcdPw=</DigestValue>
      </Reference>
      <Reference URI="/xl/printerSettings/printerSettings23.bin?ContentType=application/vnd.openxmlformats-officedocument.spreadsheetml.printerSettings">
        <DigestMethod Algorithm="http://www.w3.org/2001/04/xmlenc#sha256"/>
        <DigestValue>TaA6KX/SRWPpmiasS8KGCRFI/mFTpQlGqiM07LbibG8=</DigestValue>
      </Reference>
      <Reference URI="/xl/printerSettings/printerSettings24.bin?ContentType=application/vnd.openxmlformats-officedocument.spreadsheetml.printerSettings">
        <DigestMethod Algorithm="http://www.w3.org/2001/04/xmlenc#sha256"/>
        <DigestValue>pVmL7yR9kp/pYjy9i4aLJjNxK4Vzn25D2XYdETmNPXM=</DigestValue>
      </Reference>
      <Reference URI="/xl/printerSettings/printerSettings25.bin?ContentType=application/vnd.openxmlformats-officedocument.spreadsheetml.printerSettings">
        <DigestMethod Algorithm="http://www.w3.org/2001/04/xmlenc#sha256"/>
        <DigestValue>Gai0PS8xWxr9eb5TCDSFewjxjpFPS//zNeHf86jDZrM=</DigestValue>
      </Reference>
      <Reference URI="/xl/printerSettings/printerSettings26.bin?ContentType=application/vnd.openxmlformats-officedocument.spreadsheetml.printerSettings">
        <DigestMethod Algorithm="http://www.w3.org/2001/04/xmlenc#sha256"/>
        <DigestValue>ZVxXhJn6XmjT/m1Dw2UhwYZPVXYMSYE+DUFTlsgHV4s=</DigestValue>
      </Reference>
      <Reference URI="/xl/printerSettings/printerSettings27.bin?ContentType=application/vnd.openxmlformats-officedocument.spreadsheetml.printerSettings">
        <DigestMethod Algorithm="http://www.w3.org/2001/04/xmlenc#sha256"/>
        <DigestValue>ZVxXhJn6XmjT/m1Dw2UhwYZPVXYMSYE+DUFTlsgHV4s=</DigestValue>
      </Reference>
      <Reference URI="/xl/printerSettings/printerSettings28.bin?ContentType=application/vnd.openxmlformats-officedocument.spreadsheetml.printerSettings">
        <DigestMethod Algorithm="http://www.w3.org/2001/04/xmlenc#sha256"/>
        <DigestValue>ZVxXhJn6XmjT/m1Dw2UhwYZPVXYMSYE+DUFTlsgHV4s=</DigestValue>
      </Reference>
      <Reference URI="/xl/printerSettings/printerSettings29.bin?ContentType=application/vnd.openxmlformats-officedocument.spreadsheetml.printerSettings">
        <DigestMethod Algorithm="http://www.w3.org/2001/04/xmlenc#sha256"/>
        <DigestValue>DfZXByw/NrTOQobJPWXdBYUq2BfFmlCdgTSgIKCRrwg=</DigestValue>
      </Reference>
      <Reference URI="/xl/printerSettings/printerSettings3.bin?ContentType=application/vnd.openxmlformats-officedocument.spreadsheetml.printerSettings">
        <DigestMethod Algorithm="http://www.w3.org/2001/04/xmlenc#sha256"/>
        <DigestValue>Wqm1fOu3+29IrP0cdXD6iyyxD6yTInd4sr2seUanF8w=</DigestValue>
      </Reference>
      <Reference URI="/xl/printerSettings/printerSettings30.bin?ContentType=application/vnd.openxmlformats-officedocument.spreadsheetml.printerSettings">
        <DigestMethod Algorithm="http://www.w3.org/2001/04/xmlenc#sha256"/>
        <DigestValue>/cAl0LnjwAewsbd7Sktc3Bga6pNSvAmYhRP13p/pd2k=</DigestValue>
      </Reference>
      <Reference URI="/xl/printerSettings/printerSettings31.bin?ContentType=application/vnd.openxmlformats-officedocument.spreadsheetml.printerSettings">
        <DigestMethod Algorithm="http://www.w3.org/2001/04/xmlenc#sha256"/>
        <DigestValue>OGD3iF2+l78gTInlDCWFPycZVuHBpUE02raJ/Wr5XCI=</DigestValue>
      </Reference>
      <Reference URI="/xl/printerSettings/printerSettings32.bin?ContentType=application/vnd.openxmlformats-officedocument.spreadsheetml.printerSettings">
        <DigestMethod Algorithm="http://www.w3.org/2001/04/xmlenc#sha256"/>
        <DigestValue>aKO8XWThzgvGlTVSu23kX37OoqtKGS6PBUkmhsicI1Y=</DigestValue>
      </Reference>
      <Reference URI="/xl/printerSettings/printerSettings33.bin?ContentType=application/vnd.openxmlformats-officedocument.spreadsheetml.printerSettings">
        <DigestMethod Algorithm="http://www.w3.org/2001/04/xmlenc#sha256"/>
        <DigestValue>aKO8XWThzgvGlTVSu23kX37OoqtKGS6PBUkmhsicI1Y=</DigestValue>
      </Reference>
      <Reference URI="/xl/printerSettings/printerSettings34.bin?ContentType=application/vnd.openxmlformats-officedocument.spreadsheetml.printerSettings">
        <DigestMethod Algorithm="http://www.w3.org/2001/04/xmlenc#sha256"/>
        <DigestValue>/cAl0LnjwAewsbd7Sktc3Bga6pNSvAmYhRP13p/pd2k=</DigestValue>
      </Reference>
      <Reference URI="/xl/printerSettings/printerSettings4.bin?ContentType=application/vnd.openxmlformats-officedocument.spreadsheetml.printerSettings">
        <DigestMethod Algorithm="http://www.w3.org/2001/04/xmlenc#sha256"/>
        <DigestValue>Wqm1fOu3+29IrP0cdXD6iyyxD6yTInd4sr2seUanF8w=</DigestValue>
      </Reference>
      <Reference URI="/xl/printerSettings/printerSettings5.bin?ContentType=application/vnd.openxmlformats-officedocument.spreadsheetml.printerSettings">
        <DigestMethod Algorithm="http://www.w3.org/2001/04/xmlenc#sha256"/>
        <DigestValue>U15nSRTZunfK5ezahyOU/zemt87hULvZgEvhxZD6kZ4=</DigestValue>
      </Reference>
      <Reference URI="/xl/printerSettings/printerSettings6.bin?ContentType=application/vnd.openxmlformats-officedocument.spreadsheetml.printerSettings">
        <DigestMethod Algorithm="http://www.w3.org/2001/04/xmlenc#sha256"/>
        <DigestValue>TaA6KX/SRWPpmiasS8KGCRFI/mFTpQlGqiM07LbibG8=</DigestValue>
      </Reference>
      <Reference URI="/xl/printerSettings/printerSettings7.bin?ContentType=application/vnd.openxmlformats-officedocument.spreadsheetml.printerSettings">
        <DigestMethod Algorithm="http://www.w3.org/2001/04/xmlenc#sha256"/>
        <DigestValue>TaA6KX/SRWPpmiasS8KGCRFI/mFTpQlGqiM07LbibG8=</DigestValue>
      </Reference>
      <Reference URI="/xl/printerSettings/printerSettings8.bin?ContentType=application/vnd.openxmlformats-officedocument.spreadsheetml.printerSettings">
        <DigestMethod Algorithm="http://www.w3.org/2001/04/xmlenc#sha256"/>
        <DigestValue>TaA6KX/SRWPpmiasS8KGCRFI/mFTpQlGqiM07LbibG8=</DigestValue>
      </Reference>
      <Reference URI="/xl/printerSettings/printerSettings9.bin?ContentType=application/vnd.openxmlformats-officedocument.spreadsheetml.printerSettings">
        <DigestMethod Algorithm="http://www.w3.org/2001/04/xmlenc#sha256"/>
        <DigestValue>TaA6KX/SRWPpmiasS8KGCRFI/mFTpQlGqiM07LbibG8=</DigestValue>
      </Reference>
      <Reference URI="/xl/sharedStrings.xml?ContentType=application/vnd.openxmlformats-officedocument.spreadsheetml.sharedStrings+xml">
        <DigestMethod Algorithm="http://www.w3.org/2001/04/xmlenc#sha256"/>
        <DigestValue>adjRqI6bABOFq6HT6Ir2Ap+I3Z44a/p4GvdQK4LL510=</DigestValue>
      </Reference>
      <Reference URI="/xl/styles.xml?ContentType=application/vnd.openxmlformats-officedocument.spreadsheetml.styles+xml">
        <DigestMethod Algorithm="http://www.w3.org/2001/04/xmlenc#sha256"/>
        <DigestValue>dE4KtpomLTNz6YYs/VIDQmMLJb9v7oGDGOcsJ5mLLAo=</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l2gJPylYb6johA8JcCBIxyemGw4bguV/tv779cRCI3M=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a75drwAOkOP12+FqCOf/IfobMIxeWQl5+RDM1yk4mwc=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RyutgQaSTHTjbYPotw7Ryb/jkg93kzbi/ClSNcCP8wU=</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iEmroMx+j88uu2Xx1PBnX8xEeIxxK60jX1/gVNFiVmI=</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PVg5TQm9Sl3Y3CmqZXMwCdcw+j320W0EnNrU1bKb+eE=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NVjtzo8Su6qQXijO/h/SQXOyYg1nDROZ/+qyC97oLVo=</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zcoigx/kiWY5yjofG+f8HimFheHSquJGuNH/itgd9D8=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LlrZpPBDGrPHyFLB8/Fb6cRt7CVlhBcjA5mLTA1Hzyc=</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KZqL6rTLsCUXth8uQO5PSSHqKgaVCOSzYJQeqnfQDiE=</DigestValue>
      </Reference>
      <Reference URI="/xl/worksheets/sheet1.xml?ContentType=application/vnd.openxmlformats-officedocument.spreadsheetml.worksheet+xml">
        <DigestMethod Algorithm="http://www.w3.org/2001/04/xmlenc#sha256"/>
        <DigestValue>5ar67ab7S1vY4QD4QHa9tj12uii5QwqR3d2JYV6C+Hk=</DigestValue>
      </Reference>
      <Reference URI="/xl/worksheets/sheet2.xml?ContentType=application/vnd.openxmlformats-officedocument.spreadsheetml.worksheet+xml">
        <DigestMethod Algorithm="http://www.w3.org/2001/04/xmlenc#sha256"/>
        <DigestValue>JQ7EtiEy8QZRH9tipS9K8ubOYMmIIQEPDqTW0nZUu4w=</DigestValue>
      </Reference>
      <Reference URI="/xl/worksheets/sheet3.xml?ContentType=application/vnd.openxmlformats-officedocument.spreadsheetml.worksheet+xml">
        <DigestMethod Algorithm="http://www.w3.org/2001/04/xmlenc#sha256"/>
        <DigestValue>bd+RPW/4DxPLXmBubCtEgIy83jZbjnvd16gQ7AoLT7E=</DigestValue>
      </Reference>
      <Reference URI="/xl/worksheets/sheet4.xml?ContentType=application/vnd.openxmlformats-officedocument.spreadsheetml.worksheet+xml">
        <DigestMethod Algorithm="http://www.w3.org/2001/04/xmlenc#sha256"/>
        <DigestValue>MoWcOCC4gAV2rykKLCFrdrGGUQoaciu22o0M0VeDwWE=</DigestValue>
      </Reference>
      <Reference URI="/xl/worksheets/sheet5.xml?ContentType=application/vnd.openxmlformats-officedocument.spreadsheetml.worksheet+xml">
        <DigestMethod Algorithm="http://www.w3.org/2001/04/xmlenc#sha256"/>
        <DigestValue>husgrOkr05YA/y4td+3Idp/pYpXYXP8M77Ott2Pk1Kg=</DigestValue>
      </Reference>
      <Reference URI="/xl/worksheets/sheet6.xml?ContentType=application/vnd.openxmlformats-officedocument.spreadsheetml.worksheet+xml">
        <DigestMethod Algorithm="http://www.w3.org/2001/04/xmlenc#sha256"/>
        <DigestValue>NrzWlEIUPMBee+ABl+nhHzrDVvoDW9BxLcDnzBrHpwY=</DigestValue>
      </Reference>
      <Reference URI="/xl/worksheets/sheet7.xml?ContentType=application/vnd.openxmlformats-officedocument.spreadsheetml.worksheet+xml">
        <DigestMethod Algorithm="http://www.w3.org/2001/04/xmlenc#sha256"/>
        <DigestValue>LHP55GwCZO1cRqNve/QjPkj95MSwE0hWg2ZbkUyjDNE=</DigestValue>
      </Reference>
      <Reference URI="/xl/worksheets/sheet8.xml?ContentType=application/vnd.openxmlformats-officedocument.spreadsheetml.worksheet+xml">
        <DigestMethod Algorithm="http://www.w3.org/2001/04/xmlenc#sha256"/>
        <DigestValue>RaO2iwCC7AiSmv7UXarh6F+0lbgqP/fTqZaI7vT82x4=</DigestValue>
      </Reference>
      <Reference URI="/xl/worksheets/sheet9.xml?ContentType=application/vnd.openxmlformats-officedocument.spreadsheetml.worksheet+xml">
        <DigestMethod Algorithm="http://www.w3.org/2001/04/xmlenc#sha256"/>
        <DigestValue>6REDTH6R9aA2UPOliipSftUYqW5HPDzM/wc+2Ztzz44=</DigestValue>
      </Reference>
    </Manifest>
    <SignatureProperties>
      <SignatureProperty Id="idSignatureTime" Target="#idPackageSignature">
        <mdssi:SignatureTime xmlns:mdssi="http://schemas.openxmlformats.org/package/2006/digital-signature">
          <mdssi:Format>YYYY-MM-DDThh:mm:ssTZD</mdssi:Format>
          <mdssi:Value>2020-11-13T21:08:43Z</mdssi:Value>
        </mdssi:SignatureTime>
      </SignatureProperty>
    </SignatureProperties>
  </Object>
  <Object Id="idOfficeObject">
    <SignatureProperties>
      <SignatureProperty Id="idOfficeV1Details" Target="#idPackageSignature">
        <SignatureInfoV1 xmlns="http://schemas.microsoft.com/office/2006/digsig">
          <SetupID>{9474256B-37DF-4BD6-B2AC-B94969B304B0}</SetupID>
          <SignatureText>Shirley Vichini</SignatureText>
          <SignatureImage/>
          <SignatureComments/>
          <WindowsVersion>10.0</WindowsVersion>
          <OfficeVersion>16.0.12527/19</OfficeVersion>
          <ApplicationVersion>16.0.12527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2020-11-13T21:08:43Z</xd:SigningTime>
          <xd:SigningCertificate>
            <xd:Cert>
              <xd:CertDigest>
                <DigestMethod Algorithm="http://www.w3.org/2001/04/xmlenc#sha256"/>
                <DigestValue>QkVJwGGx5Djo62SbuZT28Fa4+sMwfwJ5PoqlLIv9klc=</DigestValue>
              </xd:CertDigest>
              <xd:IssuerSerial>
                <X509IssuerName>C=PY, O=DOCUMENTA S.A., CN=CA-DOCUMENTA S.A., SERIALNUMBER=RUC 80050172-1</X509IssuerName>
                <X509SerialNumber>7803010194995415019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LAsAACBFTUYAAAEAsBsAAKo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O4AAAAFAAAAMQEAABUAAADuAAAABQAAAEQAAAARAAAAIQDwAAAAAAAAAAAAAACAPwAAAAAAAAAAAACAPwAAAAAAAAAAAAAAAAAAAAAAAAAAAAAAAAAAAAAAAAAAJQAAAAwAAAAAAACAKAAAAAwAAAABAAAAUgAAAHABAAABAAAA8////wAAAAAAAAAAAAAAAJABAAAAAAABAAAAAHMAZQBnAG8AZQAgAHUAaQAAAAAAAAAAAAAAAAAAAAAAAAAAAAAAAAAAAAAAAAAAAAAAAAAAAAAAAAAAAAAAAAAAAGZ0CQAAAAkAAADAyckAQEkxdj7Nh2UCAgAAqMS/AyUAAAAzAAAAYAAAADMAAAAiAAAAlPWBBwldLpj/////6MrJAI4LImUA6eQKAAC4AwEAAAC8l8YDAAAAAAIAAAABAAAAAwAAABzdeTlAyskAcMvJAGnahnTAyckAAAAAAAAAhnRQAAAA8////wAAAAAAAAAAAAAAAJABAABeSsgXKMrJAMkIZnTArfd2qDG5A4Ch9naoAAAAAAAAABjKyQAAAGF0wGtrdJhNvwOYTb8DhNsgZbn4+HaYTb8DhNsgZSzKyQC1oF90v6BfdIfKMbSIyskAAT1gdAAAAAAAADF2ZHYACAAAAAAlAAAADAAAAAEAAAAYAAAADAAAAAAAAAASAAAADAAAAAEAAAAeAAAAGAAAAO4AAAAFAAAAMgEAABYAAAAlAAAADAAAAAEAAABUAAAAiAAAAO8AAAAFAAAAMAEAABUAAAABAAAAVVWPQYX2jkHvAAAABQAAAAoAAABMAAAAAAAAAAAAAAAAAAAA//////////9gAAAAMQAzAC8AMQAxAC8AMgAwADIAMAAHAAAABwAAAAUAAAAHAAAABwAAAAUAAAAHAAAABwAAAAcAAAAHAAAASwAAAEAAAAAwAAAABQAAACAAAAABAAAAAQAAABAAAAAAAAAAAAAAAEABAACgAAAAAAAAAAAAAABAAQAAoAAAAFIAAABwAQAAAgAAABQAAAAJAAAAAAAAAAAAAAC8AgAAAAAAAAECAiJTAHkAcwB0AGUAbQAAAAAAAAAAAAAAAAAAAAAAAAAAAAAAAAAAAAAAAAAAAAAAAAAAAAAAAAAAAAAAAAAAAAAAAADJAA5m+3Yw68kArmb7dgkAAACoxL8D2Wb7dnzryQCoxL8DFM2HZQAAAAAUzYdlELeQCajEvwMAAAAAAAAAAAAAAAAAAAAAYB+5AwAAAAAAAAAAAAAAAAAAAAAAAAAAAAAAAAAAAAAAAAAAAAAAAAAAAAAAAAAAAAAAAAAAAAAAAAAAAAAAAKzcYmQr6jG0JOzJAOJz93YAAAAAAQAAAHzryQD//wAAAAAAAJx293acdvd2/wcAAFTsyQBY7MkAAAAAAAAAAAA2RBp25whmdFQGVv8HAAAAjOzJAPBdEHYB2AAAjOzJAAAAAAAAAAAAAAAAAAAAAAAAAAAAI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MgAPduGdCfAwvVIbcgAAAAAAP////9IccgAZKqYYrfdwvW4Bfhimq2YYsDsaAYgTAAAsMcxIwAAAAB8bcgAuAX4Yv////8UAAAAnDyaYpxxyAAYH4QtJKmaYs/BwvVnDgRwAAAAAIR5eDlaCZpi+G7IAGnahnRIbcgABwAAAAAAhnSLwcL14P///wAAAAAAAAAAAAAAAJABAAAAAAABAAAAAGEAcgBpAGEAbAAAAAAAAAAAAAAAAAAAAAAAAAAAAAAAAAAAADZEGnYAAAAAVAZW/wYAAACsbsgA8F0QdgHYAACsbsgAAAAAAAAAAAAAAAAAAAAAAAAAAAD4ZKg+ZHYACAAAAAAlAAAADAAAAAMAAAAYAAAADAAAAAAAAAASAAAADAAAAAEAAAAWAAAADAAAAAgAAABUAAAAVAAAAAwAAAA3AAAAIAAAAFoAAAABAAAAVVWPQYX2jkEMAAAAWwAAAAEAAABMAAAABAAAAAsAAAA3AAAAIgAAAFsAAABQAAAAWAB1AB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CrAAAAVgAAADAAAAA7AAAAfAAAABwAAAAhAPAAAAAAAAAAAAAAAIA/AAAAAAAAAAAAAIA/AAAAAAAAAAAAAAAAAAAAAAAAAAAAAAAAAAAAAAAAAAAlAAAADAAAAAAAAIAoAAAADAAAAAQAAABSAAAAcAEAAAQAAADs////AAAAAAAAAAAAAAAAkAEAAAAAAAEAAAAAcwBlAGcAbwBlACAAdQBpAAAAAAAAAAAAAAAAAAAAAAAAAAAAAAAAAAAAAAAAAAAAAAAAAAAAAAAAAAAAAAAAAAAAyAA924Z0/////8xtyAAAAAAA98PC9TkAAADMc8gAhDmgYgAAAAAgAAAAAAAAAAhhqD5YF3sHaG/IAAcAAADg4XMXAAAAAGRvyAABAAAAAAAAAAAAAAAAAABAWGKoALBtyAAIAAAAAHl4OQEAAAB8b8gAadqGdMxtyAAHAAAAAACGdAAAAADs////AAAAAAAAAAAAAAAAkAEAAAAAAAEAAAAAcwBlAGcAbwBlACAAdQBpAAAAAAAAAAAAAAAAAAAAAAAJAAAAAAAAADZEGnYAAAAAVAZW/wkAAAAwb8gA8F0QdgHYAAAwb8gAAAAAAAAAAAAAAAAAAAAAAAAAAABkdgAIAAAAACUAAAAMAAAABAAAABgAAAAMAAAAAAAAABIAAAAMAAAAAQAAAB4AAAAYAAAAMAAAADsAAACsAAAAVwAAACUAAAAMAAAABAAAAFQAAACoAAAAMQAAADsAAACqAAAAVgAAAAEAAABVVY9BhfaOQTEAAAA7AAAADwAAAEwAAAAAAAAAAAAAAAAAAAD//////////2wAAABTAGgAaQByAGwAZQB5ACAAVgBpAGMAaABpAG4AaQBnAAsAAAALAAAABQAAAAcAAAAFAAAACgAAAAoAAAAFAAAADAAAAAUAAAAJAAAACwAAAAUAAAALAAAABQ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oAAAADwAAAGEAAABdAAAAcQAAAAEAAABVVY9BhfaOQQ8AAABhAAAADwAAAEwAAAAAAAAAAAAAAAAAAAD//////////2wAAABTAGgAaQByAGwAZQB5ACAAVgBpAGMAaABpAG4AaQBDAAcAAAAHAAAAAwAAAAUAAAADAAAABwAAAAYAAAAEAAAACAAAAAMAAAAGAAAABwAAAAMAAAAHAAAAAw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IQAAAAPAAAAdgAAAEwAAACGAAAAAQAAAFVVj0GF9o5BDwAAAHYAAAAJAAAATAAAAAAAAAAAAAAAAAAAAP//////////YAAAAEMAbwBuAHQAYQBkAG8AcgBhAEUACAAAAAgAAAAHAAAABAAAAAcAAAAIAAAACAAAAAUAAAAHAAAASwAAAEAAAAAwAAAABQAAACAAAAABAAAAAQAAABAAAAAAAAAAAAAAAEABAACgAAAAAAAAAAAAAABAAQAAoAAAACUAAAAMAAAAAgAAACcAAAAYAAAABQAAAAAAAAD///8AAAAAACUAAAAMAAAABQAAAEwAAABkAAAADgAAAIsAAAAoAQAAmwAAAA4AAACLAAAAGwEAABEAAAAhAPAAAAAAAAAAAAAAAIA/AAAAAAAAAAAAAIA/AAAAAAAAAAAAAAAAAAAAAAAAAAAAAAAAAAAAAAAAAAAlAAAADAAAAAAAAIAoAAAADAAAAAUAAAAlAAAADAAAAAEAAAAYAAAADAAAAAAAAAASAAAADAAAAAEAAAAWAAAADAAAAAAAAABUAAAASAEAAA8AAACLAAAAJwEAAJsAAAABAAAAVVWPQYX2jkEPAAAAiwAAACoAAABMAAAABAAAAA4AAACLAAAAKQEAAJwAAACgAAAARgBpAHIAbQBhAGQAbwAgAHAAbwByADoAIABTAEgASQBSAEwARQBZACAAUgBBAFEAVQBFAEwAIABWAEkAQwBIAEkATgBJACAARgBSAEEATgBDAE8ABgAAAAMAAAAFAAAACwAAAAcAAAAIAAAACAAAAAQAAAAIAAAACAAAAAUAAAADAAAABAAAAAcAAAAJAAAAAwAAAAgAAAAGAAAABwAAAAcAAAAEAAAACAAAAAgAAAAKAAAACQAAAAcAAAAGAAAABAAAAAgAAAADAAAACAAAAAkAAAADAAAACgAAAAMAAAAEAAAABgAAAAgAAAAIAAAACgAAAAgAAAAKAAAAFgAAAAwAAAAAAAAAJQAAAAwAAAACAAAADgAAABQAAAAAAAAAEAAAABQAAAA=</Object>
  <Object Id="idInvalidSigLnImg">AQAAAGwAAAAAAAAAAAAAAD8BAACfAAAAAAAAAAAAAABmFgAALAsAACBFTUYAAAEALCIAALE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ZnQJAAAACQAAAMDJyQBASTF2Ps2HZQICAACoxL8DJQAAADMAAABgAAAAMwAAACIAAACU9YEHCV0umP/////oyskAjgsiZQDp5AoAALgDAQAAALyXxgMAAAAAAgAAAAEAAAADAAAAHN15OUDKyQBwy8kAadqGdMDJyQAAAAAAAACGdFAAAADz////AAAAAAAAAAAAAAAAkAEAAF5KyBcoyskAyQhmdMCt93aoMbkDgKH2dqgAAAAAAAAAGMrJAAAAYXTAa2t0mE2/A5hNvwOE2yBlufj4dphNvwOE2yBlLMrJALWgX3S/oF90h8oxtIjKyQABPWB0AAAAAAAAMXZkdgAIAAAAACUAAAAMAAAAAQAAABgAAAAMAAAA/wAAABIAAAAMAAAAAQAAAB4AAAAYAAAAMAAAAAUAAACLAAAAFgAAACUAAAAMAAAAAQAAAFQAAACoAAAAMQAAAAUAAACJAAAAFQAAAAEAAABVVY9BhfaOQTEAAAAFAAAADwAAAEwAAAAAAAAAAAAAAAAAAAD//////////2wAAABGAGkAcgBtAGEAIABuAG8AIAB2AOEAbABpAGQAYQAv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yQAOZvt2MOvJAK5m+3YJAAAAqMS/A9lm+3Z868kAqMS/AxTNh2UAAAAAFM2HZRC3kAmoxL8DAAAAAAAAAAAAAAAAAAAAAGAfuQMAAAAAAAAAAAAAAAAAAAAAAAAAAAAAAAAAAAAAAAAAAAAAAAAAAAAAAAAAAAAAAAAAAAAAAAAAAAAAAACs3GJkK+oxtCTsyQDic/d2AAAAAAEAAAB868kA//8AAAAAAACcdvd2nHb3dv8HAABU7MkAWOzJAAAAAAAAAAAANkQaducIZnRUBlb/BwAAAIzsyQDwXRB2AdgAAIzsyQAAAAAAAAAAAAAAAAAAAAAAAAAAAC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DIAD3bhnQnwML1SG3IAAAAAAD/////SHHIAGSqmGK33cL1uAX4YpqtmGLA7GgGIEwAALDHMSMAAAAAfG3IALgF+GL/////FAAAAJw8mmKcccgAGB+ELSSpmmLPwcL1Zw4EcAAAAACEeXg5WgmaYvhuyABp2oZ0SG3IAAcAAAAAAIZ0i8HC9eD///8AAAAAAAAAAAAAAACQAQAAAAAAAQAAAABhAHIAaQBhAGwAAAAAAAAAAAAAAAAAAAAAAAAAAAAAAAAAAAA2RBp2AAAAAFQGVv8GAAAArG7IAPBdEHYB2AAArG7IAAAAAAAAAAAAAAAAAAAAAAAAAAAA+GSoPmR2AAgAAAAAJQAAAAwAAAADAAAAGAAAAAwAAAAAAAAAEgAAAAwAAAABAAAAFgAAAAwAAAAIAAAAVAAAAFQAAAAMAAAANwAAACAAAABaAAAAAQAAAFVVj0GF9o5BDAAAAFsAAAABAAAATAAAAAQAAAALAAAANwAAACIAAABbAAAAUAAAAFgApgE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qwAAAFYAAAAwAAAAOwAAAHwAAAAcAAAAIQDwAAAAAAAAAAAAAACAPwAAAAAAAAAAAACAPwAAAAAAAAAAAAAAAAAAAAAAAAAAAAAAAAAAAAAAAAAAJQAAAAwAAAAAAACAKAAAAAwAAAAEAAAAUgAAAHABAAAEAAAA7P///wAAAAAAAAAAAAAAAJABAAAAAAABAAAAAHMAZQBnAG8AZQAgAHUAaQAAAAAAAAAAAAAAAAAAAAAAAAAAAAAAAAAAAAAAAAAAAAAAAAAAAAAAAAAAAAAAAAAAAMgAPduGdP/////MbcgAAAAAAPfDwvU5AAAAzHPIAIQ5oGIAAAAAIAAAAAAAAAAIYag+WBd7B2hvyAAHAAAA4OFzFwAAAABkb8gAAQAAAAAAAAAAAAAAAAAAQFhiqACwbcgACAAAAAB5eDkBAAAAfG/IAGnahnTMbcgABwAAAAAAhnQAAAAA7P///wAAAAAAAAAAAAAAAJABAAAAAAABAAAAAHMAZQBnAG8AZQAgAHUAaQAAAAAAAAAAAAAAAAAAAAAACQAAAAAAAAA2RBp2AAAAAFQGVv8JAAAAMG/IAPBdEHYB2AAAMG/IAAAAAAAAAAAAAAAAAAAAAAAAAAAAZHYACAAAAAAlAAAADAAAAAQAAAAYAAAADAAAAAAAAAASAAAADAAAAAEAAAAeAAAAGAAAADAAAAA7AAAArAAAAFcAAAAlAAAADAAAAAQAAABUAAAAqAAAADEAAAA7AAAAqgAAAFYAAAABAAAAVVWPQYX2jkExAAAAOwAAAA8AAABMAAAAAAAAAAAAAAAAAAAA//////////9sAAAAUwBoAGkAcgBsAGUAeQAgAFYAaQBjAGgAaQBuAGkAkQgLAAAACwAAAAUAAAAHAAAABQAAAAoAAAAKAAAABQAAAAwAAAAFAAAACQAAAAsAAAAFAAAACwAAAAU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qAAAAA8AAABhAAAAXQAAAHEAAAABAAAAVVWPQYX2jkEPAAAAYQAAAA8AAABMAAAAAAAAAAAAAAAAAAAA//////////9sAAAAUwBoAGkAcgBsAGUAeQAgAFYAaQBjAGgAaQBuAGkArQ0HAAAABwAAAAMAAAAFAAAAAwAAAAcAAAAGAAAABAAAAAgAAAADAAAABgAAAAcAAAADAAAABwAAAAM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CEAAAADwAAAHYAAABMAAAAhgAAAAEAAABVVY9BhfaOQQ8AAAB2AAAACQAAAEwAAAAAAAAAAAAAAAAAAAD//////////2AAAABDAG8AbgB0AGEAZABvAHIAYQAhDggAAAAIAAAABwAAAAQAAAAHAAAACAAAAAgAAAAFAAAABwAAAEsAAABAAAAAMAAAAAUAAAAgAAAAAQAAAAEAAAAQAAAAAAAAAAAAAABAAQAAoAAAAAAAAAAAAAAAQAEAAKAAAAAlAAAADAAAAAIAAAAnAAAAGAAAAAUAAAAAAAAA////AAAAAAAlAAAADAAAAAUAAABMAAAAZAAAAA4AAACLAAAAKAEAAJsAAAAOAAAAiwAAABsBAAARAAAAIQDwAAAAAAAAAAAAAACAPwAAAAAAAAAAAACAPwAAAAAAAAAAAAAAAAAAAAAAAAAAAAAAAAAAAAAAAAAAJQAAAAwAAAAAAACAKAAAAAwAAAAFAAAAJQAAAAwAAAABAAAAGAAAAAwAAAAAAAAAEgAAAAwAAAABAAAAFgAAAAwAAAAAAAAAVAAAAEgBAAAPAAAAiwAAACcBAACbAAAAAQAAAFVVj0GF9o5BDwAAAIsAAAAqAAAATAAAAAQAAAAOAAAAiwAAACkBAACcAAAAoAAAAEYAaQByAG0AYQBkAG8AIABwAG8AcgA6ACAAUwBIAEkAUgBMAEUAWQAgAFIAQQBRAFUARQBMACAAVgBJAEMASABJAE4ASQAgAEYAUgBBAE4AQwBPAAYAAAADAAAABQAAAAsAAAAHAAAACAAAAAgAAAAEAAAACAAAAAgAAAAFAAAAAwAAAAQAAAAHAAAACQAAAAMAAAAIAAAABgAAAAcAAAAHAAAABAAAAAgAAAAIAAAACgAAAAkAAAAHAAAABgAAAAQAAAAIAAAAAwAAAAgAAAAJAAAAAwAAAAoAAAADAAAABAAAAAYAAAAIAAAACAAAAAoAAAAIAAAACgAAABYAAAAMAAAAAAAAACUAAAAMAAAAAgAAAA4AAAAUAAAAAAAAABAAAAAU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AF</vt:lpstr>
      <vt:lpstr>RG</vt:lpstr>
      <vt:lpstr>Consolidado</vt:lpstr>
      <vt:lpstr>Clasificación 09.20</vt:lpstr>
      <vt:lpstr>Información general</vt:lpstr>
      <vt:lpstr>Balance General</vt:lpstr>
      <vt:lpstr>Estado de Resultados</vt:lpstr>
      <vt:lpstr>Notas Contables I</vt:lpstr>
      <vt:lpstr>Notas Contables II</vt:lpstr>
      <vt:lpstr>'Balance General'!Área_de_impresión</vt:lpstr>
      <vt:lpstr>'Estado de Resultados'!Área_de_impresión</vt:lpstr>
      <vt:lpstr>'Notas Contables I'!Área_de_impresión</vt:lpstr>
      <vt:lpstr>'Notas Contables II'!Área_de_impresión</vt:lpstr>
      <vt:lpstr>'Notas Contables II'!OLE_LINK1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Aller</dc:creator>
  <cp:lastModifiedBy>Marcelo Prono</cp:lastModifiedBy>
  <cp:lastPrinted>2020-11-13T11:32:19Z</cp:lastPrinted>
  <dcterms:created xsi:type="dcterms:W3CDTF">2016-08-27T16:35:25Z</dcterms:created>
  <dcterms:modified xsi:type="dcterms:W3CDTF">2020-11-13T21:02:11Z</dcterms:modified>
</cp:coreProperties>
</file>