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xl/activeX/activeX1.xml" ContentType="application/vnd.ms-office.activeX+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MAP\Desktop\BACKUP RCBSA ESCRITORIO MPRONO\ESCRITORIO MP\REGIONAL CASA DE BOLSA\CNV\INFORME TRIMESTRAL MAR2021\"/>
    </mc:Choice>
  </mc:AlternateContent>
  <xr:revisionPtr revIDLastSave="0" documentId="13_ncr:1_{F3488371-9707-42D5-8B40-96DB4935F2BC}" xr6:coauthVersionLast="41" xr6:coauthVersionMax="46" xr10:uidLastSave="{00000000-0000-0000-0000-000000000000}"/>
  <bookViews>
    <workbookView xWindow="-120" yWindow="-120" windowWidth="20730" windowHeight="11160" tabRatio="975" activeTab="6" xr2:uid="{00000000-000D-0000-FFFF-FFFF00000000}"/>
  </bookViews>
  <sheets>
    <sheet name="Índice" sheetId="19" r:id="rId1"/>
    <sheet name="Información General" sheetId="14" r:id="rId2"/>
    <sheet name="CDB 032021" sheetId="16" state="hidden" r:id="rId3"/>
    <sheet name="AF 032021" sheetId="23" state="hidden" r:id="rId4"/>
    <sheet name="Consolidado" sheetId="24" state="hidden" r:id="rId5"/>
    <sheet name="Clasificaciones" sheetId="1" state="hidden" r:id="rId6"/>
    <sheet name="Balance General" sheetId="3" r:id="rId7"/>
    <sheet name="Estado de Resultados" sheetId="4" r:id="rId8"/>
    <sheet name="Nota 1 a Nota 4" sheetId="8" r:id="rId9"/>
    <sheet name="Nota 5" sheetId="9" r:id="rId10"/>
    <sheet name="Nota 6 a Nota 12" sheetId="22" r:id="rId11"/>
  </sheets>
  <definedNames>
    <definedName name="\a" localSheetId="1">#REF!</definedName>
    <definedName name="\a" localSheetId="8">#REF!</definedName>
    <definedName name="\a" localSheetId="9">#REF!</definedName>
    <definedName name="\a" localSheetId="10">#REF!</definedName>
    <definedName name="\a">#REF!</definedName>
    <definedName name="_____DAT23" localSheetId="1">#REF!</definedName>
    <definedName name="_____DAT23" localSheetId="8">#REF!</definedName>
    <definedName name="_____DAT23" localSheetId="9">#REF!</definedName>
    <definedName name="_____DAT23" localSheetId="10">#REF!</definedName>
    <definedName name="_____DAT23">#REF!</definedName>
    <definedName name="_____DAT24" localSheetId="1">#REF!</definedName>
    <definedName name="_____DAT24" localSheetId="8">#REF!</definedName>
    <definedName name="_____DAT24" localSheetId="9">#REF!</definedName>
    <definedName name="_____DAT24" localSheetId="10">#REF!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xlnm._FilterDatabase" localSheetId="3" hidden="1">'AF 032021'!$A$1:$G$107</definedName>
    <definedName name="_xlnm._FilterDatabase" localSheetId="5" hidden="1">Clasificaciones!$A$4:$R$859</definedName>
    <definedName name="_xlnm._FilterDatabase" localSheetId="4" hidden="1">Consolidado!$B$2:$H$385</definedName>
    <definedName name="_xlnm._FilterDatabase" localSheetId="9" hidden="1">'Nota 5'!$A$86:$N$192</definedName>
    <definedName name="_Key1" localSheetId="3" hidden="1">#REF!</definedName>
    <definedName name="_Key1" localSheetId="4" hidden="1">#REF!</definedName>
    <definedName name="_Key1" localSheetId="1"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3" hidden="1">#REF!</definedName>
    <definedName name="_Parse_In" localSheetId="4" hidden="1">#REF!</definedName>
    <definedName name="_Parse_In" hidden="1">#REF!</definedName>
    <definedName name="_Parse_Out" localSheetId="4" hidden="1">#REF!</definedName>
    <definedName name="_Parse_Out" hidden="1">#REF!</definedName>
    <definedName name="_RSE1" localSheetId="4">#REF!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10"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3">#REF!</definedName>
    <definedName name="A_impresión_IM" localSheetId="4">#REF!</definedName>
    <definedName name="A_impresión_IM">#REF!</definedName>
    <definedName name="aakdkadk" localSheetId="3" hidden="1">#REF!</definedName>
    <definedName name="aakdkadk" localSheetId="4" hidden="1">#REF!</definedName>
    <definedName name="aakdkadk" hidden="1">#REF!</definedName>
    <definedName name="Acceso_Ganado" localSheetId="4">#REF!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A" hidden="1">{#N/A,#N/A,FALSE,"Aging Summary";#N/A,#N/A,FALSE,"Ratio Analysis";#N/A,#N/A,FALSE,"Test 120 Day Accts";#N/A,#N/A,FALSE,"Tickmarks"}</definedName>
    <definedName name="ADV_PROM">#REF!</definedName>
    <definedName name="APSUMMARY">#REF!</definedName>
    <definedName name="AR_Balance">#REF!</definedName>
    <definedName name="ARA_Threshold">#REF!</definedName>
    <definedName name="_xlnm.Print_Area" localSheetId="6">'Balance General'!$B$1:$L$76</definedName>
    <definedName name="_xlnm.Print_Area" localSheetId="7">'Estado de Resultados'!$B$1:$G$97</definedName>
    <definedName name="_xlnm.Print_Area" localSheetId="8">'Nota 1 a Nota 4'!$A$1:$L$77</definedName>
    <definedName name="_xlnm.Print_Area" localSheetId="9">'Nota 5'!$A$2:$I$622</definedName>
    <definedName name="_xlnm.Print_Area" localSheetId="10">'Nota 6 a Nota 12'!$A$1:$I$41</definedName>
    <definedName name="Area_de_impresión2" localSheetId="1">#REF!</definedName>
    <definedName name="Area_de_impresión2" localSheetId="8">#REF!</definedName>
    <definedName name="Area_de_impresión2" localSheetId="9">#REF!</definedName>
    <definedName name="Area_de_impresión2" localSheetId="10">#REF!</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3" hidden="1">#REF!</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localSheetId="3" hidden="1">#REF!</definedName>
    <definedName name="assssssssssssssssssssssssssssssssssssssssss" localSheetId="4" hidden="1">#REF!</definedName>
    <definedName name="assssssssssssssssssssssssssssssssssssssssss" hidden="1">#REF!</definedName>
    <definedName name="B" localSheetId="3">#REF!</definedName>
    <definedName name="B" localSheetId="4">#REF!</definedName>
    <definedName name="B">#REF!</definedName>
    <definedName name="_xlnm.Database" localSheetId="4">#REF!</definedName>
    <definedName name="_xlnm.Database">#REF!</definedName>
    <definedName name="basemeta">#REF!</definedName>
    <definedName name="basenueva">#REF!</definedName>
    <definedName name="BB">#REF!</definedName>
    <definedName name="BCDE" localSheetId="3"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10"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10" hidden="1">{#N/A,#N/A,FALSE,"Aging Summary";#N/A,#N/A,FALSE,"Ratio Analysis";#N/A,#N/A,FALSE,"Test 120 Day Accts";#N/A,#N/A,FALSE,"Tickmarks"}</definedName>
    <definedName name="da" hidden="1">{#N/A,#N/A,FALSE,"Aging Summary";#N/A,#N/A,FALSE,"Ratio Analysis";#N/A,#N/A,FALSE,"Test 120 Day Accts";#N/A,#N/A,FALSE,"Tickmarks"}</definedName>
    <definedName name="DA_3583319924100000454" localSheetId="10" hidden="1">'Nota 6 a Nota 12'!#REF!</definedName>
    <definedName name="DA_3583319924100000454" hidden="1">'Nota 5'!$C$521</definedName>
    <definedName name="DAFDFAD" localSheetId="3" hidden="1">{#N/A,#N/A,FALSE,"VOL"}</definedName>
    <definedName name="DAFDFAD" localSheetId="4" hidden="1">{#N/A,#N/A,FALSE,"VOL"}</definedName>
    <definedName name="DAFDFAD" localSheetId="7" hidden="1">{#N/A,#N/A,FALSE,"VOL"}</definedName>
    <definedName name="DAFDFAD" localSheetId="1" hidden="1">{#N/A,#N/A,FALSE,"VOL"}</definedName>
    <definedName name="DAFDFAD" localSheetId="8" hidden="1">{#N/A,#N/A,FALSE,"VOL"}</definedName>
    <definedName name="DAFDFAD" localSheetId="9" hidden="1">{#N/A,#N/A,FALSE,"VOL"}</definedName>
    <definedName name="DAFDFAD" localSheetId="10" hidden="1">{#N/A,#N/A,FALSE,"VOL"}</definedName>
    <definedName name="DAFDFAD" hidden="1">{#N/A,#N/A,FALSE,"VOL"}</definedName>
    <definedName name="DASA" localSheetId="3">#REF!</definedName>
    <definedName name="DASA" localSheetId="4">#REF!</definedName>
    <definedName name="DASA">#REF!</definedName>
    <definedName name="data" localSheetId="4">#REF!</definedName>
    <definedName name="data">#REF!</definedName>
    <definedName name="DATA1" localSheetId="4">#REF!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 localSheetId="3">#REF!</definedName>
    <definedName name="EX" localSheetId="4">#REF!</definedName>
    <definedName name="EX">#REF!</definedName>
    <definedName name="Excel_BuiltIn__FilterDatabase_1_1" localSheetId="3">#REF!</definedName>
    <definedName name="Excel_BuiltIn__FilterDatabase_1_1" localSheetId="4">#REF!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4" hidden="1">{#N/A,#N/A,FALSE,"VOL"}</definedName>
    <definedName name="liq" localSheetId="7" hidden="1">{#N/A,#N/A,FALSE,"VOL"}</definedName>
    <definedName name="liq" localSheetId="1" hidden="1">{#N/A,#N/A,FALSE,"VOL"}</definedName>
    <definedName name="liq" localSheetId="8" hidden="1">{#N/A,#N/A,FALSE,"VOL"}</definedName>
    <definedName name="liq" localSheetId="9" hidden="1">{#N/A,#N/A,FALSE,"VOL"}</definedName>
    <definedName name="liq" localSheetId="10" hidden="1">{#N/A,#N/A,FALSE,"VOL"}</definedName>
    <definedName name="liq" hidden="1">{#N/A,#N/A,FALSE,"VOL"}</definedName>
    <definedName name="listasuper" localSheetId="3">#REF!</definedName>
    <definedName name="listasuper" localSheetId="4">#REF!</definedName>
    <definedName name="listasuper">#REF!</definedName>
    <definedName name="Maintenance" localSheetId="3">#REF!</definedName>
    <definedName name="Maintenance" localSheetId="4">#REF!</definedName>
    <definedName name="Maintenance">#REF!</definedName>
    <definedName name="maintenanceld" localSheetId="4">#REF!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10"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8" hidden="1">#REF!</definedName>
    <definedName name="ngughuiyhuhhhhhhhhhhhhhhhhhh" localSheetId="9" hidden="1">#REF!</definedName>
    <definedName name="ngughuiyhuhhhhhhhhhhhhhhhhhh" localSheetId="10" hidden="1">#REF!</definedName>
    <definedName name="ngughuiyhuhhhhhhhhhhhhhhhhhh" hidden="1">#REF!</definedName>
    <definedName name="njkhoikh" localSheetId="1" hidden="1">#REF!</definedName>
    <definedName name="njkhoikh" localSheetId="8" hidden="1">#REF!</definedName>
    <definedName name="njkhoikh" localSheetId="9" hidden="1">#REF!</definedName>
    <definedName name="njkhoikh" localSheetId="10" hidden="1">#REF!</definedName>
    <definedName name="njkhoikh" hidden="1">#REF!</definedName>
    <definedName name="nmm" localSheetId="3" hidden="1">{#N/A,#N/A,FALSE,"VOL"}</definedName>
    <definedName name="nmm" localSheetId="4" hidden="1">{#N/A,#N/A,FALSE,"VOL"}</definedName>
    <definedName name="nmm" localSheetId="7" hidden="1">{#N/A,#N/A,FALSE,"VOL"}</definedName>
    <definedName name="nmm" localSheetId="1" hidden="1">{#N/A,#N/A,FALSE,"VOL"}</definedName>
    <definedName name="nmm" localSheetId="8" hidden="1">{#N/A,#N/A,FALSE,"VOL"}</definedName>
    <definedName name="nmm" localSheetId="9" hidden="1">{#N/A,#N/A,FALSE,"VOL"}</definedName>
    <definedName name="nmm" localSheetId="10" hidden="1">{#N/A,#N/A,FALSE,"VOL"}</definedName>
    <definedName name="nmm" hidden="1">{#N/A,#N/A,FALSE,"VOL"}</definedName>
    <definedName name="NO" localSheetId="3" hidden="1">{#N/A,#N/A,FALSE,"VOL"}</definedName>
    <definedName name="NO" localSheetId="4" hidden="1">{#N/A,#N/A,FALSE,"VOL"}</definedName>
    <definedName name="NO" localSheetId="7" hidden="1">{#N/A,#N/A,FALSE,"VOL"}</definedName>
    <definedName name="NO" localSheetId="1" hidden="1">{#N/A,#N/A,FALSE,"VOL"}</definedName>
    <definedName name="NO" localSheetId="8" hidden="1">{#N/A,#N/A,FALSE,"VOL"}</definedName>
    <definedName name="NO" localSheetId="9" hidden="1">{#N/A,#N/A,FALSE,"VOL"}</definedName>
    <definedName name="NO" localSheetId="10" hidden="1">{#N/A,#N/A,FALSE,"VOL"}</definedName>
    <definedName name="NO" hidden="1">{#N/A,#N/A,FALSE,"VOL"}</definedName>
    <definedName name="NonTop_Stratum_Value" localSheetId="3">#REF!</definedName>
    <definedName name="NonTop_Stratum_Value" localSheetId="4">#REF!</definedName>
    <definedName name="NonTop_Stratum_Value">#REF!</definedName>
    <definedName name="Number_of_Selections" localSheetId="3">#REF!</definedName>
    <definedName name="Number_of_Selections" localSheetId="4">#REF!</definedName>
    <definedName name="Number_of_Selections">#REF!</definedName>
    <definedName name="Numof_Selections2" localSheetId="4">#REF!</definedName>
    <definedName name="Numof_Selections2">#REF!</definedName>
    <definedName name="ñfdsl" localSheetId="8">#REF!</definedName>
    <definedName name="ñfdsl" localSheetId="9">#REF!</definedName>
    <definedName name="ñfdsl" localSheetId="10">#REF!</definedName>
    <definedName name="ñfdsl">#REF!</definedName>
    <definedName name="ññ" localSheetId="8">#REF!</definedName>
    <definedName name="ññ" localSheetId="9">#REF!</definedName>
    <definedName name="ññ" localSheetId="10">#REF!</definedName>
    <definedName name="ññ">#REF!</definedName>
    <definedName name="OLE_LINK1" localSheetId="9">'Nota 5'!$B$12</definedName>
    <definedName name="OLE_LINK1" localSheetId="10">'Nota 6 a Nota 12'!#REF!</definedName>
    <definedName name="OPPROD" localSheetId="1">#REF!</definedName>
    <definedName name="OPPROD" localSheetId="8">#REF!</definedName>
    <definedName name="OPPROD" localSheetId="9">#REF!</definedName>
    <definedName name="OPPROD" localSheetId="10">#REF!</definedName>
    <definedName name="OPPROD">#REF!</definedName>
    <definedName name="opt" localSheetId="1">#REF!</definedName>
    <definedName name="opt" localSheetId="8">#REF!</definedName>
    <definedName name="opt" localSheetId="9">#REF!</definedName>
    <definedName name="opt" localSheetId="10">#REF!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 localSheetId="8">#REF!</definedName>
    <definedName name="PS_Test_de_Gastos" localSheetId="9">#REF!</definedName>
    <definedName name="PS_Test_de_Gastos" localSheetId="10">#REF!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op_Stratum_Number" localSheetId="3">#REF!</definedName>
    <definedName name="Top_Stratum_Number" localSheetId="4">#REF!</definedName>
    <definedName name="Top_Stratum_Number">#REF!</definedName>
    <definedName name="Top_Stratum_Value" localSheetId="4">#REF!</definedName>
    <definedName name="Top_Stratum_Value">#REF!</definedName>
    <definedName name="Total_Amount" localSheetId="4">#REF!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7" hidden="1">{#N/A,#N/A,FALSE,"VOL"}</definedName>
    <definedName name="wrn.Volumen." localSheetId="1" hidden="1">{#N/A,#N/A,FALSE,"VOL"}</definedName>
    <definedName name="wrn.Volumen." localSheetId="8" hidden="1">{#N/A,#N/A,FALSE,"VOL"}</definedName>
    <definedName name="wrn.Volumen." localSheetId="9" hidden="1">{#N/A,#N/A,FALSE,"VOL"}</definedName>
    <definedName name="wrn.Volumen." localSheetId="10" hidden="1">{#N/A,#N/A,FALSE,"VOL"}</definedName>
    <definedName name="wrn.Volumen." hidden="1">{#N/A,#N/A,FALSE,"VOL"}</definedName>
    <definedName name="xdc">#REF!</definedName>
    <definedName name="XREF_COLUMN_1" hidden="1">#REF!</definedName>
    <definedName name="XREF_COLUMN_10" hidden="1">#REF!</definedName>
    <definedName name="XREF_COLUMN_12" localSheetId="3" hidden="1">#REF!</definedName>
    <definedName name="XREF_COLUMN_12" localSheetId="4" hidden="1">#REF!</definedName>
    <definedName name="XREF_COLUMN_12" localSheetId="1" hidden="1">#REF!</definedName>
    <definedName name="XREF_COLUMN_12" hidden="1">#REF!</definedName>
    <definedName name="XREF_COLUMN_13" localSheetId="3" hidden="1">#REF!</definedName>
    <definedName name="XREF_COLUMN_13" localSheetId="4" hidden="1">#REF!</definedName>
    <definedName name="XREF_COLUMN_13" localSheetId="1" hidden="1">#REF!</definedName>
    <definedName name="XREF_COLUMN_13" hidden="1">#REF!</definedName>
    <definedName name="XREF_COLUMN_14" localSheetId="3" hidden="1">#REF!</definedName>
    <definedName name="XREF_COLUMN_14" localSheetId="4" hidden="1">#REF!</definedName>
    <definedName name="XREF_COLUMN_14" localSheetId="1" hidden="1">#REF!</definedName>
    <definedName name="XREF_COLUMN_14" hidden="1">#REF!</definedName>
    <definedName name="XREF_COLUMN_15" localSheetId="3" hidden="1">#REF!</definedName>
    <definedName name="XREF_COLUMN_15" localSheetId="1" hidden="1">#REF!</definedName>
    <definedName name="XREF_COLUMN_15" hidden="1">#REF!</definedName>
    <definedName name="XREF_COLUMN_17" hidden="1">#REF!</definedName>
    <definedName name="XREF_COLUMN_2" hidden="1">#REF!</definedName>
    <definedName name="XREF_COLUMN_24" hidden="1">#REF!</definedName>
    <definedName name="XREF_COLUMN_7" localSheetId="3" hidden="1">#REF!</definedName>
    <definedName name="XREF_COLUMN_7" localSheetId="4" hidden="1">#REF!</definedName>
    <definedName name="XREF_COLUMN_7" localSheetId="1" hidden="1">#REF!</definedName>
    <definedName name="XREF_COLUMN_7" hidden="1">#REF!</definedName>
    <definedName name="XREF_COLUMN_9" localSheetId="3" hidden="1">#REF!</definedName>
    <definedName name="XREF_COLUMN_9" localSheetId="1" hidden="1">#REF!</definedName>
    <definedName name="XREF_COLUMN_9" hidden="1">#REF!</definedName>
    <definedName name="XRefActiveRow" hidden="1">#REF!</definedName>
    <definedName name="XRefColumnsCount" hidden="1">2</definedName>
    <definedName name="XRefCopy1" localSheetId="3" hidden="1">#REF!</definedName>
    <definedName name="XRefCopy1" localSheetId="4" hidden="1">#REF!</definedName>
    <definedName name="XRefCopy1"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localSheetId="3" hidden="1">#REF!</definedName>
    <definedName name="XRefCopy70" localSheetId="4" hidden="1">#REF!</definedName>
    <definedName name="XRefCopy70" localSheetId="1" hidden="1">#REF!</definedName>
    <definedName name="XRefCopy70" hidden="1">#REF!</definedName>
    <definedName name="XRefCopy70Row" localSheetId="3" hidden="1">#REF!</definedName>
    <definedName name="XRefCopy70Row" localSheetId="1"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localSheetId="3" hidden="1">#REF!</definedName>
    <definedName name="XRefCopy75" localSheetId="4" hidden="1">#REF!</definedName>
    <definedName name="XRefCopy75" localSheetId="1" hidden="1">#REF!</definedName>
    <definedName name="XRefCopy75" hidden="1">#REF!</definedName>
    <definedName name="XRefCopy75Row" localSheetId="3" hidden="1">#REF!</definedName>
    <definedName name="XRefCopy75Row" localSheetId="1" hidden="1">#REF!</definedName>
    <definedName name="XRefCopy75Row" hidden="1">#REF!</definedName>
    <definedName name="XRefCopy76" localSheetId="3" hidden="1">#REF!</definedName>
    <definedName name="XRefCopy76" localSheetId="4" hidden="1">#REF!</definedName>
    <definedName name="XRefCopy76" localSheetId="1" hidden="1">#REF!</definedName>
    <definedName name="XRefCopy76" hidden="1">#REF!</definedName>
    <definedName name="XRefCopy76Row" localSheetId="3" hidden="1">#REF!</definedName>
    <definedName name="XRefCopy76Row" localSheetId="1"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localSheetId="3" hidden="1">#REF!</definedName>
    <definedName name="XRefCopy80Row" localSheetId="1"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localSheetId="3" hidden="1">#REF!</definedName>
    <definedName name="XRefCopy90" localSheetId="4" hidden="1">#REF!</definedName>
    <definedName name="XRefCopy90" localSheetId="1" hidden="1">#REF!</definedName>
    <definedName name="XRefCopy90" hidden="1">#REF!</definedName>
    <definedName name="XRefCopy90Row" localSheetId="3" hidden="1">#REF!</definedName>
    <definedName name="XRefCopy90Row" localSheetId="1"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localSheetId="3" hidden="1">#REF!</definedName>
    <definedName name="XRefPaste18" localSheetId="4" hidden="1">#REF!</definedName>
    <definedName name="XRefPaste18" localSheetId="1" hidden="1">#REF!</definedName>
    <definedName name="XRefPaste18" hidden="1">#REF!</definedName>
    <definedName name="XRefPaste18Row" localSheetId="3" hidden="1">#REF!</definedName>
    <definedName name="XRefPaste18Row" localSheetId="1"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localSheetId="3" hidden="1">#REF!</definedName>
    <definedName name="XRefPaste50" localSheetId="1"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_5FCC9217_B3E9_4B91_A943_5F21728EBEE9_.wvu.FilterData" localSheetId="5" hidden="1">Clasificaciones!$A$4:$J$859</definedName>
    <definedName name="Z_5FCC9217_B3E9_4B91_A943_5F21728EBEE9_.wvu.PrintArea" localSheetId="6" hidden="1">'Balance General'!$B$1:$L$76</definedName>
    <definedName name="Z_5FCC9217_B3E9_4B91_A943_5F21728EBEE9_.wvu.PrintArea" localSheetId="7" hidden="1">'Estado de Resultados'!$B$1:$G$97</definedName>
    <definedName name="Z_5FCC9217_B3E9_4B91_A943_5F21728EBEE9_.wvu.PrintArea" localSheetId="8" hidden="1">'Nota 1 a Nota 4'!$A$1:$L$77</definedName>
    <definedName name="Z_5FCC9217_B3E9_4B91_A943_5F21728EBEE9_.wvu.PrintArea" localSheetId="9" hidden="1">'Nota 5'!$A$2:$I$622</definedName>
    <definedName name="Z_5FCC9217_B3E9_4B91_A943_5F21728EBEE9_.wvu.PrintArea" localSheetId="10" hidden="1">'Nota 6 a Nota 12'!$A$1:$I$41</definedName>
    <definedName name="Z_7015FC6D_0680_4B00_AA0E_B83DA1D0B666_.wvu.FilterData" localSheetId="5" hidden="1">Clasificaciones!$A$4:$J$859</definedName>
    <definedName name="Z_7015FC6D_0680_4B00_AA0E_B83DA1D0B666_.wvu.PrintArea" localSheetId="6" hidden="1">'Balance General'!$B$1:$L$76</definedName>
    <definedName name="Z_7015FC6D_0680_4B00_AA0E_B83DA1D0B666_.wvu.PrintArea" localSheetId="7" hidden="1">'Estado de Resultados'!$B$1:$G$97</definedName>
    <definedName name="Z_7015FC6D_0680_4B00_AA0E_B83DA1D0B666_.wvu.PrintArea" localSheetId="8" hidden="1">'Nota 1 a Nota 4'!$A$1:$L$77</definedName>
    <definedName name="Z_7015FC6D_0680_4B00_AA0E_B83DA1D0B666_.wvu.PrintArea" localSheetId="9" hidden="1">'Nota 5'!$A$2:$I$622</definedName>
    <definedName name="Z_7015FC6D_0680_4B00_AA0E_B83DA1D0B666_.wvu.PrintArea" localSheetId="10" hidden="1">'Nota 6 a Nota 12'!$A$1:$I$41</definedName>
    <definedName name="Z_970CBB53_F4B3_462F_AEFE_2BC403F5F0AD_.wvu.PrintArea" localSheetId="8" hidden="1">'Nota 1 a Nota 4'!$A$1:$L$77</definedName>
    <definedName name="Z_970CBB53_F4B3_462F_AEFE_2BC403F5F0AD_.wvu.PrintArea" localSheetId="9" hidden="1">'Nota 5'!$A$2:$I$622</definedName>
    <definedName name="Z_970CBB53_F4B3_462F_AEFE_2BC403F5F0AD_.wvu.PrintArea" localSheetId="10" hidden="1">'Nota 6 a Nota 12'!$A$1:$I$41</definedName>
    <definedName name="Z_B9F63820_5C32_455A_BC9D_0BE84D6B0867_.wvu.FilterData" localSheetId="5" hidden="1">Clasificaciones!$A$4:$J$859</definedName>
    <definedName name="Z_B9F63820_5C32_455A_BC9D_0BE84D6B0867_.wvu.PrintArea" localSheetId="6" hidden="1">'Balance General'!$B$1:$L$76</definedName>
    <definedName name="Z_B9F63820_5C32_455A_BC9D_0BE84D6B0867_.wvu.PrintArea" localSheetId="7" hidden="1">'Estado de Resultados'!$B$1:$G$97</definedName>
    <definedName name="Z_EF69D6EE_DB7C_41BA_9D3E_A1095271DBA4_.wvu.FilterData" localSheetId="4" hidden="1">Consolidado!$B$2:$H$385</definedName>
    <definedName name="Z_F3648BCD_1CED_4BBB_AE63_37BDB925883F_.wvu.FilterData" localSheetId="5" hidden="1">Clasificaciones!$A$4:$J$859</definedName>
    <definedName name="Z_F3648BCD_1CED_4BBB_AE63_37BDB925883F_.wvu.PrintArea" localSheetId="6" hidden="1">'Balance General'!$B$1:$L$76</definedName>
    <definedName name="Z_F3648BCD_1CED_4BBB_AE63_37BDB925883F_.wvu.PrintArea" localSheetId="7" hidden="1">'Estado de Resultados'!$B$1:$G$97</definedName>
    <definedName name="Z_F3648BCD_1CED_4BBB_AE63_37BDB925883F_.wvu.PrintArea" localSheetId="8" hidden="1">'Nota 1 a Nota 4'!$A$1:$L$77</definedName>
    <definedName name="Z_F3648BCD_1CED_4BBB_AE63_37BDB925883F_.wvu.PrintArea" localSheetId="9" hidden="1">'Nota 5'!$A$2:$I$622</definedName>
    <definedName name="Z_F3648BCD_1CED_4BBB_AE63_37BDB925883F_.wvu.PrintArea" localSheetId="10" hidden="1">'Nota 6 a Nota 12'!$A$1:$I$41</definedName>
    <definedName name="zdfd" localSheetId="1" hidden="1">#REF!</definedName>
    <definedName name="zdfd" localSheetId="8" hidden="1">#REF!</definedName>
    <definedName name="zdfd" localSheetId="9" hidden="1">#REF!</definedName>
    <definedName name="zdfd" localSheetId="10"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2" i="1" l="1"/>
  <c r="E224" i="24"/>
  <c r="G31" i="1"/>
  <c r="G30" i="1"/>
  <c r="G26" i="1"/>
  <c r="G25" i="1"/>
  <c r="G20" i="1"/>
  <c r="G16" i="1"/>
  <c r="G15" i="1"/>
  <c r="G14" i="1"/>
  <c r="G13" i="1"/>
  <c r="G12" i="1"/>
  <c r="G11" i="1"/>
  <c r="G10" i="1"/>
  <c r="G9" i="1"/>
  <c r="G8" i="1"/>
  <c r="G7" i="1"/>
  <c r="G6" i="1"/>
  <c r="G5" i="1"/>
  <c r="G859" i="1"/>
  <c r="G858" i="1"/>
  <c r="G857" i="1"/>
  <c r="G856" i="1"/>
  <c r="G855" i="1"/>
  <c r="G854" i="1"/>
  <c r="G853" i="1"/>
  <c r="G852" i="1"/>
  <c r="G851" i="1"/>
  <c r="G850" i="1"/>
  <c r="G849" i="1"/>
  <c r="G848" i="1"/>
  <c r="G847" i="1"/>
  <c r="G846" i="1"/>
  <c r="G845" i="1"/>
  <c r="G844" i="1"/>
  <c r="G843" i="1"/>
  <c r="G842" i="1"/>
  <c r="G841" i="1"/>
  <c r="G839" i="1"/>
  <c r="G838" i="1"/>
  <c r="G837" i="1"/>
  <c r="G836" i="1"/>
  <c r="G833" i="1"/>
  <c r="G831" i="1"/>
  <c r="G828" i="1"/>
  <c r="G825" i="1"/>
  <c r="G821" i="1"/>
  <c r="G820" i="1"/>
  <c r="G819" i="1"/>
  <c r="G818" i="1"/>
  <c r="G817" i="1"/>
  <c r="G813" i="1"/>
  <c r="G812" i="1"/>
  <c r="G809" i="1"/>
  <c r="G807" i="1"/>
  <c r="G805" i="1"/>
  <c r="G804" i="1"/>
  <c r="G803" i="1"/>
  <c r="G801" i="1"/>
  <c r="G800" i="1"/>
  <c r="G799" i="1"/>
  <c r="G797" i="1"/>
  <c r="G796" i="1"/>
  <c r="G794" i="1"/>
  <c r="G792" i="1"/>
  <c r="G791" i="1"/>
  <c r="G789" i="1"/>
  <c r="G788" i="1"/>
  <c r="G787" i="1"/>
  <c r="G786" i="1"/>
  <c r="G784" i="1"/>
  <c r="G783" i="1"/>
  <c r="G782" i="1"/>
  <c r="G777" i="1"/>
  <c r="G776" i="1"/>
  <c r="G775" i="1"/>
  <c r="G774" i="1"/>
  <c r="G773" i="1"/>
  <c r="G772" i="1"/>
  <c r="G770" i="1"/>
  <c r="G768" i="1"/>
  <c r="G767" i="1"/>
  <c r="G766" i="1"/>
  <c r="G762" i="1"/>
  <c r="G760" i="1"/>
  <c r="G759" i="1"/>
  <c r="G756" i="1"/>
  <c r="G754" i="1"/>
  <c r="G753" i="1"/>
  <c r="G750" i="1"/>
  <c r="G747" i="1"/>
  <c r="G745" i="1"/>
  <c r="G744" i="1"/>
  <c r="G741" i="1"/>
  <c r="G740" i="1"/>
  <c r="G738" i="1"/>
  <c r="G737" i="1"/>
  <c r="G736" i="1"/>
  <c r="G733" i="1"/>
  <c r="G730" i="1"/>
  <c r="G728" i="1"/>
  <c r="G726" i="1"/>
  <c r="G725" i="1"/>
  <c r="G723" i="1"/>
  <c r="G722" i="1"/>
  <c r="G720" i="1"/>
  <c r="G719" i="1"/>
  <c r="G718" i="1"/>
  <c r="G717" i="1"/>
  <c r="G716" i="1"/>
  <c r="G715" i="1"/>
  <c r="G714" i="1"/>
  <c r="G713" i="1"/>
  <c r="G712" i="1"/>
  <c r="G711" i="1"/>
  <c r="G708" i="1"/>
  <c r="G707" i="1"/>
  <c r="G706" i="1"/>
  <c r="G704" i="1"/>
  <c r="G703" i="1"/>
  <c r="G702" i="1"/>
  <c r="G700" i="1"/>
  <c r="G695" i="1"/>
  <c r="G693" i="1"/>
  <c r="G692" i="1"/>
  <c r="G691" i="1"/>
  <c r="G690" i="1"/>
  <c r="G689" i="1"/>
  <c r="G688" i="1"/>
  <c r="G687" i="1"/>
  <c r="G683" i="1"/>
  <c r="G681" i="1"/>
  <c r="G680" i="1"/>
  <c r="G679" i="1"/>
  <c r="G678" i="1"/>
  <c r="G676" i="1"/>
  <c r="G675" i="1"/>
  <c r="G674" i="1"/>
  <c r="G673" i="1"/>
  <c r="G672" i="1"/>
  <c r="G671" i="1"/>
  <c r="G669" i="1"/>
  <c r="G668" i="1"/>
  <c r="G667" i="1"/>
  <c r="G666" i="1"/>
  <c r="G663" i="1"/>
  <c r="G662" i="1"/>
  <c r="G659" i="1"/>
  <c r="G657" i="1"/>
  <c r="G656" i="1"/>
  <c r="G654" i="1"/>
  <c r="G651" i="1"/>
  <c r="G648" i="1"/>
  <c r="G647" i="1"/>
  <c r="G646" i="1"/>
  <c r="G645" i="1"/>
  <c r="G644" i="1"/>
  <c r="G643" i="1"/>
  <c r="G642" i="1"/>
  <c r="G641" i="1"/>
  <c r="G640" i="1"/>
  <c r="G639" i="1"/>
  <c r="G638" i="1"/>
  <c r="G637" i="1"/>
  <c r="G636" i="1"/>
  <c r="G635" i="1"/>
  <c r="G634" i="1"/>
  <c r="G633" i="1"/>
  <c r="G632" i="1"/>
  <c r="G631" i="1"/>
  <c r="G630" i="1"/>
  <c r="G628" i="1"/>
  <c r="G626" i="1"/>
  <c r="G624" i="1"/>
  <c r="G623" i="1"/>
  <c r="G622" i="1"/>
  <c r="G621" i="1"/>
  <c r="G620" i="1"/>
  <c r="G619" i="1"/>
  <c r="G618" i="1"/>
  <c r="G616" i="1"/>
  <c r="G615" i="1"/>
  <c r="G612" i="1"/>
  <c r="G611" i="1"/>
  <c r="G610" i="1"/>
  <c r="G608" i="1"/>
  <c r="G607" i="1"/>
  <c r="G606" i="1"/>
  <c r="G596" i="1"/>
  <c r="G595" i="1"/>
  <c r="G594" i="1"/>
  <c r="G592" i="1"/>
  <c r="G591" i="1"/>
  <c r="G589" i="1"/>
  <c r="G588" i="1"/>
  <c r="G587" i="1"/>
  <c r="G586" i="1"/>
  <c r="G585" i="1"/>
  <c r="G584" i="1"/>
  <c r="G583" i="1"/>
  <c r="G582" i="1"/>
  <c r="G581" i="1"/>
  <c r="G580" i="1"/>
  <c r="G576" i="1"/>
  <c r="G574" i="1"/>
  <c r="G573" i="1"/>
  <c r="G572" i="1"/>
  <c r="G571" i="1"/>
  <c r="G563" i="1"/>
  <c r="G561" i="1"/>
  <c r="G560" i="1"/>
  <c r="G559" i="1"/>
  <c r="G557" i="1"/>
  <c r="G556" i="1"/>
  <c r="G555" i="1"/>
  <c r="G554" i="1"/>
  <c r="G553" i="1"/>
  <c r="G550" i="1"/>
  <c r="G548" i="1"/>
  <c r="G545" i="1"/>
  <c r="G544" i="1"/>
  <c r="G543" i="1"/>
  <c r="G542" i="1"/>
  <c r="G541" i="1"/>
  <c r="G540" i="1"/>
  <c r="G539" i="1"/>
  <c r="G538" i="1"/>
  <c r="G535" i="1"/>
  <c r="G533" i="1"/>
  <c r="G532" i="1"/>
  <c r="G531" i="1"/>
  <c r="G530" i="1"/>
  <c r="G529" i="1"/>
  <c r="G525" i="1"/>
  <c r="G523" i="1"/>
  <c r="G521" i="1"/>
  <c r="G518" i="1"/>
  <c r="G515" i="1"/>
  <c r="G514" i="1"/>
  <c r="G513" i="1"/>
  <c r="G512" i="1"/>
  <c r="G511" i="1"/>
  <c r="G510" i="1"/>
  <c r="G509" i="1"/>
  <c r="G508" i="1"/>
  <c r="G507" i="1"/>
  <c r="G506" i="1"/>
  <c r="G505" i="1"/>
  <c r="G501" i="1"/>
  <c r="G497" i="1"/>
  <c r="G493" i="1"/>
  <c r="G492" i="1"/>
  <c r="G491" i="1"/>
  <c r="G490" i="1"/>
  <c r="G489" i="1"/>
  <c r="G488" i="1"/>
  <c r="G487" i="1"/>
  <c r="G486" i="1"/>
  <c r="G485" i="1"/>
  <c r="G484" i="1"/>
  <c r="G480" i="1"/>
  <c r="G479" i="1"/>
  <c r="G478" i="1"/>
  <c r="G476" i="1"/>
  <c r="G475" i="1"/>
  <c r="G474" i="1"/>
  <c r="G473" i="1"/>
  <c r="G471" i="1"/>
  <c r="G468" i="1"/>
  <c r="G467" i="1"/>
  <c r="G466" i="1"/>
  <c r="G465" i="1"/>
  <c r="G464" i="1"/>
  <c r="G463" i="1"/>
  <c r="G462" i="1"/>
  <c r="G461" i="1"/>
  <c r="G460" i="1"/>
  <c r="G459" i="1"/>
  <c r="G458" i="1"/>
  <c r="G457" i="1"/>
  <c r="G454" i="1"/>
  <c r="G453" i="1"/>
  <c r="G452" i="1"/>
  <c r="G451" i="1"/>
  <c r="G450" i="1"/>
  <c r="G448" i="1"/>
  <c r="G447" i="1"/>
  <c r="G446" i="1"/>
  <c r="G445" i="1"/>
  <c r="G444" i="1"/>
  <c r="G443" i="1"/>
  <c r="G442" i="1"/>
  <c r="G441" i="1"/>
  <c r="G440" i="1"/>
  <c r="G439" i="1"/>
  <c r="G437" i="1"/>
  <c r="G436" i="1"/>
  <c r="G434" i="1"/>
  <c r="G433" i="1"/>
  <c r="G432" i="1"/>
  <c r="G431" i="1"/>
  <c r="G430" i="1"/>
  <c r="G429" i="1"/>
  <c r="G428" i="1"/>
  <c r="G427" i="1"/>
  <c r="G426" i="1"/>
  <c r="G425" i="1"/>
  <c r="G424" i="1"/>
  <c r="G423" i="1"/>
  <c r="G422" i="1"/>
  <c r="G419" i="1"/>
  <c r="G418" i="1"/>
  <c r="G417" i="1"/>
  <c r="G416" i="1"/>
  <c r="G415" i="1"/>
  <c r="G414" i="1"/>
  <c r="G413" i="1"/>
  <c r="G412" i="1"/>
  <c r="G411" i="1"/>
  <c r="G408" i="1"/>
  <c r="G407" i="1"/>
  <c r="G406" i="1"/>
  <c r="G405" i="1"/>
  <c r="G402" i="1"/>
  <c r="G401" i="1"/>
  <c r="G400" i="1"/>
  <c r="G399" i="1"/>
  <c r="G398" i="1"/>
  <c r="G397" i="1"/>
  <c r="G392" i="1"/>
  <c r="G390" i="1"/>
  <c r="G389" i="1"/>
  <c r="G387" i="1"/>
  <c r="G383" i="1"/>
  <c r="G382" i="1"/>
  <c r="G381" i="1"/>
  <c r="G380" i="1"/>
  <c r="G379" i="1"/>
  <c r="G378" i="1"/>
  <c r="G377" i="1"/>
  <c r="G376" i="1"/>
  <c r="G375" i="1"/>
  <c r="G372" i="1"/>
  <c r="G371" i="1"/>
  <c r="G370" i="1"/>
  <c r="G369" i="1"/>
  <c r="G368" i="1"/>
  <c r="G364" i="1"/>
  <c r="G363" i="1"/>
  <c r="G362"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7" i="1"/>
  <c r="G326" i="1"/>
  <c r="G325" i="1"/>
  <c r="G324" i="1"/>
  <c r="G323" i="1"/>
  <c r="G320" i="1"/>
  <c r="G319" i="1"/>
  <c r="G318" i="1"/>
  <c r="G317" i="1"/>
  <c r="G316" i="1"/>
  <c r="G315" i="1"/>
  <c r="G314" i="1"/>
  <c r="G312" i="1"/>
  <c r="G310" i="1"/>
  <c r="G309" i="1"/>
  <c r="G308" i="1"/>
  <c r="G307" i="1"/>
  <c r="G306" i="1"/>
  <c r="G304" i="1"/>
  <c r="G301" i="1"/>
  <c r="G300" i="1"/>
  <c r="G299" i="1"/>
  <c r="G298" i="1"/>
  <c r="G297" i="1"/>
  <c r="G296" i="1"/>
  <c r="G295" i="1"/>
  <c r="G294" i="1"/>
  <c r="G292" i="1"/>
  <c r="G291" i="1"/>
  <c r="G290" i="1"/>
  <c r="G289" i="1"/>
  <c r="G288" i="1"/>
  <c r="G287" i="1"/>
  <c r="G284" i="1"/>
  <c r="G283" i="1"/>
  <c r="G281" i="1"/>
  <c r="G279" i="1"/>
  <c r="G278" i="1"/>
  <c r="G277" i="1"/>
  <c r="G276" i="1"/>
  <c r="G275" i="1"/>
  <c r="G274" i="1"/>
  <c r="G273" i="1"/>
  <c r="G271" i="1"/>
  <c r="G269" i="1"/>
  <c r="G268" i="1"/>
  <c r="G267" i="1"/>
  <c r="G266" i="1"/>
  <c r="G265" i="1"/>
  <c r="G262" i="1"/>
  <c r="G260" i="1"/>
  <c r="G259" i="1"/>
  <c r="G258" i="1"/>
  <c r="G257" i="1"/>
  <c r="G256" i="1"/>
  <c r="G255" i="1"/>
  <c r="G254" i="1"/>
  <c r="G253" i="1"/>
  <c r="G250"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7" i="1"/>
  <c r="G176" i="1"/>
  <c r="G175" i="1"/>
  <c r="G174" i="1"/>
  <c r="G173" i="1"/>
  <c r="G172" i="1"/>
  <c r="G171" i="1"/>
  <c r="G170" i="1"/>
  <c r="G169" i="1"/>
  <c r="G168" i="1"/>
  <c r="G165" i="1"/>
  <c r="G164" i="1"/>
  <c r="G163" i="1"/>
  <c r="G162" i="1"/>
  <c r="G161" i="1"/>
  <c r="G160" i="1"/>
  <c r="G159" i="1"/>
  <c r="G157" i="1"/>
  <c r="G153" i="1"/>
  <c r="G152" i="1"/>
  <c r="G151" i="1"/>
  <c r="G149" i="1"/>
  <c r="G148" i="1"/>
  <c r="G147" i="1"/>
  <c r="G146" i="1"/>
  <c r="G144" i="1"/>
  <c r="G143" i="1"/>
  <c r="G142" i="1"/>
  <c r="G141" i="1"/>
  <c r="G140" i="1"/>
  <c r="G139" i="1"/>
  <c r="G138" i="1"/>
  <c r="G137" i="1"/>
  <c r="G136" i="1"/>
  <c r="G135" i="1"/>
  <c r="G132" i="1"/>
  <c r="G131" i="1"/>
  <c r="G130" i="1"/>
  <c r="G129" i="1"/>
  <c r="G128" i="1"/>
  <c r="G127" i="1"/>
  <c r="G126" i="1"/>
  <c r="G124" i="1"/>
  <c r="G120" i="1"/>
  <c r="G119" i="1"/>
  <c r="G118" i="1"/>
  <c r="G116" i="1"/>
  <c r="G115" i="1"/>
  <c r="G114" i="1"/>
  <c r="G113" i="1"/>
  <c r="G112" i="1"/>
  <c r="G111" i="1"/>
  <c r="G110" i="1"/>
  <c r="G109" i="1"/>
  <c r="G108" i="1"/>
  <c r="G107" i="1"/>
  <c r="G106" i="1"/>
  <c r="G105" i="1"/>
  <c r="G104" i="1"/>
  <c r="G103" i="1"/>
  <c r="G102" i="1"/>
  <c r="G101" i="1"/>
  <c r="G100" i="1"/>
  <c r="G99" i="1"/>
  <c r="G98" i="1"/>
  <c r="G96" i="1"/>
  <c r="G95" i="1"/>
  <c r="G94" i="1"/>
  <c r="G93" i="1"/>
  <c r="G92" i="1"/>
  <c r="G91" i="1"/>
  <c r="G90" i="1"/>
  <c r="G89" i="1"/>
  <c r="G88" i="1"/>
  <c r="G87" i="1"/>
  <c r="G86" i="1"/>
  <c r="G85" i="1"/>
  <c r="G83" i="1"/>
  <c r="G82" i="1"/>
  <c r="G80" i="1"/>
  <c r="G79" i="1"/>
  <c r="G76" i="1"/>
  <c r="G75" i="1"/>
  <c r="G74" i="1"/>
  <c r="G73" i="1"/>
  <c r="G72" i="1"/>
  <c r="G70" i="1"/>
  <c r="G69" i="1"/>
  <c r="G68" i="1"/>
  <c r="G66" i="1"/>
  <c r="G65" i="1"/>
  <c r="G64" i="1"/>
  <c r="G63" i="1"/>
  <c r="G62" i="1"/>
  <c r="G61" i="1"/>
  <c r="G60" i="1"/>
  <c r="G59" i="1"/>
  <c r="G58" i="1"/>
  <c r="G53" i="1"/>
  <c r="G52" i="1"/>
  <c r="G50" i="1"/>
  <c r="G45" i="1"/>
  <c r="G44" i="1"/>
  <c r="G42" i="1"/>
  <c r="G38" i="1"/>
  <c r="G37" i="1"/>
  <c r="G34" i="1"/>
  <c r="G33" i="1"/>
  <c r="G32" i="1"/>
  <c r="I863" i="1"/>
  <c r="I862" i="1"/>
  <c r="I861" i="1"/>
  <c r="O864" i="1"/>
  <c r="G123" i="24"/>
  <c r="G380" i="24"/>
  <c r="F282" i="24"/>
  <c r="G97" i="24"/>
  <c r="D119" i="24"/>
  <c r="H121" i="24"/>
  <c r="D204" i="24"/>
  <c r="D371" i="24"/>
  <c r="D368" i="24"/>
  <c r="D364" i="24" s="1"/>
  <c r="D349" i="24"/>
  <c r="D312" i="24"/>
  <c r="D292" i="24"/>
  <c r="D290" i="24"/>
  <c r="D266" i="24"/>
  <c r="D272" i="24"/>
  <c r="D269" i="24"/>
  <c r="D265" i="24" s="1"/>
  <c r="D222" i="24"/>
  <c r="E213" i="24"/>
  <c r="D213" i="24"/>
  <c r="D212" i="24"/>
  <c r="D135" i="24"/>
  <c r="D201" i="24"/>
  <c r="D198" i="24"/>
  <c r="D194" i="24" s="1"/>
  <c r="D183" i="24"/>
  <c r="D173" i="24" s="1"/>
  <c r="D168" i="24"/>
  <c r="D170" i="24"/>
  <c r="D165" i="24"/>
  <c r="D163" i="24"/>
  <c r="D162" i="24" s="1"/>
  <c r="D139" i="24"/>
  <c r="D124" i="24"/>
  <c r="D112" i="24"/>
  <c r="D90" i="24"/>
  <c r="D55" i="24"/>
  <c r="D54" i="24"/>
  <c r="D52" i="24"/>
  <c r="D46" i="24"/>
  <c r="D44" i="24"/>
  <c r="D41" i="24"/>
  <c r="D40" i="24" s="1"/>
  <c r="D50" i="24"/>
  <c r="D24" i="24"/>
  <c r="D378" i="24"/>
  <c r="D354" i="24"/>
  <c r="D351" i="24"/>
  <c r="D347" i="24"/>
  <c r="D342" i="24"/>
  <c r="D339" i="24"/>
  <c r="D338" i="24" s="1"/>
  <c r="D333" i="24"/>
  <c r="D329" i="24"/>
  <c r="D323" i="24"/>
  <c r="D319" i="24"/>
  <c r="D298" i="24"/>
  <c r="D297" i="24" s="1"/>
  <c r="D296" i="24" s="1"/>
  <c r="D287" i="24"/>
  <c r="D286" i="24" s="1"/>
  <c r="D279" i="24"/>
  <c r="D276" i="24"/>
  <c r="D274" i="24" s="1"/>
  <c r="D248" i="24"/>
  <c r="D247" i="24" s="1"/>
  <c r="D245" i="24"/>
  <c r="D231" i="24"/>
  <c r="D227" i="24"/>
  <c r="D226" i="24" s="1"/>
  <c r="D215" i="24"/>
  <c r="D219" i="24"/>
  <c r="D218" i="24" s="1"/>
  <c r="D157" i="24"/>
  <c r="D154" i="24"/>
  <c r="D151" i="24"/>
  <c r="D150" i="24" s="1"/>
  <c r="D149" i="24" s="1"/>
  <c r="D142" i="24"/>
  <c r="D131" i="24"/>
  <c r="D127" i="24" s="1"/>
  <c r="D126" i="24" s="1"/>
  <c r="D122" i="24"/>
  <c r="D99" i="24"/>
  <c r="D96" i="24"/>
  <c r="D95" i="24" s="1"/>
  <c r="D108" i="24"/>
  <c r="D105" i="24"/>
  <c r="D104" i="24" s="1"/>
  <c r="D92" i="24"/>
  <c r="D89" i="24" s="1"/>
  <c r="D86" i="24"/>
  <c r="D83" i="24"/>
  <c r="D78" i="24"/>
  <c r="D77" i="24" s="1"/>
  <c r="D76" i="24" s="1"/>
  <c r="D58" i="24"/>
  <c r="D57" i="24" s="1"/>
  <c r="D67" i="24"/>
  <c r="D10" i="24"/>
  <c r="E146" i="24"/>
  <c r="H146" i="24" s="1"/>
  <c r="G396" i="1" s="1"/>
  <c r="E125" i="24"/>
  <c r="H125" i="24" s="1"/>
  <c r="E98" i="24"/>
  <c r="H98" i="24" s="1"/>
  <c r="G272" i="1" s="1"/>
  <c r="E74" i="24"/>
  <c r="H74" i="24" s="1"/>
  <c r="G167" i="1" s="1"/>
  <c r="E59" i="24"/>
  <c r="E33" i="24"/>
  <c r="H33" i="24" s="1"/>
  <c r="G51" i="1" s="1"/>
  <c r="E18" i="24"/>
  <c r="H18" i="24" s="1"/>
  <c r="G27" i="1" s="1"/>
  <c r="E314" i="24"/>
  <c r="E366" i="24"/>
  <c r="E206" i="24"/>
  <c r="D289" i="24" l="1"/>
  <c r="E165" i="24"/>
  <c r="E203" i="24"/>
  <c r="H203" i="24" s="1"/>
  <c r="E252" i="24"/>
  <c r="E291" i="24"/>
  <c r="H291" i="24" s="1"/>
  <c r="H290" i="24" s="1"/>
  <c r="E325" i="24"/>
  <c r="H325" i="24" s="1"/>
  <c r="G748" i="1" s="1"/>
  <c r="E359" i="24"/>
  <c r="H359" i="24" s="1"/>
  <c r="G810" i="1" s="1"/>
  <c r="E207" i="24"/>
  <c r="H207" i="24" s="1"/>
  <c r="E19" i="24"/>
  <c r="H19" i="24" s="1"/>
  <c r="G28" i="1" s="1"/>
  <c r="E61" i="24"/>
  <c r="H61" i="24" s="1"/>
  <c r="G122" i="1" s="1"/>
  <c r="E102" i="24"/>
  <c r="H102" i="24" s="1"/>
  <c r="G285" i="1" s="1"/>
  <c r="E152" i="24"/>
  <c r="H152" i="24" s="1"/>
  <c r="G403" i="1" s="1"/>
  <c r="E187" i="24"/>
  <c r="H187" i="24" s="1"/>
  <c r="G498" i="1" s="1"/>
  <c r="E236" i="24"/>
  <c r="H236" i="24" s="1"/>
  <c r="G567" i="1" s="1"/>
  <c r="E267" i="24"/>
  <c r="H267" i="24" s="1"/>
  <c r="G649" i="1" s="1"/>
  <c r="E311" i="24"/>
  <c r="E310" i="24" s="1"/>
  <c r="E345" i="24"/>
  <c r="H345" i="24" s="1"/>
  <c r="G780" i="1" s="1"/>
  <c r="E361" i="24"/>
  <c r="E35" i="24"/>
  <c r="H35" i="24" s="1"/>
  <c r="G55" i="1" s="1"/>
  <c r="E79" i="24"/>
  <c r="E130" i="24"/>
  <c r="H130" i="24" s="1"/>
  <c r="G367" i="1" s="1"/>
  <c r="E153" i="24"/>
  <c r="H153" i="24" s="1"/>
  <c r="G404" i="1" s="1"/>
  <c r="E188" i="24"/>
  <c r="H188" i="24" s="1"/>
  <c r="G499" i="1" s="1"/>
  <c r="E238" i="24"/>
  <c r="H238" i="24" s="1"/>
  <c r="G569" i="1" s="1"/>
  <c r="E271" i="24"/>
  <c r="H271" i="24" s="1"/>
  <c r="G653" i="1" s="1"/>
  <c r="E313" i="24"/>
  <c r="E346" i="24"/>
  <c r="E365" i="24"/>
  <c r="E11" i="24"/>
  <c r="H11" i="24" s="1"/>
  <c r="G17" i="1" s="1"/>
  <c r="E26" i="24"/>
  <c r="H26" i="24" s="1"/>
  <c r="G40" i="1" s="1"/>
  <c r="E45" i="24"/>
  <c r="E44" i="24" s="1"/>
  <c r="E66" i="24"/>
  <c r="H66" i="24" s="1"/>
  <c r="G145" i="1" s="1"/>
  <c r="E88" i="24"/>
  <c r="H88" i="24" s="1"/>
  <c r="G252" i="1" s="1"/>
  <c r="E109" i="24"/>
  <c r="H109" i="24" s="1"/>
  <c r="G302" i="1" s="1"/>
  <c r="E137" i="24"/>
  <c r="H137" i="24" s="1"/>
  <c r="G385" i="1" s="1"/>
  <c r="E158" i="24"/>
  <c r="H158" i="24" s="1"/>
  <c r="G420" i="1" s="1"/>
  <c r="E177" i="24"/>
  <c r="H177" i="24" s="1"/>
  <c r="G472" i="1" s="1"/>
  <c r="E196" i="24"/>
  <c r="H196" i="24" s="1"/>
  <c r="G516" i="1" s="1"/>
  <c r="E223" i="24"/>
  <c r="H223" i="24" s="1"/>
  <c r="G549" i="1" s="1"/>
  <c r="E242" i="24"/>
  <c r="H242" i="24" s="1"/>
  <c r="G578" i="1" s="1"/>
  <c r="E257" i="24"/>
  <c r="H257" i="24" s="1"/>
  <c r="G605" i="1" s="1"/>
  <c r="E275" i="24"/>
  <c r="H275" i="24" s="1"/>
  <c r="G658" i="1" s="1"/>
  <c r="E302" i="24"/>
  <c r="E315" i="24"/>
  <c r="E334" i="24"/>
  <c r="H334" i="24" s="1"/>
  <c r="G761" i="1" s="1"/>
  <c r="E352" i="24"/>
  <c r="E367" i="24"/>
  <c r="H367" i="24" s="1"/>
  <c r="G824" i="1" s="1"/>
  <c r="E13" i="24"/>
  <c r="H13" i="24" s="1"/>
  <c r="G19" i="1" s="1"/>
  <c r="E27" i="24"/>
  <c r="H27" i="24" s="1"/>
  <c r="G41" i="1" s="1"/>
  <c r="E51" i="24"/>
  <c r="E50" i="24" s="1"/>
  <c r="E68" i="24"/>
  <c r="H68" i="24" s="1"/>
  <c r="G150" i="1" s="1"/>
  <c r="E91" i="24"/>
  <c r="H91" i="24" s="1"/>
  <c r="H90" i="24" s="1"/>
  <c r="E111" i="24"/>
  <c r="H111" i="24" s="1"/>
  <c r="G305" i="1" s="1"/>
  <c r="E138" i="24"/>
  <c r="H138" i="24" s="1"/>
  <c r="G386" i="1" s="1"/>
  <c r="E162" i="24"/>
  <c r="E179" i="24"/>
  <c r="H179" i="24" s="1"/>
  <c r="G477" i="1" s="1"/>
  <c r="E197" i="24"/>
  <c r="H197" i="24" s="1"/>
  <c r="H195" i="24" s="1"/>
  <c r="E225" i="24"/>
  <c r="H225" i="24" s="1"/>
  <c r="E243" i="24"/>
  <c r="H243" i="24" s="1"/>
  <c r="G579" i="1" s="1"/>
  <c r="E260" i="24"/>
  <c r="E277" i="24"/>
  <c r="E303" i="24"/>
  <c r="H303" i="24" s="1"/>
  <c r="G699" i="1" s="1"/>
  <c r="E317" i="24"/>
  <c r="H317" i="24" s="1"/>
  <c r="G735" i="1" s="1"/>
  <c r="E335" i="24"/>
  <c r="H335" i="24" s="1"/>
  <c r="G763" i="1" s="1"/>
  <c r="E356" i="24"/>
  <c r="H356" i="24" s="1"/>
  <c r="G802" i="1" s="1"/>
  <c r="E369" i="24"/>
  <c r="H369" i="24" s="1"/>
  <c r="G826" i="1" s="1"/>
  <c r="E16" i="24"/>
  <c r="H16" i="24" s="1"/>
  <c r="G23" i="1" s="1"/>
  <c r="E28" i="24"/>
  <c r="H28" i="24" s="1"/>
  <c r="G43" i="1" s="1"/>
  <c r="E53" i="24"/>
  <c r="H53" i="24" s="1"/>
  <c r="H52" i="24" s="1"/>
  <c r="E70" i="24"/>
  <c r="H70" i="24" s="1"/>
  <c r="G155" i="1" s="1"/>
  <c r="E93" i="24"/>
  <c r="H93" i="24" s="1"/>
  <c r="E120" i="24"/>
  <c r="H120" i="24" s="1"/>
  <c r="G321" i="1" s="1"/>
  <c r="E140" i="24"/>
  <c r="E139" i="24" s="1"/>
  <c r="E163" i="24"/>
  <c r="E181" i="24"/>
  <c r="H181" i="24" s="1"/>
  <c r="G482" i="1" s="1"/>
  <c r="E199" i="24"/>
  <c r="E233" i="24"/>
  <c r="H233" i="24" s="1"/>
  <c r="G564" i="1" s="1"/>
  <c r="E244" i="24"/>
  <c r="H244" i="24" s="1"/>
  <c r="G590" i="1" s="1"/>
  <c r="E261" i="24"/>
  <c r="H261" i="24" s="1"/>
  <c r="G617" i="1" s="1"/>
  <c r="E280" i="24"/>
  <c r="H280" i="24" s="1"/>
  <c r="E304" i="24"/>
  <c r="H304" i="24" s="1"/>
  <c r="G701" i="1" s="1"/>
  <c r="E322" i="24"/>
  <c r="H322" i="24" s="1"/>
  <c r="G743" i="1" s="1"/>
  <c r="E336" i="24"/>
  <c r="E357" i="24"/>
  <c r="E372" i="24"/>
  <c r="H372" i="24" s="1"/>
  <c r="G829" i="1" s="1"/>
  <c r="E17" i="24"/>
  <c r="H17" i="24" s="1"/>
  <c r="G24" i="1" s="1"/>
  <c r="E30" i="24"/>
  <c r="H30" i="24" s="1"/>
  <c r="G47" i="1" s="1"/>
  <c r="E56" i="24"/>
  <c r="H56" i="24" s="1"/>
  <c r="H55" i="24" s="1"/>
  <c r="H54" i="24" s="1"/>
  <c r="E73" i="24"/>
  <c r="H73" i="24" s="1"/>
  <c r="G166" i="1" s="1"/>
  <c r="E94" i="24"/>
  <c r="H94" i="24" s="1"/>
  <c r="G264" i="1" s="1"/>
  <c r="E123" i="24"/>
  <c r="E143" i="24"/>
  <c r="E164" i="24"/>
  <c r="H164" i="24" s="1"/>
  <c r="G435" i="1" s="1"/>
  <c r="E185" i="24"/>
  <c r="H185" i="24" s="1"/>
  <c r="G495" i="1" s="1"/>
  <c r="E200" i="24"/>
  <c r="H200" i="24" s="1"/>
  <c r="G520" i="1" s="1"/>
  <c r="E234" i="24"/>
  <c r="H234" i="24" s="1"/>
  <c r="G565" i="1" s="1"/>
  <c r="E249" i="24"/>
  <c r="H249" i="24" s="1"/>
  <c r="G597" i="1" s="1"/>
  <c r="E262" i="24"/>
  <c r="H262" i="24" s="1"/>
  <c r="G625" i="1" s="1"/>
  <c r="E288" i="24"/>
  <c r="E287" i="24" s="1"/>
  <c r="E286" i="24" s="1"/>
  <c r="E305" i="24"/>
  <c r="E324" i="24"/>
  <c r="H324" i="24" s="1"/>
  <c r="G746" i="1" s="1"/>
  <c r="E340" i="24"/>
  <c r="H340" i="24" s="1"/>
  <c r="G769" i="1" s="1"/>
  <c r="E358" i="24"/>
  <c r="H358" i="24" s="1"/>
  <c r="G808" i="1" s="1"/>
  <c r="H375" i="24"/>
  <c r="G832" i="1" s="1"/>
  <c r="E186" i="24"/>
  <c r="H186" i="24" s="1"/>
  <c r="G496" i="1" s="1"/>
  <c r="E235" i="24"/>
  <c r="H235" i="24" s="1"/>
  <c r="G566" i="1" s="1"/>
  <c r="E263" i="24"/>
  <c r="H263" i="24" s="1"/>
  <c r="G627" i="1" s="1"/>
  <c r="E307" i="24"/>
  <c r="E344" i="24"/>
  <c r="H344" i="24" s="1"/>
  <c r="G779" i="1" s="1"/>
  <c r="E376" i="24"/>
  <c r="H376" i="24" s="1"/>
  <c r="G834" i="1" s="1"/>
  <c r="E34" i="24"/>
  <c r="H34" i="24" s="1"/>
  <c r="G54" i="1" s="1"/>
  <c r="E75" i="24"/>
  <c r="H75" i="24" s="1"/>
  <c r="G178" i="1" s="1"/>
  <c r="E128" i="24"/>
  <c r="H128" i="24" s="1"/>
  <c r="G365" i="1" s="1"/>
  <c r="E169" i="24"/>
  <c r="H169" i="24" s="1"/>
  <c r="G449" i="1" s="1"/>
  <c r="E217" i="24"/>
  <c r="E253" i="24"/>
  <c r="E293" i="24"/>
  <c r="H293" i="24" s="1"/>
  <c r="E326" i="24"/>
  <c r="H326" i="24" s="1"/>
  <c r="G749" i="1" s="1"/>
  <c r="E377" i="24"/>
  <c r="H377" i="24" s="1"/>
  <c r="G835" i="1" s="1"/>
  <c r="E21" i="24"/>
  <c r="H21" i="24" s="1"/>
  <c r="E64" i="24"/>
  <c r="H64" i="24" s="1"/>
  <c r="G133" i="1" s="1"/>
  <c r="E103" i="24"/>
  <c r="H103" i="24" s="1"/>
  <c r="G286" i="1" s="1"/>
  <c r="E175" i="24"/>
  <c r="H175" i="24" s="1"/>
  <c r="G469" i="1" s="1"/>
  <c r="E220" i="24"/>
  <c r="E254" i="24"/>
  <c r="H254" i="24" s="1"/>
  <c r="G602" i="1" s="1"/>
  <c r="E294" i="24"/>
  <c r="H294" i="24" s="1"/>
  <c r="G685" i="1" s="1"/>
  <c r="E328" i="24"/>
  <c r="H328" i="24" s="1"/>
  <c r="G752" i="1" s="1"/>
  <c r="E379" i="24"/>
  <c r="E378" i="24" s="1"/>
  <c r="E25" i="24"/>
  <c r="H25" i="24" s="1"/>
  <c r="E36" i="24"/>
  <c r="H36" i="24" s="1"/>
  <c r="G56" i="1" s="1"/>
  <c r="E65" i="24"/>
  <c r="H65" i="24" s="1"/>
  <c r="G134" i="1" s="1"/>
  <c r="E84" i="24"/>
  <c r="E106" i="24"/>
  <c r="H106" i="24" s="1"/>
  <c r="H105" i="24" s="1"/>
  <c r="H104" i="24" s="1"/>
  <c r="E136" i="24"/>
  <c r="H136" i="24" s="1"/>
  <c r="H135" i="24" s="1"/>
  <c r="E155" i="24"/>
  <c r="H155" i="24" s="1"/>
  <c r="G409" i="1" s="1"/>
  <c r="E176" i="24"/>
  <c r="H176" i="24" s="1"/>
  <c r="G470" i="1" s="1"/>
  <c r="E190" i="24"/>
  <c r="H190" i="24" s="1"/>
  <c r="G502" i="1" s="1"/>
  <c r="E221" i="24"/>
  <c r="H221" i="24" s="1"/>
  <c r="G547" i="1" s="1"/>
  <c r="E241" i="24"/>
  <c r="E255" i="24"/>
  <c r="H255" i="24" s="1"/>
  <c r="G603" i="1" s="1"/>
  <c r="E273" i="24"/>
  <c r="H273" i="24" s="1"/>
  <c r="H272" i="24" s="1"/>
  <c r="E299" i="24"/>
  <c r="H299" i="24" s="1"/>
  <c r="G694" i="1" s="1"/>
  <c r="E332" i="24"/>
  <c r="H332" i="24" s="1"/>
  <c r="G758" i="1" s="1"/>
  <c r="E348" i="24"/>
  <c r="E347" i="24" s="1"/>
  <c r="G261" i="1"/>
  <c r="H199" i="24"/>
  <c r="G519" i="1" s="1"/>
  <c r="H124" i="24"/>
  <c r="G361" i="1"/>
  <c r="G524" i="1"/>
  <c r="G682" i="1"/>
  <c r="E14" i="24"/>
  <c r="H14" i="24" s="1"/>
  <c r="G21" i="1" s="1"/>
  <c r="E22" i="24"/>
  <c r="H22" i="24" s="1"/>
  <c r="E31" i="24"/>
  <c r="H31" i="24" s="1"/>
  <c r="G48" i="1" s="1"/>
  <c r="E47" i="24"/>
  <c r="E62" i="24"/>
  <c r="H62" i="24" s="1"/>
  <c r="G123" i="1" s="1"/>
  <c r="E71" i="24"/>
  <c r="H71" i="24" s="1"/>
  <c r="G156" i="1" s="1"/>
  <c r="E85" i="24"/>
  <c r="H85" i="24" s="1"/>
  <c r="G249" i="1" s="1"/>
  <c r="E100" i="24"/>
  <c r="H100" i="24" s="1"/>
  <c r="E113" i="24"/>
  <c r="E132" i="24"/>
  <c r="E144" i="24"/>
  <c r="H144" i="24" s="1"/>
  <c r="G394" i="1" s="1"/>
  <c r="E159" i="24"/>
  <c r="H159" i="24" s="1"/>
  <c r="G421" i="1" s="1"/>
  <c r="E171" i="24"/>
  <c r="H171" i="24" s="1"/>
  <c r="G455" i="1" s="1"/>
  <c r="E182" i="24"/>
  <c r="H182" i="24" s="1"/>
  <c r="G483" i="1" s="1"/>
  <c r="E191" i="24"/>
  <c r="H191" i="24" s="1"/>
  <c r="G503" i="1" s="1"/>
  <c r="E205" i="24"/>
  <c r="H205" i="24" s="1"/>
  <c r="G526" i="1" s="1"/>
  <c r="E228" i="24"/>
  <c r="E227" i="24" s="1"/>
  <c r="E226" i="24" s="1"/>
  <c r="E239" i="24"/>
  <c r="H239" i="24" s="1"/>
  <c r="G570" i="1" s="1"/>
  <c r="E250" i="24"/>
  <c r="H250" i="24" s="1"/>
  <c r="G598" i="1" s="1"/>
  <c r="E258" i="24"/>
  <c r="H258" i="24" s="1"/>
  <c r="G609" i="1" s="1"/>
  <c r="E268" i="24"/>
  <c r="H268" i="24" s="1"/>
  <c r="G650" i="1" s="1"/>
  <c r="E281" i="24"/>
  <c r="H281" i="24" s="1"/>
  <c r="G665" i="1" s="1"/>
  <c r="E300" i="24"/>
  <c r="H300" i="24" s="1"/>
  <c r="G696" i="1" s="1"/>
  <c r="E308" i="24"/>
  <c r="H308" i="24" s="1"/>
  <c r="G721" i="1" s="1"/>
  <c r="E320" i="24"/>
  <c r="H320" i="24" s="1"/>
  <c r="G739" i="1" s="1"/>
  <c r="E330" i="24"/>
  <c r="H330" i="24" s="1"/>
  <c r="G755" i="1" s="1"/>
  <c r="E341" i="24"/>
  <c r="E353" i="24"/>
  <c r="E362" i="24"/>
  <c r="H362" i="24" s="1"/>
  <c r="G815" i="1" s="1"/>
  <c r="E373" i="24"/>
  <c r="E15" i="24"/>
  <c r="H15" i="24" s="1"/>
  <c r="G22" i="1" s="1"/>
  <c r="E23" i="24"/>
  <c r="H23" i="24" s="1"/>
  <c r="G57" i="1" s="1"/>
  <c r="E32" i="24"/>
  <c r="H32" i="24" s="1"/>
  <c r="G49" i="1" s="1"/>
  <c r="E48" i="24"/>
  <c r="H48" i="24" s="1"/>
  <c r="G78" i="1" s="1"/>
  <c r="E63" i="24"/>
  <c r="H63" i="24" s="1"/>
  <c r="G125" i="1" s="1"/>
  <c r="E72" i="24"/>
  <c r="H72" i="24" s="1"/>
  <c r="G158" i="1" s="1"/>
  <c r="E87" i="24"/>
  <c r="E101" i="24"/>
  <c r="H101" i="24" s="1"/>
  <c r="G280" i="1" s="1"/>
  <c r="E114" i="24"/>
  <c r="H114" i="24" s="1"/>
  <c r="G313" i="1" s="1"/>
  <c r="E133" i="24"/>
  <c r="H133" i="24" s="1"/>
  <c r="G374" i="1" s="1"/>
  <c r="E145" i="24"/>
  <c r="H145" i="24" s="1"/>
  <c r="G395" i="1" s="1"/>
  <c r="E160" i="24"/>
  <c r="E172" i="24"/>
  <c r="H172" i="24" s="1"/>
  <c r="G456" i="1" s="1"/>
  <c r="E184" i="24"/>
  <c r="E192" i="24"/>
  <c r="H192" i="24" s="1"/>
  <c r="G504" i="1" s="1"/>
  <c r="E216" i="24"/>
  <c r="E215" i="24" s="1"/>
  <c r="E212" i="24" s="1"/>
  <c r="E232" i="24"/>
  <c r="H232" i="24" s="1"/>
  <c r="G562" i="1" s="1"/>
  <c r="E240" i="24"/>
  <c r="H240" i="24" s="1"/>
  <c r="G575" i="1" s="1"/>
  <c r="E251" i="24"/>
  <c r="H251" i="24" s="1"/>
  <c r="G599" i="1" s="1"/>
  <c r="E259" i="24"/>
  <c r="H259" i="24" s="1"/>
  <c r="G613" i="1" s="1"/>
  <c r="E270" i="24"/>
  <c r="E282" i="24"/>
  <c r="H282" i="24" s="1"/>
  <c r="G670" i="1" s="1"/>
  <c r="E301" i="24"/>
  <c r="H301" i="24" s="1"/>
  <c r="G697" i="1" s="1"/>
  <c r="E309" i="24"/>
  <c r="H309" i="24" s="1"/>
  <c r="G724" i="1" s="1"/>
  <c r="E321" i="24"/>
  <c r="H321" i="24" s="1"/>
  <c r="E331" i="24"/>
  <c r="H331" i="24" s="1"/>
  <c r="G757" i="1" s="1"/>
  <c r="E343" i="24"/>
  <c r="E355" i="24"/>
  <c r="H355" i="24" s="1"/>
  <c r="G798" i="1" s="1"/>
  <c r="E363" i="24"/>
  <c r="H363" i="24" s="1"/>
  <c r="G816" i="1" s="1"/>
  <c r="E374" i="24"/>
  <c r="H374" i="24" s="1"/>
  <c r="E12" i="24"/>
  <c r="H12" i="24" s="1"/>
  <c r="G18" i="1" s="1"/>
  <c r="E20" i="24"/>
  <c r="H20" i="24" s="1"/>
  <c r="G29" i="1" s="1"/>
  <c r="E29" i="24"/>
  <c r="H29" i="24" s="1"/>
  <c r="G46" i="1" s="1"/>
  <c r="E42" i="24"/>
  <c r="H42" i="24" s="1"/>
  <c r="E60" i="24"/>
  <c r="H60" i="24" s="1"/>
  <c r="G121" i="1" s="1"/>
  <c r="E69" i="24"/>
  <c r="H69" i="24" s="1"/>
  <c r="G154" i="1" s="1"/>
  <c r="E80" i="24"/>
  <c r="H80" i="24" s="1"/>
  <c r="G212" i="1" s="1"/>
  <c r="E97" i="24"/>
  <c r="E96" i="24" s="1"/>
  <c r="E95" i="24" s="1"/>
  <c r="E110" i="24"/>
  <c r="H110" i="24" s="1"/>
  <c r="G303" i="1" s="1"/>
  <c r="E129" i="24"/>
  <c r="H129" i="24" s="1"/>
  <c r="G366" i="1" s="1"/>
  <c r="E141" i="24"/>
  <c r="H141" i="24" s="1"/>
  <c r="G391" i="1" s="1"/>
  <c r="E156" i="24"/>
  <c r="H156" i="24" s="1"/>
  <c r="G410" i="1" s="1"/>
  <c r="E166" i="24"/>
  <c r="H166" i="24" s="1"/>
  <c r="G438" i="1" s="1"/>
  <c r="E180" i="24"/>
  <c r="H180" i="24" s="1"/>
  <c r="G481" i="1" s="1"/>
  <c r="E189" i="24"/>
  <c r="H189" i="24" s="1"/>
  <c r="G500" i="1" s="1"/>
  <c r="E202" i="24"/>
  <c r="H202" i="24" s="1"/>
  <c r="G522" i="1" s="1"/>
  <c r="E237" i="24"/>
  <c r="H237" i="24" s="1"/>
  <c r="G568" i="1" s="1"/>
  <c r="E246" i="24"/>
  <c r="H246" i="24" s="1"/>
  <c r="E256" i="24"/>
  <c r="H256" i="24" s="1"/>
  <c r="G604" i="1" s="1"/>
  <c r="E264" i="24"/>
  <c r="H264" i="24" s="1"/>
  <c r="G629" i="1" s="1"/>
  <c r="E278" i="24"/>
  <c r="E276" i="24" s="1"/>
  <c r="E274" i="24" s="1"/>
  <c r="E295" i="24"/>
  <c r="H295" i="24" s="1"/>
  <c r="G686" i="1" s="1"/>
  <c r="E306" i="24"/>
  <c r="H306" i="24" s="1"/>
  <c r="G709" i="1" s="1"/>
  <c r="E316" i="24"/>
  <c r="E327" i="24"/>
  <c r="H327" i="24" s="1"/>
  <c r="G751" i="1" s="1"/>
  <c r="E337" i="24"/>
  <c r="E350" i="24"/>
  <c r="E349" i="24" s="1"/>
  <c r="E360" i="24"/>
  <c r="H360" i="24" s="1"/>
  <c r="G811" i="1" s="1"/>
  <c r="E370" i="24"/>
  <c r="H123" i="24"/>
  <c r="H302" i="24"/>
  <c r="G698" i="1" s="1"/>
  <c r="E52" i="24"/>
  <c r="D211" i="24"/>
  <c r="D167" i="24"/>
  <c r="E272" i="24"/>
  <c r="D161" i="24"/>
  <c r="H336" i="24"/>
  <c r="G764" i="1" s="1"/>
  <c r="D134" i="24"/>
  <c r="H47" i="24"/>
  <c r="H214" i="24"/>
  <c r="H213" i="24" s="1"/>
  <c r="E290" i="24"/>
  <c r="H220" i="24"/>
  <c r="G546" i="1" s="1"/>
  <c r="H252" i="24"/>
  <c r="G600" i="1" s="1"/>
  <c r="H353" i="24"/>
  <c r="H260" i="24"/>
  <c r="G614" i="1" s="1"/>
  <c r="H361" i="24"/>
  <c r="G814" i="1" s="1"/>
  <c r="H288" i="24"/>
  <c r="D193" i="24"/>
  <c r="H217" i="24"/>
  <c r="G537" i="1" s="1"/>
  <c r="H241" i="24"/>
  <c r="G577" i="1" s="1"/>
  <c r="H346" i="24"/>
  <c r="G781" i="1" s="1"/>
  <c r="H253" i="24"/>
  <c r="G601" i="1" s="1"/>
  <c r="H366" i="24"/>
  <c r="G823" i="1" s="1"/>
  <c r="H277" i="24"/>
  <c r="G660" i="1" s="1"/>
  <c r="H305" i="24"/>
  <c r="G705" i="1" s="1"/>
  <c r="D230" i="24"/>
  <c r="H315" i="24"/>
  <c r="G732" i="1" s="1"/>
  <c r="H313" i="24"/>
  <c r="G729" i="1" s="1"/>
  <c r="H357" i="24"/>
  <c r="G806" i="1" s="1"/>
  <c r="H365" i="24"/>
  <c r="G822" i="1" s="1"/>
  <c r="H314" i="24"/>
  <c r="G731" i="1" s="1"/>
  <c r="H307" i="24"/>
  <c r="G710" i="1" s="1"/>
  <c r="D318" i="24"/>
  <c r="D285" i="24"/>
  <c r="D229" i="24"/>
  <c r="D210" i="24" s="1"/>
  <c r="D148" i="24"/>
  <c r="D147" i="24" s="1"/>
  <c r="D82" i="24"/>
  <c r="D81" i="24" s="1"/>
  <c r="H84" i="24"/>
  <c r="H184" i="24"/>
  <c r="E122" i="24"/>
  <c r="H87" i="24"/>
  <c r="H143" i="24"/>
  <c r="E90" i="24"/>
  <c r="D107" i="24"/>
  <c r="E124" i="24"/>
  <c r="H59" i="24"/>
  <c r="H79" i="24"/>
  <c r="G211" i="1" s="1"/>
  <c r="D118" i="24"/>
  <c r="D117" i="24" s="1"/>
  <c r="D116" i="24" s="1"/>
  <c r="D49" i="24"/>
  <c r="D39" i="24" s="1"/>
  <c r="D38" i="24" s="1"/>
  <c r="D37" i="24" s="1"/>
  <c r="D9" i="24"/>
  <c r="D8" i="24" s="1"/>
  <c r="H45" i="24" l="1"/>
  <c r="H97" i="24"/>
  <c r="E157" i="24"/>
  <c r="G862" i="1"/>
  <c r="G36" i="1"/>
  <c r="G35" i="1"/>
  <c r="E135" i="24"/>
  <c r="H108" i="24"/>
  <c r="G534" i="1"/>
  <c r="G552" i="1"/>
  <c r="E351" i="24"/>
  <c r="E105" i="24"/>
  <c r="E104" i="24" s="1"/>
  <c r="H151" i="24"/>
  <c r="H352" i="24"/>
  <c r="G793" i="1" s="1"/>
  <c r="E151" i="24"/>
  <c r="E339" i="24"/>
  <c r="G84" i="1"/>
  <c r="E371" i="24"/>
  <c r="G384" i="1"/>
  <c r="E266" i="24"/>
  <c r="H373" i="24"/>
  <c r="G830" i="1" s="1"/>
  <c r="H216" i="24"/>
  <c r="G536" i="1" s="1"/>
  <c r="E108" i="24"/>
  <c r="H311" i="24"/>
  <c r="H310" i="24" s="1"/>
  <c r="E174" i="24"/>
  <c r="E201" i="24"/>
  <c r="E119" i="24"/>
  <c r="E118" i="24" s="1"/>
  <c r="E117" i="24" s="1"/>
  <c r="E116" i="24" s="1"/>
  <c r="H341" i="24"/>
  <c r="G771" i="1" s="1"/>
  <c r="H348" i="24"/>
  <c r="H347" i="24" s="1"/>
  <c r="E333" i="24"/>
  <c r="E292" i="24"/>
  <c r="E289" i="24" s="1"/>
  <c r="H174" i="24"/>
  <c r="H140" i="24"/>
  <c r="H139" i="24" s="1"/>
  <c r="G97" i="1"/>
  <c r="E55" i="24"/>
  <c r="E54" i="24" s="1"/>
  <c r="E342" i="24"/>
  <c r="E269" i="24"/>
  <c r="H270" i="24"/>
  <c r="G652" i="1" s="1"/>
  <c r="E49" i="24"/>
  <c r="G293" i="1"/>
  <c r="G517" i="1"/>
  <c r="E92" i="24"/>
  <c r="E89" i="24" s="1"/>
  <c r="E195" i="24"/>
  <c r="D384" i="24" s="1"/>
  <c r="F383" i="24" s="1"/>
  <c r="E219" i="24"/>
  <c r="E218" i="24" s="1"/>
  <c r="E168" i="24"/>
  <c r="E368" i="24"/>
  <c r="E364" i="24" s="1"/>
  <c r="H51" i="24"/>
  <c r="G81" i="1" s="1"/>
  <c r="E312" i="24"/>
  <c r="E86" i="24"/>
  <c r="G655" i="1"/>
  <c r="E198" i="24"/>
  <c r="E170" i="24"/>
  <c r="E222" i="24"/>
  <c r="E323" i="24"/>
  <c r="H168" i="24"/>
  <c r="H343" i="24"/>
  <c r="G778" i="1" s="1"/>
  <c r="H228" i="24"/>
  <c r="H227" i="24" s="1"/>
  <c r="H226" i="24" s="1"/>
  <c r="E142" i="24"/>
  <c r="H170" i="24"/>
  <c r="H10" i="24"/>
  <c r="H316" i="24"/>
  <c r="G734" i="1" s="1"/>
  <c r="H224" i="24"/>
  <c r="H222" i="24" s="1"/>
  <c r="H99" i="24"/>
  <c r="G282" i="1"/>
  <c r="E10" i="24"/>
  <c r="H337" i="24"/>
  <c r="G765" i="1" s="1"/>
  <c r="E41" i="24"/>
  <c r="E40" i="24" s="1"/>
  <c r="E99" i="24"/>
  <c r="E204" i="24"/>
  <c r="E298" i="24"/>
  <c r="E297" i="24" s="1"/>
  <c r="E296" i="24" s="1"/>
  <c r="E83" i="24"/>
  <c r="E329" i="24"/>
  <c r="E131" i="24"/>
  <c r="E127" i="24" s="1"/>
  <c r="E126" i="24" s="1"/>
  <c r="E154" i="24"/>
  <c r="H350" i="24"/>
  <c r="H349" i="24" s="1"/>
  <c r="H154" i="24"/>
  <c r="H245" i="24"/>
  <c r="G593" i="1"/>
  <c r="H319" i="24"/>
  <c r="G742" i="1"/>
  <c r="H67" i="24"/>
  <c r="E354" i="24"/>
  <c r="E46" i="24"/>
  <c r="E43" i="24" s="1"/>
  <c r="E319" i="24"/>
  <c r="E112" i="24"/>
  <c r="H113" i="24"/>
  <c r="F160" i="24"/>
  <c r="F380" i="24" s="1"/>
  <c r="G381" i="24" s="1"/>
  <c r="H24" i="24"/>
  <c r="G39" i="1"/>
  <c r="E24" i="24"/>
  <c r="H92" i="24"/>
  <c r="G263" i="1"/>
  <c r="E245" i="24"/>
  <c r="H370" i="24"/>
  <c r="G827" i="1" s="1"/>
  <c r="H351" i="24"/>
  <c r="G795" i="1"/>
  <c r="E231" i="24"/>
  <c r="H41" i="24"/>
  <c r="H40" i="24" s="1"/>
  <c r="G67" i="1"/>
  <c r="H119" i="24"/>
  <c r="E78" i="24"/>
  <c r="E77" i="24" s="1"/>
  <c r="E76" i="24" s="1"/>
  <c r="H183" i="24"/>
  <c r="G494" i="1"/>
  <c r="H58" i="24"/>
  <c r="G117" i="1"/>
  <c r="H86" i="24"/>
  <c r="G251" i="1"/>
  <c r="H96" i="24"/>
  <c r="H95" i="24" s="1"/>
  <c r="G270" i="1"/>
  <c r="E67" i="24"/>
  <c r="H50" i="24"/>
  <c r="E178" i="24"/>
  <c r="H279" i="24"/>
  <c r="G664" i="1"/>
  <c r="H132" i="24"/>
  <c r="H278" i="24"/>
  <c r="G661" i="1" s="1"/>
  <c r="H198" i="24"/>
  <c r="H194" i="24" s="1"/>
  <c r="E279" i="24"/>
  <c r="H142" i="24"/>
  <c r="G393" i="1"/>
  <c r="H287" i="24"/>
  <c r="H286" i="24" s="1"/>
  <c r="G677" i="1"/>
  <c r="E183" i="24"/>
  <c r="H83" i="24"/>
  <c r="G248" i="1"/>
  <c r="E58" i="24"/>
  <c r="H46" i="24"/>
  <c r="G77" i="1"/>
  <c r="E248" i="24"/>
  <c r="E247" i="24" s="1"/>
  <c r="H122" i="24"/>
  <c r="G328" i="1"/>
  <c r="H44" i="24"/>
  <c r="G71" i="1"/>
  <c r="H292" i="24"/>
  <c r="H289" i="24" s="1"/>
  <c r="G684" i="1"/>
  <c r="H201" i="24"/>
  <c r="H219" i="24"/>
  <c r="H218" i="24" s="1"/>
  <c r="H266" i="24"/>
  <c r="H231" i="24"/>
  <c r="D115" i="24"/>
  <c r="H323" i="24"/>
  <c r="H354" i="24"/>
  <c r="H298" i="24"/>
  <c r="H297" i="24" s="1"/>
  <c r="H296" i="24" s="1"/>
  <c r="H371" i="24"/>
  <c r="H248" i="24"/>
  <c r="H247" i="24" s="1"/>
  <c r="H329" i="24"/>
  <c r="D284" i="24"/>
  <c r="D283" i="24" s="1"/>
  <c r="D380" i="24" s="1"/>
  <c r="D381" i="24" s="1"/>
  <c r="D7" i="24"/>
  <c r="E134" i="24" l="1"/>
  <c r="E115" i="24" s="1"/>
  <c r="G865" i="1"/>
  <c r="G551" i="1"/>
  <c r="H312" i="24"/>
  <c r="H150" i="24"/>
  <c r="E338" i="24"/>
  <c r="E318" i="24" s="1"/>
  <c r="G785" i="1"/>
  <c r="E194" i="24"/>
  <c r="E193" i="24" s="1"/>
  <c r="H215" i="24"/>
  <c r="H212" i="24" s="1"/>
  <c r="E107" i="24"/>
  <c r="E150" i="24"/>
  <c r="E149" i="24" s="1"/>
  <c r="G727" i="1"/>
  <c r="E173" i="24"/>
  <c r="H339" i="24"/>
  <c r="G558" i="1"/>
  <c r="G388" i="1"/>
  <c r="E383" i="24"/>
  <c r="H9" i="24"/>
  <c r="H8" i="24" s="1"/>
  <c r="E9" i="24"/>
  <c r="E8" i="24" s="1"/>
  <c r="E265" i="24"/>
  <c r="E167" i="24"/>
  <c r="E161" i="24" s="1"/>
  <c r="E211" i="24"/>
  <c r="H269" i="24"/>
  <c r="H265" i="24" s="1"/>
  <c r="H342" i="24"/>
  <c r="G790" i="1"/>
  <c r="E285" i="24"/>
  <c r="H82" i="24"/>
  <c r="E82" i="24"/>
  <c r="E81" i="24" s="1"/>
  <c r="H230" i="24"/>
  <c r="H229" i="24" s="1"/>
  <c r="H57" i="24"/>
  <c r="H167" i="24"/>
  <c r="H276" i="24"/>
  <c r="H274" i="24" s="1"/>
  <c r="H333" i="24"/>
  <c r="H368" i="24"/>
  <c r="H364" i="24" s="1"/>
  <c r="E230" i="24"/>
  <c r="E229" i="24" s="1"/>
  <c r="H118" i="24"/>
  <c r="H117" i="24" s="1"/>
  <c r="H116" i="24" s="1"/>
  <c r="H160" i="24"/>
  <c r="H157" i="24" s="1"/>
  <c r="H112" i="24"/>
  <c r="H107" i="24" s="1"/>
  <c r="G311" i="1"/>
  <c r="H285" i="24"/>
  <c r="G373" i="1"/>
  <c r="H131" i="24"/>
  <c r="H127" i="24" s="1"/>
  <c r="H126" i="24" s="1"/>
  <c r="E57" i="24"/>
  <c r="E39" i="24" s="1"/>
  <c r="E38" i="24" s="1"/>
  <c r="E37" i="24" s="1"/>
  <c r="D6" i="24"/>
  <c r="D208" i="24" s="1"/>
  <c r="H338" i="24" l="1"/>
  <c r="H318" i="24" s="1"/>
  <c r="H284" i="24" s="1"/>
  <c r="H211" i="24"/>
  <c r="H210" i="24" s="1"/>
  <c r="I210" i="24" s="1"/>
  <c r="E284" i="24"/>
  <c r="E283" i="24" s="1"/>
  <c r="E148" i="24"/>
  <c r="E147" i="24" s="1"/>
  <c r="H149" i="24"/>
  <c r="E210" i="24"/>
  <c r="E7" i="24"/>
  <c r="E6" i="24" s="1"/>
  <c r="E208" i="24" s="1"/>
  <c r="E380" i="24" l="1"/>
  <c r="E381" i="24" s="1"/>
  <c r="D385" i="24" l="1"/>
  <c r="F385" i="24" s="1"/>
  <c r="F386" i="24" s="1"/>
  <c r="D386" i="24" l="1"/>
  <c r="E385" i="24"/>
  <c r="E386" i="24" s="1"/>
  <c r="E389" i="24" l="1"/>
  <c r="H89" i="24" l="1"/>
  <c r="H81" i="24" s="1"/>
  <c r="H379" i="24" l="1"/>
  <c r="G840" i="1" s="1"/>
  <c r="G866" i="1" s="1"/>
  <c r="H162" i="24"/>
  <c r="H161" i="24" s="1"/>
  <c r="H134" i="24"/>
  <c r="H115" i="24" s="1"/>
  <c r="H165" i="24"/>
  <c r="H49" i="24"/>
  <c r="H163" i="24"/>
  <c r="H43" i="24"/>
  <c r="H378" i="24" l="1"/>
  <c r="H283" i="24" s="1"/>
  <c r="H380" i="24" s="1"/>
  <c r="G867" i="1" s="1"/>
  <c r="H39" i="24"/>
  <c r="H38" i="24" s="1"/>
  <c r="H206" i="24" l="1"/>
  <c r="H381" i="24" l="1"/>
  <c r="G527" i="1"/>
  <c r="G528" i="1"/>
  <c r="H204" i="24"/>
  <c r="H193" i="24" s="1"/>
  <c r="Q866" i="1" l="1"/>
  <c r="Q865" i="1"/>
  <c r="K861" i="1" l="1"/>
  <c r="K863" i="1"/>
  <c r="K862" i="1"/>
  <c r="M862" i="1"/>
  <c r="M861" i="1"/>
  <c r="M863" i="1"/>
  <c r="M864" i="1" l="1"/>
  <c r="K864" i="1"/>
  <c r="I866" i="1" l="1"/>
  <c r="G861" i="1"/>
  <c r="G863" i="1"/>
  <c r="G864" i="1" l="1"/>
  <c r="K866" i="1" l="1"/>
  <c r="I865" i="1"/>
  <c r="K865" i="1" l="1"/>
  <c r="M865" i="1"/>
  <c r="M866" i="1"/>
  <c r="M867" i="1" l="1"/>
  <c r="K867" i="1"/>
  <c r="I864" i="1" l="1"/>
  <c r="H78" i="24" l="1"/>
  <c r="H77" i="24" s="1"/>
  <c r="H76" i="24" s="1"/>
  <c r="H37" i="24" s="1"/>
  <c r="H7" i="24" s="1"/>
  <c r="H6" i="24" s="1"/>
  <c r="H178" i="24"/>
  <c r="H173" i="24" l="1"/>
  <c r="H148" i="24" l="1"/>
  <c r="H147" i="24" l="1"/>
  <c r="Q864" i="1"/>
  <c r="H208" i="24" l="1"/>
</calcChain>
</file>

<file path=xl/sharedStrings.xml><?xml version="1.0" encoding="utf-8"?>
<sst xmlns="http://schemas.openxmlformats.org/spreadsheetml/2006/main" count="5906" uniqueCount="1367">
  <si>
    <t>USD</t>
  </si>
  <si>
    <t>Cuenta</t>
  </si>
  <si>
    <t>Moneda</t>
  </si>
  <si>
    <t>ACTIVO</t>
  </si>
  <si>
    <t>ACTIVO CORRIENTE</t>
  </si>
  <si>
    <t>DISPONIBILIDADES</t>
  </si>
  <si>
    <t>GS</t>
  </si>
  <si>
    <t>ACTIVO NO CORRIENTE</t>
  </si>
  <si>
    <t>PASIVO</t>
  </si>
  <si>
    <t>PASIVO CORRIENTE</t>
  </si>
  <si>
    <t>PROVISIONES</t>
  </si>
  <si>
    <t>CAPITAL</t>
  </si>
  <si>
    <t>RESERVAS</t>
  </si>
  <si>
    <t>INGRESOS OPERATIVOS</t>
  </si>
  <si>
    <t>GASTOS DE ADMINISTRACION</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</si>
  <si>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</si>
  <si>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</si>
  <si>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</si>
  <si>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</si>
  <si>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</si>
  <si>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</si>
  <si>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</si>
  <si>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</si>
  <si>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</si>
  <si>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</si>
  <si>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Otros Pasivos</t>
  </si>
  <si>
    <t>TOTAL PASIVO CORRIENTE</t>
  </si>
  <si>
    <t>TOTAL PASIVO</t>
  </si>
  <si>
    <t>TOTAL PASIVO Y PATRIMONIO NETO</t>
  </si>
  <si>
    <t>Clasificacion</t>
  </si>
  <si>
    <t>Para los EEFF</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</si>
  <si>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</si>
  <si>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</si>
  <si>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</si>
  <si>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</si>
  <si>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</si>
  <si>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</si>
  <si>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</si>
  <si>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</si>
  <si>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</si>
  <si>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</si>
  <si>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</si>
  <si>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</si>
  <si>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</si>
  <si>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</si>
  <si>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</si>
  <si>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</si>
  <si>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</si>
  <si>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</si>
  <si>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</si>
  <si>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</si>
  <si>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</si>
  <si>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</si>
  <si>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</si>
  <si>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Concepto</t>
  </si>
  <si>
    <t>Total</t>
  </si>
  <si>
    <t>CDA</t>
  </si>
  <si>
    <t>Acción de la Bolsa de Valores</t>
  </si>
  <si>
    <t>Descripción</t>
  </si>
  <si>
    <t>Totales</t>
  </si>
  <si>
    <t>Impuesto a la Renta</t>
  </si>
  <si>
    <t>Gastos Bancarios</t>
  </si>
  <si>
    <t>Recaudaciones a Depositar</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</si>
  <si>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</si>
  <si>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</si>
  <si>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</si>
  <si>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</si>
  <si>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</si>
  <si>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</si>
  <si>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</si>
  <si>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</si>
  <si>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</si>
  <si>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</si>
  <si>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</si>
  <si>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</si>
  <si>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</si>
  <si>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</si>
  <si>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</si>
  <si>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</si>
  <si>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</si>
  <si>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</si>
  <si>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</si>
  <si>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</si>
  <si>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</si>
  <si>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</si>
  <si>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</si>
  <si>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</si>
  <si>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</si>
  <si>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 de orden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</si>
  <si>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</si>
  <si>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</si>
  <si>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</si>
  <si>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</si>
  <si>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</si>
  <si>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</si>
  <si>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</si>
  <si>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</si>
  <si>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</si>
  <si>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</si>
  <si>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</si>
  <si>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</si>
  <si>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</si>
  <si>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</si>
  <si>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</si>
  <si>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</si>
  <si>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RESULTADOS</t>
  </si>
  <si>
    <t>Inversiones temporarias</t>
  </si>
  <si>
    <t>CRÉDITOS</t>
  </si>
  <si>
    <t>Operaciones de Reporto</t>
  </si>
  <si>
    <t>IVA Crédito Fiscal</t>
  </si>
  <si>
    <t>Anticipos al Personal</t>
  </si>
  <si>
    <t>INVERSIONES PERMANENTES</t>
  </si>
  <si>
    <t>Instalaciones</t>
  </si>
  <si>
    <t>CARGOS DIFERIDOS</t>
  </si>
  <si>
    <t>Gastos de Constitución</t>
  </si>
  <si>
    <t>Proveedores Moneda Extranjera</t>
  </si>
  <si>
    <t>Aportes y Retenciones a Pagar</t>
  </si>
  <si>
    <t>Gastos de Infraestructura a Pagar</t>
  </si>
  <si>
    <t>Gastos de Telefonía a Pagar</t>
  </si>
  <si>
    <t>Gastos de Marketing a Pagar</t>
  </si>
  <si>
    <t>Auditoria Externa a Pagar</t>
  </si>
  <si>
    <t>Otros Ingresos</t>
  </si>
  <si>
    <t>Otras cuentas por cobrar</t>
  </si>
  <si>
    <t>CAPITAL SOCIAL</t>
  </si>
  <si>
    <t>Capital Integrado</t>
  </si>
  <si>
    <t>Reserva Legal</t>
  </si>
  <si>
    <t>Reserva de Revaluación</t>
  </si>
  <si>
    <t>Resultados Acumulados</t>
  </si>
  <si>
    <t>Resultado del Ejercicio</t>
  </si>
  <si>
    <t>INGRESOS</t>
  </si>
  <si>
    <t>Aranceles BVPASA</t>
  </si>
  <si>
    <t>Sueldos y Jornales</t>
  </si>
  <si>
    <t>Otras Remuneraciones</t>
  </si>
  <si>
    <t>Aguinaldos</t>
  </si>
  <si>
    <t>Vacaciones</t>
  </si>
  <si>
    <t>Capacitación y Entrenamiento</t>
  </si>
  <si>
    <t>Gastos de Representación</t>
  </si>
  <si>
    <t>Mantenimiento y Reparaciones</t>
  </si>
  <si>
    <t>Cuotas y Suscripciones</t>
  </si>
  <si>
    <t>Servicio de Asesoría</t>
  </si>
  <si>
    <t>Intereses y Gastos de Sobregiros</t>
  </si>
  <si>
    <t>GASTOS FINANCIEROS</t>
  </si>
  <si>
    <t>Registro de Administración de Cartera</t>
  </si>
  <si>
    <t>Registro de Operaciones de Reporto de Te</t>
  </si>
  <si>
    <t>Responsabilidad por Administración de Ca</t>
  </si>
  <si>
    <t>Control de Operaciones de Reporto de Ter</t>
  </si>
  <si>
    <t>US</t>
  </si>
  <si>
    <t>Regional Casa de Bolsa S.A.</t>
  </si>
  <si>
    <t>Código Cuenta</t>
  </si>
  <si>
    <t>Patrimonio Neto</t>
  </si>
  <si>
    <t>EGRESOS</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</si>
  <si>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</si>
  <si>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</si>
  <si>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</si>
  <si>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</si>
  <si>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</si>
  <si>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</si>
  <si>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</si>
  <si>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</si>
  <si>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</si>
  <si>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</si>
  <si>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</si>
  <si>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</si>
  <si>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</si>
  <si>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</si>
  <si>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</si>
  <si>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</si>
  <si>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</si>
  <si>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</si>
  <si>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</si>
  <si>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</si>
  <si>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</si>
  <si>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</si>
  <si>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</si>
  <si>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</si>
  <si>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</si>
  <si>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</si>
  <si>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</si>
  <si>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</si>
  <si>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</si>
  <si>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</si>
  <si>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</si>
  <si>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</si>
  <si>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</si>
  <si>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</si>
  <si>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</si>
  <si>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Balance General - Moneda Local</t>
  </si>
  <si>
    <t>ACTIVOS INTANGIBLES</t>
  </si>
  <si>
    <t>Fondo de Garantía</t>
  </si>
  <si>
    <t>INGRESOS FINANCIEROS</t>
  </si>
  <si>
    <t>GASTOS DE COMERCIALIZACION</t>
  </si>
  <si>
    <t>Comisiones Pagadas</t>
  </si>
  <si>
    <t>Remuneraciones</t>
  </si>
  <si>
    <t>Courier y Encomiendas</t>
  </si>
  <si>
    <t>Gastos de Infraestr.y Manten.</t>
  </si>
  <si>
    <t>Gastos de Asamblea</t>
  </si>
  <si>
    <t>EGRESOS NO OPERATIVOS</t>
  </si>
  <si>
    <t>EGRESOS FISCALES</t>
  </si>
  <si>
    <t>CAPITAL ADICIONAL</t>
  </si>
  <si>
    <t>CUENTAS DE ORDEN EN EL ACTIVO</t>
  </si>
  <si>
    <t>CUENTAS DE ORDEN EN EL PASIVO</t>
  </si>
  <si>
    <t>OK</t>
  </si>
  <si>
    <t>Gastos Generales</t>
  </si>
  <si>
    <t xml:space="preserve">Por intermediación de renta fija en rueda  </t>
  </si>
  <si>
    <t>Control</t>
  </si>
  <si>
    <t>Disponibilidades</t>
  </si>
  <si>
    <t xml:space="preserve">   Viviana Trociuk                              Marcelo Prono</t>
  </si>
  <si>
    <t>Pagos No Aplicados IVA</t>
  </si>
  <si>
    <t>Aranceles Pagados por Adelantado</t>
  </si>
  <si>
    <t>Gastos de Desarrollo</t>
  </si>
  <si>
    <t>Retenciones IVA</t>
  </si>
  <si>
    <t>Contadora</t>
  </si>
  <si>
    <t>Vicepresidente</t>
  </si>
  <si>
    <t>Marcelo Prono</t>
  </si>
  <si>
    <t>Viviana Trociuk</t>
  </si>
  <si>
    <t xml:space="preserve">        Presidente                                    Vicepresidente</t>
  </si>
  <si>
    <t>Anticipos a Proveedores GS</t>
  </si>
  <si>
    <t>Resp. por Custodia de Valores Gs.</t>
  </si>
  <si>
    <t>Dieta a Directores</t>
  </si>
  <si>
    <t>NI</t>
  </si>
  <si>
    <t>I</t>
  </si>
  <si>
    <t>***</t>
  </si>
  <si>
    <t>***  I  : Cuenta Imputable</t>
  </si>
  <si>
    <t>***  NI : Cuenta No Imputable</t>
  </si>
  <si>
    <t>Acreedores varios</t>
  </si>
  <si>
    <t>Intereses a Devengar</t>
  </si>
  <si>
    <t>Créditos</t>
  </si>
  <si>
    <t xml:space="preserve">Cuentas por cobrar a Personas y Empresas relacionadas </t>
  </si>
  <si>
    <t xml:space="preserve"> </t>
  </si>
  <si>
    <t>N/A</t>
  </si>
  <si>
    <t>Valores al inicio del ejercicio</t>
  </si>
  <si>
    <t>Altas</t>
  </si>
  <si>
    <t>Bajas</t>
  </si>
  <si>
    <t>Acumuladas al inicio del ejercicio</t>
  </si>
  <si>
    <t>VALORES DE ORIGEN</t>
  </si>
  <si>
    <t>DEPRECIACIONES</t>
  </si>
  <si>
    <t>Accionista</t>
  </si>
  <si>
    <t>Banco Regional S.A.E.C.A. (*)</t>
  </si>
  <si>
    <t>Totales:</t>
  </si>
  <si>
    <t>(*) El importe correspondiente al sobregiro en cuenta corriente, en el balance general se encuentra expuesto en el rubro de préstamos financieros</t>
  </si>
  <si>
    <t>Banco Regional S.A.E.C.A.</t>
  </si>
  <si>
    <t>GASTOS PAGADOS POR ANTICIPADO</t>
  </si>
  <si>
    <t>Servicio de Asesoría a Pagar</t>
  </si>
  <si>
    <t>Capacitacion del Personal a Pagar</t>
  </si>
  <si>
    <t>Comisiones Comerciales a Pagar</t>
  </si>
  <si>
    <t>Fondo Proyectos de Innovación a Pagar</t>
  </si>
  <si>
    <t>Alquileres a Pagar</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</si>
  <si>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</si>
  <si>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</si>
  <si>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</si>
  <si>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3.1) Bases para la preparación de los estados financieros</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</si>
  <si>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</si>
  <si>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</si>
  <si>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</si>
  <si>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</si>
  <si>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</si>
  <si>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</si>
  <si>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</si>
  <si>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</si>
  <si>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</si>
  <si>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</si>
  <si>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</si>
  <si>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</si>
  <si>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</si>
  <si>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t>
  </si>
  <si>
    <t>Gastos de constitución</t>
  </si>
  <si>
    <t>5.a) Valuación en moneda extranjera</t>
  </si>
  <si>
    <t>5.b) Posición en moneda extranjera</t>
  </si>
  <si>
    <t>Detalle</t>
  </si>
  <si>
    <t>Moneda extranjera</t>
  </si>
  <si>
    <t>Tipo de cambio</t>
  </si>
  <si>
    <t>Clase</t>
  </si>
  <si>
    <t>Monto</t>
  </si>
  <si>
    <t>(Gs.)</t>
  </si>
  <si>
    <t>(Gs.) (*)</t>
  </si>
  <si>
    <t>Certificados de Depósito de Ahorro</t>
  </si>
  <si>
    <t>Deudores por intermediación</t>
  </si>
  <si>
    <t>Préstamos financieros</t>
  </si>
  <si>
    <t>Sobregiros en cuenta corriente</t>
  </si>
  <si>
    <t>Otros pasivos</t>
  </si>
  <si>
    <t>Otros pasivos corrientes</t>
  </si>
  <si>
    <t>5.c) Diferencia de cambio en moneda extranjera</t>
  </si>
  <si>
    <t>Monto ajustado Gs.</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</si>
  <si>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</si>
  <si>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</si>
  <si>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</si>
  <si>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</si>
  <si>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</si>
  <si>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</si>
  <si>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</si>
  <si>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</si>
  <si>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</si>
  <si>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Banco Continental S.A.E.C.A.</t>
  </si>
  <si>
    <t>Banco GNB Paraguay S.A.</t>
  </si>
  <si>
    <t>5.e.1 - Inversiones temporarias y permanentes</t>
  </si>
  <si>
    <t>Banco Regional S.A.E.C.A</t>
  </si>
  <si>
    <t>- </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</si>
  <si>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</si>
  <si>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</si>
  <si>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</si>
  <si>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</si>
  <si>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</si>
  <si>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</si>
  <si>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Diferencia de precio por operaciones de reporto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</si>
  <si>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</si>
  <si>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</si>
  <si>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</si>
  <si>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</si>
  <si>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</si>
  <si>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</si>
  <si>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</si>
  <si>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</si>
  <si>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</si>
  <si>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</si>
  <si>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</si>
  <si>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</si>
  <si>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</si>
  <si>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</si>
  <si>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</si>
  <si>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</si>
  <si>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</si>
  <si>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Gs.</t>
  </si>
  <si>
    <t>5.m) Provisiones</t>
  </si>
  <si>
    <t>5.o) Cuentas por pagar a personas y empresas relacionadas</t>
  </si>
  <si>
    <t>Sobregiro en cuenta Corriente</t>
  </si>
  <si>
    <t>1 día</t>
  </si>
  <si>
    <t xml:space="preserve">5.p) Obligaciones por contrato de underwriting </t>
  </si>
  <si>
    <t>5.q) Otros pasivos corrientes y no corrientes</t>
  </si>
  <si>
    <t xml:space="preserve"> Gs.</t>
  </si>
  <si>
    <t>Regional AFPISA</t>
  </si>
  <si>
    <t>Capital integrado</t>
  </si>
  <si>
    <t>Aranceles - CNV</t>
  </si>
  <si>
    <t>Otros gastos de administración</t>
  </si>
  <si>
    <t>Otros ingresos</t>
  </si>
  <si>
    <t>Otros egresos</t>
  </si>
  <si>
    <t>Intereses ganados</t>
  </si>
  <si>
    <t>Intereses pagados por sobregiros</t>
  </si>
  <si>
    <t>Resultados financieros netos</t>
  </si>
  <si>
    <t>Ingresos varios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</si>
  <si>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</si>
  <si>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</si>
  <si>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</si>
  <si>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</si>
  <si>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</si>
  <si>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</si>
  <si>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</si>
  <si>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</si>
  <si>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Gastos de Salubridad - COVID 19</t>
  </si>
  <si>
    <t xml:space="preserve">Banco Atlas S.A. </t>
  </si>
  <si>
    <t>Finexpar CA</t>
  </si>
  <si>
    <t>Acciones Regional AFPISA</t>
  </si>
  <si>
    <t>Operaciones a Liquidar Gs</t>
  </si>
  <si>
    <t>Anticipo de Clientes U$S</t>
  </si>
  <si>
    <t>Aportes para Futuras Capitalizaciones</t>
  </si>
  <si>
    <t>Reservas Especiales</t>
  </si>
  <si>
    <t>Otros Gastos de Personal</t>
  </si>
  <si>
    <t>Tarjetas de Gourmet - Empleados</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</si>
  <si>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</si>
  <si>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</si>
  <si>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</si>
  <si>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</si>
  <si>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</si>
  <si>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</si>
  <si>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</si>
  <si>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</si>
  <si>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</si>
  <si>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</si>
  <si>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</si>
  <si>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</si>
  <si>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</si>
  <si>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</si>
  <si>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</si>
  <si>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</si>
  <si>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</si>
  <si>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</si>
  <si>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</si>
  <si>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</si>
  <si>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</si>
  <si>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</si>
  <si>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</si>
  <si>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</si>
  <si>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</si>
  <si>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</si>
  <si>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</si>
  <si>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</si>
  <si>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</si>
  <si>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</si>
  <si>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</si>
  <si>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</si>
  <si>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</si>
  <si>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</si>
  <si>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</si>
  <si>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Fernando Javier Lugo Lopez</t>
  </si>
  <si>
    <t>Gerente de Mesa de Dinero y Operaciones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</si>
  <si>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</si>
  <si>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</si>
  <si>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</si>
  <si>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</si>
  <si>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</si>
  <si>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</si>
  <si>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</si>
  <si>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</si>
  <si>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</si>
  <si>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</si>
  <si>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</si>
  <si>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</si>
  <si>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</si>
  <si>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</si>
  <si>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</si>
  <si>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</si>
  <si>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</si>
  <si>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</si>
  <si>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</si>
  <si>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</si>
  <si>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</si>
  <si>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</si>
  <si>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</si>
  <si>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</si>
  <si>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</si>
  <si>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</si>
  <si>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</si>
  <si>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</si>
  <si>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</si>
  <si>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Clara Francisca Peroni Peña</t>
  </si>
  <si>
    <t>Aumento de Capital</t>
  </si>
  <si>
    <t>Bonos Financieros</t>
  </si>
  <si>
    <t xml:space="preserve">Banco Nacional de Fomento </t>
  </si>
  <si>
    <t>ELECTROBAN S.A.E.C.A.</t>
  </si>
  <si>
    <t>BANCO REGIONAL S.A.E.C.A</t>
  </si>
  <si>
    <t>BANCO REGIONAL S.A.E.C.A.</t>
  </si>
  <si>
    <t>Acumuladas al cierre</t>
  </si>
  <si>
    <t>Valores Recibidos en Custodia Gs.</t>
  </si>
  <si>
    <t>Fondo de Garantía a Pagar Gs</t>
  </si>
  <si>
    <t>Capital Suscripto</t>
  </si>
  <si>
    <t>www.regionalcasadebolsa.com.py</t>
  </si>
  <si>
    <t>(-) Capital a Integrar / Accionistas</t>
  </si>
  <si>
    <t>Revaluacion de Acciones</t>
  </si>
  <si>
    <t xml:space="preserve">RESULTADO DEL EJERCICIO (+) Utilidad (-) Pérdida : </t>
  </si>
  <si>
    <t>Títulos de Renta Fija en Reporto</t>
  </si>
  <si>
    <t xml:space="preserve">Títulos de Renta Variable   </t>
  </si>
  <si>
    <t>(Cifras expresadas en guaraníes)</t>
  </si>
  <si>
    <t>Shirley Vichini</t>
  </si>
  <si>
    <t>Nombre</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</si>
  <si>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</si>
  <si>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Sociedad, mediante cargos a resultados sobre la base del sistema lineal, en los años estimados de vida útil, tal como se menciona en la nota 3.4.</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</si>
  <si>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</si>
  <si>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</si>
  <si>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</si>
  <si>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</si>
  <si>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Participación en Resultados</t>
  </si>
  <si>
    <t>Participación en Resultados Otras Empres</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</si>
  <si>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</si>
  <si>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</si>
  <si>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</si>
  <si>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</si>
  <si>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</si>
  <si>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</si>
  <si>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r>
      <t>(**) Sociedad Controlada :</t>
    </r>
    <r>
      <rPr>
        <sz val="10"/>
        <color theme="1"/>
        <rFont val="Times New Roman"/>
        <family val="1"/>
      </rPr>
      <t xml:space="preserve"> Regional Administradora de Fondos Patrimoniales de Inversión S.A. </t>
    </r>
  </si>
  <si>
    <r>
      <t>Domicilio legal:</t>
    </r>
    <r>
      <rPr>
        <sz val="10"/>
        <color theme="1"/>
        <rFont val="Times New Roman"/>
        <family val="1"/>
      </rPr>
      <t xml:space="preserve"> Calle Papa Juan XXIII esq. Cecilio Da Silva número N° 1533</t>
    </r>
  </si>
  <si>
    <r>
      <t>Actividad principal:</t>
    </r>
    <r>
      <rPr>
        <sz val="10"/>
        <color theme="1"/>
        <rFont val="Times New Roman"/>
        <family val="1"/>
      </rPr>
      <t xml:space="preserve"> Administradora de Fondos</t>
    </r>
  </si>
  <si>
    <t>Operaciones a Liquidar</t>
  </si>
  <si>
    <t>Cauciones</t>
  </si>
  <si>
    <t>Fondo de Garantia a Pagar U$S</t>
  </si>
  <si>
    <t>Retribuciones Especiales</t>
  </si>
  <si>
    <t>Mantenimiento de Software</t>
  </si>
  <si>
    <t>Intereses a cobrar por inversiones temporarias</t>
  </si>
  <si>
    <t>Deudas con terceros por operaciones de reporto</t>
  </si>
  <si>
    <t>al 31/12/2020</t>
  </si>
  <si>
    <t>TELEFONICA CELULAR DEL PARAGUAY S.A.E.</t>
  </si>
  <si>
    <t>SALLUSTRO &amp; CÍA. S.A.</t>
  </si>
  <si>
    <t>BANCO ITAÚ PARAGUAY S.A.</t>
  </si>
  <si>
    <t>TU FINANCIERA S.A.E.C.A</t>
  </si>
  <si>
    <t>Títulos de Renta Variable ANC</t>
  </si>
  <si>
    <t xml:space="preserve">Inversiones </t>
  </si>
  <si>
    <t xml:space="preserve">Osmar Manuel Caceres Cantero </t>
  </si>
  <si>
    <t>Auditor Interno</t>
  </si>
  <si>
    <t xml:space="preserve">Presidente </t>
  </si>
  <si>
    <t>Gratificación Ley 285/93 a Pagar</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</si>
  <si>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</si>
  <si>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CUPONES</t>
  </si>
  <si>
    <t>Total al 31 de diciembre de 2020</t>
  </si>
  <si>
    <t>Inversiones temporarias - Corriente</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</si>
  <si>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</si>
  <si>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Valor Neto Resultante</t>
  </si>
  <si>
    <t>Anticipos de Impuesto a la Renta</t>
  </si>
  <si>
    <t>5.i) Otros activos corrientes</t>
  </si>
  <si>
    <t>5.j) Préstamos financieros</t>
  </si>
  <si>
    <t>Porción circulante de préstamos a largo plazo</t>
  </si>
  <si>
    <t>5.k) Acreedores por intermediación</t>
  </si>
  <si>
    <t>5.l ) Acreedores varios</t>
  </si>
  <si>
    <t>Disponibles</t>
  </si>
  <si>
    <t>Sobregiros bancarios</t>
  </si>
  <si>
    <t>5.u) Ingresos Operativos</t>
  </si>
  <si>
    <t>5.v) Otros gastos operativos, de comercialización y de administración</t>
  </si>
  <si>
    <t>5.w) Otros ingresos y egresos</t>
  </si>
  <si>
    <t>5.x) Resultados financieros</t>
  </si>
  <si>
    <t>5.y) Resultados extraordinarios</t>
  </si>
  <si>
    <t>NOTA 7. LIMITACIÓN A LA LIBRE DISPONIBILIDAD DE LOS ACTIVOS O DEL PATRIMONIO Y CUALQUIER RESTRICCIÓN AL DERECHO DE PROPIEDAD</t>
  </si>
  <si>
    <t>La Entidad no cuenta con ninguna limitación a libre disposición de los activos o de patrimonio y cualquier restricción al derecho de la propiedad a excepción de los títulos de deuda que conforman la cartera de operaciones en reporto (Ver nota 5.e.1).</t>
  </si>
  <si>
    <t>NOTA 8. CAMBIO CONTABLES</t>
  </si>
  <si>
    <t>NOTA 9. RESTRICCIONES PARA DISTRIBUCIÓN DE UTILIDADES</t>
  </si>
  <si>
    <t>NOTA 10. SANCIONES</t>
  </si>
  <si>
    <t>NOTA 11: OTROS ASUNTOS RELEVANTES</t>
  </si>
  <si>
    <t>NOTA 12. HECHOS POSTERIORES AL CIERRE DEL EJERCICIO</t>
  </si>
  <si>
    <t xml:space="preserve">El reconocimiento inicial de estos bienes corresponde al costo de adquisición. La medición posterior de estos activos se presenta neta de depreciaciones acumuladas y, en caso de corresponder, de deterioro. </t>
  </si>
  <si>
    <t xml:space="preserve">Hasta el 31 de diciembr de 2019 los bienes de uso están valuados a su costo revaluado, utilizando los coeficientes que reflejan la inflación en el país. Estas revaluaciones se realizaron en forma anual, llevando el incremento neto en el valor de los bienes tiene como contrapartida una reserva especial que forma parte del Patrimonio Neto.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</si>
  <si>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</si>
  <si>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</si>
  <si>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Las 12 notas que se acompañan forman parte integrante de los Estados Contables</t>
  </si>
  <si>
    <r>
      <rPr>
        <b/>
        <sz val="11"/>
        <color theme="1"/>
        <rFont val="Times New Roman"/>
        <family val="1"/>
      </rPr>
      <t xml:space="preserve"> Impacto Covid </t>
    </r>
    <r>
      <rPr>
        <sz val="11"/>
        <color theme="1"/>
        <rFont val="Times New Roman"/>
        <family val="1"/>
      </rPr>
      <t xml:space="preserve">
Como es de conocimiento general, la aparición del Coronavirus COVID-19 en China en diciembre de 2019 y su expansión global a un gran número de países, ha motivado que el brote viral haya sido calificado como una pandemia por la Organización Mundial de la Salud desde el pasado 11 de marzo.
En el caso particular de la Sociedad, la gerencia y el directorio han planteado los esfuerzos en tres ejes fundamentales relacionados a mantener la liquidez, gestionar adecuadamente el riesgo de las contrapartes y de los instrumentos de inversión y evitar el deterioro del capital. Como consecuencia del brote de coronavirus, y de las medidas de aislamiento adoptadas por el gobierno nacional, si bien se ha generado una desaceleración económica también el mercado ha tenido una necesidad de diversificar los riesgos y obtener liquidez, con lo cual se ha beneficiado el mercado bursátil y permitido una rentabilidad financiera.
El Directorio y la Gerencia de la Sociedad estiman que estos efectos no tendrán un impacto significativo en la capacidad de la Sociedad para continuar como empresa en marcha durante un período de 12 meses a partir del 1 de enero de 2021.
</t>
    </r>
  </si>
  <si>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</si>
  <si>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</si>
  <si>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</si>
  <si>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</si>
  <si>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</si>
  <si>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</si>
  <si>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</si>
  <si>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r>
      <t xml:space="preserve">d. </t>
    </r>
    <r>
      <rPr>
        <b/>
        <u/>
        <sz val="11"/>
        <color theme="1"/>
        <rFont val="Times New Roman"/>
        <family val="1"/>
      </rPr>
      <t>Activos intangibles:</t>
    </r>
  </si>
  <si>
    <r>
      <t xml:space="preserve">c. </t>
    </r>
    <r>
      <rPr>
        <b/>
        <u/>
        <sz val="11"/>
        <color theme="1"/>
        <rFont val="Times New Roman"/>
        <family val="1"/>
      </rPr>
      <t>Bienes de uso:</t>
    </r>
  </si>
  <si>
    <t>Comprador</t>
  </si>
  <si>
    <t>Vendedor</t>
  </si>
  <si>
    <t>Dólar estadounidenses</t>
  </si>
  <si>
    <t>Los activos y pasivos en moneda extranjera se valúan a los tipos de cambio vigentes a la fecha de cierre del periodo. Ver nota 5.a.</t>
  </si>
  <si>
    <t>Saldo en moneda extranjera</t>
  </si>
  <si>
    <t>US$</t>
  </si>
  <si>
    <t>Saldo en moneda local</t>
  </si>
  <si>
    <t>La posición de activos y pasivos en moneda extranjera al cierre del periodo es la siguiente:</t>
  </si>
  <si>
    <t>Saldos al 31/12/2020</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</si>
  <si>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</si>
  <si>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</si>
  <si>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</si>
  <si>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</si>
  <si>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</si>
  <si>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</si>
  <si>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</si>
  <si>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</si>
  <si>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</si>
  <si>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</si>
  <si>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</si>
  <si>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</si>
  <si>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</si>
  <si>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</si>
  <si>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</si>
  <si>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5.f.3</t>
  </si>
  <si>
    <t>Nota 5.f.2</t>
  </si>
  <si>
    <t>Nota 5.f.4</t>
  </si>
  <si>
    <t>Derechos sobre títulos por contratos de underwriting</t>
  </si>
  <si>
    <t>Nota 5.f.5</t>
  </si>
  <si>
    <t>Equipos de informática</t>
  </si>
  <si>
    <t>Bienes de Uso - neto</t>
  </si>
  <si>
    <t xml:space="preserve"> Nota 5.g</t>
  </si>
  <si>
    <t>Saldo inicial</t>
  </si>
  <si>
    <t>Aumentos</t>
  </si>
  <si>
    <t>Amortizaciones</t>
  </si>
  <si>
    <t>Saldo neto final</t>
  </si>
  <si>
    <t xml:space="preserve">Activo Intagibles y Cargos Diferidos </t>
  </si>
  <si>
    <t>Nota 5.h</t>
  </si>
  <si>
    <t>Los otros activos corrientes se componen como sigue:</t>
  </si>
  <si>
    <t xml:space="preserve"> Nota 5.i</t>
  </si>
  <si>
    <t>Seguros contra daños</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</si>
  <si>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</si>
  <si>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</si>
  <si>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</si>
  <si>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</si>
  <si>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</si>
  <si>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</si>
  <si>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</si>
  <si>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</si>
  <si>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</si>
  <si>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</si>
  <si>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</si>
  <si>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</si>
  <si>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5.n</t>
  </si>
  <si>
    <t>Nota 5.p</t>
  </si>
  <si>
    <t>Nota 5.q</t>
  </si>
  <si>
    <t>Los saldos con empresas y personas relacionadas se componen como sigue:</t>
  </si>
  <si>
    <t>Saldos</t>
  </si>
  <si>
    <t>Nota 5.u.2</t>
  </si>
  <si>
    <t>Nota 5.v</t>
  </si>
  <si>
    <t>Nota 5.w</t>
  </si>
  <si>
    <t>Nota 5.x</t>
  </si>
  <si>
    <t>Nota 5.y</t>
  </si>
  <si>
    <t>Títulos de Renta Fija NC</t>
  </si>
  <si>
    <t>Otros Activos Corrientes</t>
  </si>
  <si>
    <t>Inversiones Permanentes</t>
  </si>
  <si>
    <t>(Nota 5.e.2)</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</si>
  <si>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</si>
  <si>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</si>
  <si>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</si>
  <si>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</si>
  <si>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</si>
  <si>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</si>
  <si>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</si>
  <si>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</si>
  <si>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</si>
  <si>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</si>
  <si>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</si>
  <si>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5.r) Saldos con partes relacionadas</t>
  </si>
  <si>
    <t>Nota 5.s</t>
  </si>
  <si>
    <t>Comisiones Pagadas Comerciales</t>
  </si>
  <si>
    <t>5.u.1 - Ingresos por operaciones y servicios extrabursátiles</t>
  </si>
  <si>
    <t>5.u.2 - Otros ingresos operativos</t>
  </si>
  <si>
    <t>Nota 5.u.1</t>
  </si>
  <si>
    <t>Balance General - Bimonetario</t>
  </si>
  <si>
    <t>Del   01/01/2021   al   31/03/2021</t>
  </si>
  <si>
    <t>Guaranies</t>
  </si>
  <si>
    <t>Dolares</t>
  </si>
  <si>
    <t>Bancos - Moneda Local</t>
  </si>
  <si>
    <t>Banco Regional C. A. N° 8070726</t>
  </si>
  <si>
    <t>Banco ITAU Cta Cte N°40000054/1</t>
  </si>
  <si>
    <t>Banco ITAU Cta Cte N°40000054/3</t>
  </si>
  <si>
    <t>Banco Atlas Cta Cte N°1150897</t>
  </si>
  <si>
    <t>Banco Atlas Caja de Ahorro N°1150895</t>
  </si>
  <si>
    <t>Banco Río Caja de Ahorro N°01-00391570-0</t>
  </si>
  <si>
    <t>BANCOP Ahorro a la Vista N°0310068606</t>
  </si>
  <si>
    <t>Banco GNB Caja de Ahorro N°12798011</t>
  </si>
  <si>
    <t>Banco Continental Caja de Ahorro N°01-00</t>
  </si>
  <si>
    <t>Banco Nacional de Fomento N°821857/4</t>
  </si>
  <si>
    <t>Solar C.A. N° 185554</t>
  </si>
  <si>
    <t>Bancos - Moneda Extranjera</t>
  </si>
  <si>
    <t>Banco Regional C. A. N° 8070727</t>
  </si>
  <si>
    <t>Banco ITAU Cta.Cte. N° 400000060</t>
  </si>
  <si>
    <t>Banco ITAU Cta.Cte. N° 400000061</t>
  </si>
  <si>
    <t>Bancop Ahorro a la Vista U$S N° 03100686</t>
  </si>
  <si>
    <t>Finexpar Caja de Ahorro U$S N° 101550026</t>
  </si>
  <si>
    <t>Banco GNB Caja de Ahorro U$S N° 12798011</t>
  </si>
  <si>
    <t>Banco Río Caja de Ahorro Nro. 8270013240</t>
  </si>
  <si>
    <t>Banco Atlas Cta Cte N° 1150898</t>
  </si>
  <si>
    <t>Financiera El Comercio Caja de Ahorro N°</t>
  </si>
  <si>
    <t>Solar C.A. N° 0187071</t>
  </si>
  <si>
    <t>Banco GNB CC Usd N° 2101050099</t>
  </si>
  <si>
    <t>Banco Nacional de Fomento CC USD</t>
  </si>
  <si>
    <t>Titulos de Renta Fija</t>
  </si>
  <si>
    <t>Titulos de Renta Fija - Local</t>
  </si>
  <si>
    <t>Emitidos por el Estado y Entidades Públi</t>
  </si>
  <si>
    <t>Bonos Públicos</t>
  </si>
  <si>
    <t>Bonos Públicos GS</t>
  </si>
  <si>
    <t>Emitidos por el Sector Financiero</t>
  </si>
  <si>
    <t>Bonos Financieros - GS</t>
  </si>
  <si>
    <t>CDA - GS</t>
  </si>
  <si>
    <t>CDA - U$S</t>
  </si>
  <si>
    <t>Emitidos por Entidades del Sector Privad</t>
  </si>
  <si>
    <t>Bonos Corporativos</t>
  </si>
  <si>
    <t>Bonos Corporativos - GS</t>
  </si>
  <si>
    <t>BBCP</t>
  </si>
  <si>
    <t>BBCP - GS</t>
  </si>
  <si>
    <t>Emitidos por Empresas Vinculadas</t>
  </si>
  <si>
    <t>CDA - GS VINCULADAS</t>
  </si>
  <si>
    <t>Intereses Devengados s/ Renta Fija</t>
  </si>
  <si>
    <t>Intereses a Cobrar s/ Renta Fija</t>
  </si>
  <si>
    <t>Int. a Cobrar - Bonos Financieros - Gs</t>
  </si>
  <si>
    <t>Int. a Cobrar - CDA - Gs</t>
  </si>
  <si>
    <t>Int. a Cobrar - CDA - U$S</t>
  </si>
  <si>
    <t>Int. a Cobrar - Bonos Corporativos - Gs</t>
  </si>
  <si>
    <t>Int. a Cobrar - BBCP - Gs</t>
  </si>
  <si>
    <t>Int. a Cobrar - CDA - Gs VINCULADAS</t>
  </si>
  <si>
    <t>Int. a Cobrar - CDA - U$S VINCULADAS</t>
  </si>
  <si>
    <t>Int. a Cobrar - Bonos Públicos Gs</t>
  </si>
  <si>
    <t>(Intereses a Devengar)</t>
  </si>
  <si>
    <t>Int. a Deveng. Bonos Fin. - Gs</t>
  </si>
  <si>
    <t>Int. a Deveng. CDA - Gs</t>
  </si>
  <si>
    <t>Int. a Deveng. CDA - U$S</t>
  </si>
  <si>
    <t>Int. a Deveng. Bonos Corp. - Gs</t>
  </si>
  <si>
    <t>Int. a Deveng. BBCP - Gs</t>
  </si>
  <si>
    <t>Int. a Deveng. CDA - Gs VINC.</t>
  </si>
  <si>
    <t>Int. a Deveng. CDA - U$S VINC.</t>
  </si>
  <si>
    <t>Int. a Deveng. Bonos Públicos Gs</t>
  </si>
  <si>
    <t>Valores entregados por Reporto</t>
  </si>
  <si>
    <t>Deudores por títulos Renta Fija en Repor</t>
  </si>
  <si>
    <t>Deudores Títulos Renta Fija en Repo Gs</t>
  </si>
  <si>
    <t>Deudores Titulos Renta Fija en Repo U$S</t>
  </si>
  <si>
    <t>CREDITOS VIGENTES</t>
  </si>
  <si>
    <t>Comisiones por cobrar por intermediación</t>
  </si>
  <si>
    <t>Comisiones por cobrar Gs</t>
  </si>
  <si>
    <t>Comisiones por cobrar U$S</t>
  </si>
  <si>
    <t>Operaciones a Liquidar GS</t>
  </si>
  <si>
    <t>Operaciones a Liquidar ME</t>
  </si>
  <si>
    <t>Documentos y cuentas por cobrar</t>
  </si>
  <si>
    <t>Cuentas por Cobrar</t>
  </si>
  <si>
    <t>Servicios Prestados por cobrar - U$S</t>
  </si>
  <si>
    <t>Otras cuentas por cobrar - Gs</t>
  </si>
  <si>
    <t>Otras cuentas por cobrar - U$S</t>
  </si>
  <si>
    <t>Deudores varios Vigentes</t>
  </si>
  <si>
    <t>Cuentas a cobrar personas y empresas rel</t>
  </si>
  <si>
    <t>Gtos a recuperar personas y empresas rel</t>
  </si>
  <si>
    <t>Impuestos Nacionales</t>
  </si>
  <si>
    <t>Anticipo Impuesto a la Renta</t>
  </si>
  <si>
    <t>Retención RENTA</t>
  </si>
  <si>
    <t>Otras cuentas operativas por cobrar</t>
  </si>
  <si>
    <t>Anticipos a Rendir</t>
  </si>
  <si>
    <t>Anticipos a rendir - Varios Gs.</t>
  </si>
  <si>
    <t>Aranceles CNV</t>
  </si>
  <si>
    <t>Gastos de Mantenimiento Anual Surecomp</t>
  </si>
  <si>
    <t>Seguros Pagados por Adelantado</t>
  </si>
  <si>
    <t>Títulos de Renta Variable</t>
  </si>
  <si>
    <t>Títulos Valores de Renta Variable - Loca</t>
  </si>
  <si>
    <t>ACCION DE LA BOLSA DE VALORES</t>
  </si>
  <si>
    <t>Acción - REGIONAL Casa de Bolsa</t>
  </si>
  <si>
    <t>BIENES DE USO</t>
  </si>
  <si>
    <t>Bienes de Uso Propios</t>
  </si>
  <si>
    <t>Equipos de Oficina</t>
  </si>
  <si>
    <t>Equipos de Computación</t>
  </si>
  <si>
    <t>(-) Depreciación acumulada</t>
  </si>
  <si>
    <t>Deprec. Acumulada Equipos de Oficina</t>
  </si>
  <si>
    <t>Deprec. Acumulada Equipos de Computación</t>
  </si>
  <si>
    <t>ACTIVOS INTANGIBLES Y CARGOS DIFERIDOS</t>
  </si>
  <si>
    <t>Liciencia - U$S</t>
  </si>
  <si>
    <t>Prográmas Informáticos</t>
  </si>
  <si>
    <t>Gastos de Constitución - AFPISA</t>
  </si>
  <si>
    <t>(-) Amortización acumulada</t>
  </si>
  <si>
    <t>Programas Informáticos</t>
  </si>
  <si>
    <t>DEUDAS VIGENTES</t>
  </si>
  <si>
    <t>Acreedores por intermediación</t>
  </si>
  <si>
    <t>Operaciones a Liquidar - U$S</t>
  </si>
  <si>
    <t>Anticipo de Clientes</t>
  </si>
  <si>
    <t>Anticipo de Clientes Gs</t>
  </si>
  <si>
    <t>Proveedores de Bienes y/o Servicios</t>
  </si>
  <si>
    <t>Proveedores de Bienes y/o Servicios Gs.</t>
  </si>
  <si>
    <t>Proveedores de Bienes y/o Servicios U$S</t>
  </si>
  <si>
    <t>OBLIGACIONES FINANCIERAS A CORTO PLAZO</t>
  </si>
  <si>
    <t>Bancos M/L</t>
  </si>
  <si>
    <t>Banco Regional Cta Cte GS</t>
  </si>
  <si>
    <t>Bancos M/E</t>
  </si>
  <si>
    <t>Banco Regional Cta Cte N° 8070731</t>
  </si>
  <si>
    <t>Operaciones de Reverse Reporto</t>
  </si>
  <si>
    <t>Prima a Pagar - REPO</t>
  </si>
  <si>
    <t>Prima a pagar - REPO Gs</t>
  </si>
  <si>
    <t>Acreedores por títulos de renta fija en</t>
  </si>
  <si>
    <t>Acreedores Titulos Renta Fija en Repo Gs</t>
  </si>
  <si>
    <t>Acreedores Titulos Renta Fija en Repo U$</t>
  </si>
  <si>
    <t>Sueldos y Cargas Sociales</t>
  </si>
  <si>
    <t>Aguinaldos por Pagar</t>
  </si>
  <si>
    <t>Obligaciones Fiscales</t>
  </si>
  <si>
    <t>Impuesto al Valor Agregado</t>
  </si>
  <si>
    <t>IVA Debito Fiscal a Pagar</t>
  </si>
  <si>
    <t>Retención IVA a Pagar</t>
  </si>
  <si>
    <t>Retención RENTA a Pagar</t>
  </si>
  <si>
    <t>Otras Provisiones</t>
  </si>
  <si>
    <t>Gastos de Viajes a Pagar</t>
  </si>
  <si>
    <t>Comisiones Cobradas</t>
  </si>
  <si>
    <t>Por intermediación de acciones</t>
  </si>
  <si>
    <t>Por intermediación de acciones Gs</t>
  </si>
  <si>
    <t>Por intermediación de renta fija</t>
  </si>
  <si>
    <t>Por intermediación de renta fija Gs</t>
  </si>
  <si>
    <t>Por intermediación de renta fija U$S</t>
  </si>
  <si>
    <t>Comisiones por operaciones fuera de rued</t>
  </si>
  <si>
    <t>Comisiones por contratos de colocación p</t>
  </si>
  <si>
    <t>Por contratos de de colocación primaria</t>
  </si>
  <si>
    <t>Ingresos por servicios prestados</t>
  </si>
  <si>
    <t>Asesoría Financiera</t>
  </si>
  <si>
    <t>Asesoría Financiera - U$S</t>
  </si>
  <si>
    <t>Ingresos y rentas de cartera propia</t>
  </si>
  <si>
    <t>Intereses y dividendos de cartera propia</t>
  </si>
  <si>
    <t>Bonos Financieros - Gs</t>
  </si>
  <si>
    <t>Bonos Subordinados - Gs</t>
  </si>
  <si>
    <t>Bonos Subordinados - U$S</t>
  </si>
  <si>
    <t>CDA - Gs</t>
  </si>
  <si>
    <t>Bonos Corporativos - Gs</t>
  </si>
  <si>
    <t>Bonos Corporativos - U$S</t>
  </si>
  <si>
    <t>BBCP - Gs</t>
  </si>
  <si>
    <t>Bonos Financieros - U$S VINCULADAS</t>
  </si>
  <si>
    <t>Bonos Subordinados - U$S VINCULADAS</t>
  </si>
  <si>
    <t>CDA - Gs VINCULADAS</t>
  </si>
  <si>
    <t>CDA - U$S VINCULADAS</t>
  </si>
  <si>
    <t>Bonos Públicos Gs</t>
  </si>
  <si>
    <t>Dividendos por participaciones accionari</t>
  </si>
  <si>
    <t>Por diferencia de valor de títulos valor</t>
  </si>
  <si>
    <t>Utilidad en compraventa de titulos valor</t>
  </si>
  <si>
    <t>Bonos Financieros - U$S</t>
  </si>
  <si>
    <t>Resultado Bonos Sub. - U$S</t>
  </si>
  <si>
    <t>Bonos Financieros - Gs VINCULADAS</t>
  </si>
  <si>
    <t>BBCP - Gs VINCULADAS</t>
  </si>
  <si>
    <t>Acciones - Gs.</t>
  </si>
  <si>
    <t>Bonos Publicos - Gs Vinculadas</t>
  </si>
  <si>
    <t>OTROS INGRESOS OPERATIVOS</t>
  </si>
  <si>
    <t>Aranceles - BVPASA</t>
  </si>
  <si>
    <t>Aranceles - BVPASA Gs</t>
  </si>
  <si>
    <t>Aranceles - BVPASA U$S</t>
  </si>
  <si>
    <t>Fondo de Garantía - Gs</t>
  </si>
  <si>
    <t>Fondo de Garantía - U$S</t>
  </si>
  <si>
    <t>Otros Ingresos Operativos - GS</t>
  </si>
  <si>
    <t>Ganancia por Diferencia de Cambio</t>
  </si>
  <si>
    <t>Diferencia de cambio cuentas activas</t>
  </si>
  <si>
    <t>Diferencia de cambio cuentas pasivas</t>
  </si>
  <si>
    <t>OTROS INGRESOS NO OPERATIVOS</t>
  </si>
  <si>
    <t>Ingresos por ajustes y redondeos</t>
  </si>
  <si>
    <t>EGRESOS OPERATIVOS</t>
  </si>
  <si>
    <t>GASTOS DE OPERACIÓN</t>
  </si>
  <si>
    <t>Comisiones por colocaciones bursátiles</t>
  </si>
  <si>
    <t>Comisiones por colocaciones bursátiles -</t>
  </si>
  <si>
    <t>Aranceles por negociación Bolsa de Valor</t>
  </si>
  <si>
    <t>Aranceles pagados - BVPASA</t>
  </si>
  <si>
    <t>Aranceles pagados - BVPASA U$S</t>
  </si>
  <si>
    <t>Perdida por compraventa de titulos valor</t>
  </si>
  <si>
    <t>Canon Anual - Seprelad</t>
  </si>
  <si>
    <t>Gastos de pubicidad y marketing</t>
  </si>
  <si>
    <t>Gastos de Viaje</t>
  </si>
  <si>
    <t>Cargas Sociales</t>
  </si>
  <si>
    <t>Aporte Patronal IPS 16,5%</t>
  </si>
  <si>
    <t>Gratificaciones por desempeño</t>
  </si>
  <si>
    <t>Seguros Privados al Personal</t>
  </si>
  <si>
    <t>Sindicos</t>
  </si>
  <si>
    <t>Honorarios de Escribanía</t>
  </si>
  <si>
    <t>Otros Honorarios Profesionales</t>
  </si>
  <si>
    <t>Alquiler de Bienes Inmuebles</t>
  </si>
  <si>
    <t>Previsiones, Depreciaciones y Amortizaci</t>
  </si>
  <si>
    <t>Depreciación de Propiedades y Equipos</t>
  </si>
  <si>
    <t>Depreciacion Equipos de Oficina</t>
  </si>
  <si>
    <t>Depreciacion Equipos de Computación</t>
  </si>
  <si>
    <t>Amortización Activos Intangibles y Cargo</t>
  </si>
  <si>
    <t>Amortización de Gastos de Constitucion</t>
  </si>
  <si>
    <t>Amortización de Programas Informáticos</t>
  </si>
  <si>
    <t>Amortización Licencias</t>
  </si>
  <si>
    <t>Amortización Marcas</t>
  </si>
  <si>
    <t>Equipos de Computación y Sistemas</t>
  </si>
  <si>
    <t>Seguros pagados</t>
  </si>
  <si>
    <t>Patentes y Tasas Municipales</t>
  </si>
  <si>
    <t>Tasas y Contribuciones</t>
  </si>
  <si>
    <t>Comunicaciones</t>
  </si>
  <si>
    <t>Papelería,Útiles e Impresos</t>
  </si>
  <si>
    <t>Demostraciones y Agasajos</t>
  </si>
  <si>
    <t>Gastos de refrigerios</t>
  </si>
  <si>
    <t>Fondo Proyectos de Innovacion</t>
  </si>
  <si>
    <t>EGRESOS FINANCIEROS</t>
  </si>
  <si>
    <t>Intereses y Gastos de sobregiros - Perso</t>
  </si>
  <si>
    <t>Gastos Bancarios - Personas y Empresas R</t>
  </si>
  <si>
    <t>Pérdida por Diferencia de Cambio</t>
  </si>
  <si>
    <t>Retención Renta</t>
  </si>
  <si>
    <t>Gastos no Deducibles</t>
  </si>
  <si>
    <t>Gastos no Deducibles - Gs</t>
  </si>
  <si>
    <t>IVA Costo</t>
  </si>
  <si>
    <t>Egresos por ajustes y redondeos</t>
  </si>
  <si>
    <t>Fondo Fijo</t>
  </si>
  <si>
    <t>Guaraníes</t>
  </si>
  <si>
    <t>Dólares</t>
  </si>
  <si>
    <t>BALANCE AL 31/03/2021</t>
  </si>
  <si>
    <t>Total al 31/03/2021</t>
  </si>
  <si>
    <t>Total al 31/03/2020</t>
  </si>
  <si>
    <t>POR EL PERIODO DEL 01 DE ENERO DE 2021 AL 31 DE MARZO DE 2021 PRESENTADO EN FORMA COMPARATIVA CON EL EJERCICIO ANTERIOR FINALIZADO EL 31 DE DICIEMBRE DE 2020</t>
  </si>
  <si>
    <t>EERR AL 31/03/2020</t>
  </si>
  <si>
    <t>BG AL 31/12/2020</t>
  </si>
  <si>
    <t>POR EL PERIODO DEL 01 DE ENERO DE 2021 AL 31 DE MARZO DE 2021 PRESENTADO EN FORMA COMPARATIVA CON EL MISMO PERIODO DEL EJERCICIO ANTERIOR</t>
  </si>
  <si>
    <t>Banco Regional Cta Cte N°8070729</t>
  </si>
  <si>
    <t>Finexpar Caja de Ahorro N°155007484</t>
  </si>
  <si>
    <t>Int. a Cobrar - Bonos Subord. - U$S</t>
  </si>
  <si>
    <t>Int. a Deveng. Bonos Sub - U$S</t>
  </si>
  <si>
    <t>Creditos</t>
  </si>
  <si>
    <t xml:space="preserve">Por intermediación de acciones en rueda </t>
  </si>
  <si>
    <t>DIFERENCIA DE CAMBIO</t>
  </si>
  <si>
    <t>Resultados acumulados</t>
  </si>
  <si>
    <t>Sueldos</t>
  </si>
  <si>
    <t>Inversiones en Reporto</t>
  </si>
  <si>
    <t>Aranceles pagados - BVPASA Gs</t>
  </si>
  <si>
    <t>Caja</t>
  </si>
  <si>
    <t>Recaudaciones a Depositar GS</t>
  </si>
  <si>
    <t>Recaudaciones a Depositar U$S</t>
  </si>
  <si>
    <t>Visión Banco Caja de Ahorro N°13352758</t>
  </si>
  <si>
    <t>Citibank Ahorro a la Vista N°5198764002</t>
  </si>
  <si>
    <t>Banco Familiar Caja de Ahorro N°00-0231</t>
  </si>
  <si>
    <t>Banco Interfisa C.A. N°1027186</t>
  </si>
  <si>
    <t>Banco BBVA Cta Cte N°2101050080</t>
  </si>
  <si>
    <t>FIC de Finanzas Caja de Ahorro N°0131001</t>
  </si>
  <si>
    <t>Financiera Solar Cta Cte N°185554</t>
  </si>
  <si>
    <t>Banco Regional Cta. Cte. N° 8070731</t>
  </si>
  <si>
    <t>Visión Banco Caja de Ahorro N° 13352739</t>
  </si>
  <si>
    <t>Citibank Ahorro a la Vista U$S N° 519876</t>
  </si>
  <si>
    <t>Banco Continental Caja de Ahorro U$S N°</t>
  </si>
  <si>
    <t>Banco BBVA Cta Cte N° 2101050099</t>
  </si>
  <si>
    <t>FIC S.A. de Finanzas C.C. 0131001281</t>
  </si>
  <si>
    <t>Banco Interfisa C.A. N° 10271866</t>
  </si>
  <si>
    <t>Certificados Bancarios y Otros Similares</t>
  </si>
  <si>
    <t>Depósitos en Instituciones Financieras</t>
  </si>
  <si>
    <t>Fondos para Propósitos Especiales</t>
  </si>
  <si>
    <t>Disponible Sujeto a Restricción</t>
  </si>
  <si>
    <t>Bonos Públicos U$S</t>
  </si>
  <si>
    <t>Bonos Subordinados</t>
  </si>
  <si>
    <t>Bonos Subordinados - GS</t>
  </si>
  <si>
    <t>BBCP - U$S</t>
  </si>
  <si>
    <t>Títulos de Crédito</t>
  </si>
  <si>
    <t>Títulos de Crédito - GS</t>
  </si>
  <si>
    <t>Títulos de Crédito - U$S</t>
  </si>
  <si>
    <t>Bonos Financieros - GS VINCULADAS</t>
  </si>
  <si>
    <t>Bonos Subordinados - GS VINCULADAS</t>
  </si>
  <si>
    <t>Otras Inversiones</t>
  </si>
  <si>
    <t>Depósitos Restringidos</t>
  </si>
  <si>
    <t>Depósitos Restringidos - GS</t>
  </si>
  <si>
    <t>Depósitos Restringidos - U$S</t>
  </si>
  <si>
    <t>Inversiones Especiales</t>
  </si>
  <si>
    <t>Inversiones Especiales - GS</t>
  </si>
  <si>
    <t>Inversiones Especiales - U$S</t>
  </si>
  <si>
    <t>Int. a Cobrar - Bonos Financieros - U$S</t>
  </si>
  <si>
    <t>Int. a Cobrar - Bonos Subord. - Gs</t>
  </si>
  <si>
    <t>Int. a Cobrar - Bonos Corporativos - U$S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</si>
  <si>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</si>
  <si>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</si>
  <si>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</si>
  <si>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</si>
  <si>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</si>
  <si>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</si>
  <si>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BBCP - Gs VINCULADAS</t>
  </si>
  <si>
    <t>Int. a Cobrar - BBCP U$S VINCULADAS</t>
  </si>
  <si>
    <t>Int. a Cobrar - Depósitos Restringidos -</t>
  </si>
  <si>
    <t>Int. a Cobrar - Inversiones Especiales -</t>
  </si>
  <si>
    <t>Int. a Cobrar - Bonos Públicos U$S</t>
  </si>
  <si>
    <t>Int. a Cobrar - Bonos Sub Gs Vinculadas</t>
  </si>
  <si>
    <t>Int a Cobrar - Bonos Sub USD Vinculadas</t>
  </si>
  <si>
    <t>Int. a Deveng. Bonos Fin. - U$S</t>
  </si>
  <si>
    <t>Int. a Deveng. Bonos Sub. - Gs</t>
  </si>
  <si>
    <t>Int. a Deveng. Bonos Corp. - U$S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</si>
  <si>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</si>
  <si>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</si>
  <si>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</si>
  <si>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</si>
  <si>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</si>
  <si>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</si>
  <si>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</si>
  <si>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</si>
  <si>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</si>
  <si>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</si>
  <si>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</si>
  <si>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</si>
  <si>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</si>
  <si>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</si>
  <si>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</si>
  <si>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</si>
  <si>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</si>
  <si>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U$S</t>
  </si>
  <si>
    <t>Int. a Deveng. Bonos Sub. Gs Vinculadas</t>
  </si>
  <si>
    <t>Int. a Deveng. Bonos Sub USD Vinculadas</t>
  </si>
  <si>
    <t>Títulos Valores de Renta Fija - Exterior</t>
  </si>
  <si>
    <t>Emitidos por el Estado y Entidades del E</t>
  </si>
  <si>
    <t>Títulos Valores de Renta Variable</t>
  </si>
  <si>
    <t>Acciones</t>
  </si>
  <si>
    <t>Acciones - Gs</t>
  </si>
  <si>
    <t>Dividendos y Participaciones - Renta Var</t>
  </si>
  <si>
    <t>Dividendos y Participaciones a Cobrar</t>
  </si>
  <si>
    <t>Dividendos y Participaciones a Devengar</t>
  </si>
  <si>
    <t>(-) Previsiones s/Títulos Valores de Ren</t>
  </si>
  <si>
    <t>Valores recibidos por Reporto</t>
  </si>
  <si>
    <t>Títulos de Crédito - Gs</t>
  </si>
  <si>
    <t>Bonos Financieros - Gs V</t>
  </si>
  <si>
    <t>BBCP - U$S VINCULADAS</t>
  </si>
  <si>
    <t>Prima por Diferencia de Precio a Cobrar</t>
  </si>
  <si>
    <t>Prima por Diferencia de Precio a Devenga</t>
  </si>
  <si>
    <t>Créditos otorgados</t>
  </si>
  <si>
    <t>Préstamos a Directores y Personal Superi</t>
  </si>
  <si>
    <t>Préstamos a Personas y Empresas Vinculad</t>
  </si>
  <si>
    <t>Préstamos al Personal</t>
  </si>
  <si>
    <t>Préstamos a Terceros</t>
  </si>
  <si>
    <t>Servicios Prestados por cobrar - Gs</t>
  </si>
  <si>
    <t>Intereses Devengados</t>
  </si>
  <si>
    <t>Intereses Documentados</t>
  </si>
  <si>
    <t>Otras cuentas por cobrar a personas y em</t>
  </si>
  <si>
    <t>Capital Suscripto a Pagar</t>
  </si>
  <si>
    <t>Anticipo de Sueldos y Jornales al Person</t>
  </si>
  <si>
    <t>Anticipo de Aguinaldo al Personal</t>
  </si>
  <si>
    <t>Derechos sobre títulos por Contratos Und</t>
  </si>
  <si>
    <t>IVA Crédito Fiscal 10%</t>
  </si>
  <si>
    <t>IVA Crédito Fiscal 5%</t>
  </si>
  <si>
    <t>Retención IVA</t>
  </si>
  <si>
    <t>Retención IDU</t>
  </si>
  <si>
    <t>Anticipos a Proveedores</t>
  </si>
  <si>
    <t>Anticipos a Proveedores U$S</t>
  </si>
  <si>
    <t>Anticipos a rendir - Varios U$S</t>
  </si>
  <si>
    <t>Previsión para incobrables</t>
  </si>
  <si>
    <t>Previsión para incobrables terceros</t>
  </si>
  <si>
    <t>Previsión para incobrables personas y em</t>
  </si>
  <si>
    <t>CREDITOS VENCIDOS</t>
  </si>
  <si>
    <t>Insumos de Computación</t>
  </si>
  <si>
    <t>Incendio</t>
  </si>
  <si>
    <t>Robo</t>
  </si>
  <si>
    <t>Accidentes Personales</t>
  </si>
  <si>
    <t>Automóviles</t>
  </si>
  <si>
    <t>Otras secciones varias</t>
  </si>
  <si>
    <t>Dividendos y Participaciones - Acciones</t>
  </si>
  <si>
    <t>Dividendos a Devengar - Acciones</t>
  </si>
  <si>
    <t>Diferencia de Precios Diferido - Accione</t>
  </si>
  <si>
    <t>Previsiones s/Títulos Valores de Renta V</t>
  </si>
  <si>
    <t>Títulos Valores de Renta Variable - Exte</t>
  </si>
  <si>
    <t>Previsiones s/Títulos Valores de Renta</t>
  </si>
  <si>
    <t>Títulos Renta Fija</t>
  </si>
  <si>
    <t>Títulos Valores de Renta Fija - Local</t>
  </si>
  <si>
    <t>Colocación de Valores en el Mercado Secu</t>
  </si>
  <si>
    <t>Inmuebles</t>
  </si>
  <si>
    <t>Rodados</t>
  </si>
  <si>
    <t>Construcciones en Curso</t>
  </si>
  <si>
    <t>Deprec. Acumulada Inmuebles</t>
  </si>
  <si>
    <t>Deprec. Acumulada Instalaciones</t>
  </si>
  <si>
    <t>Deprec. Acumulada Rodados</t>
  </si>
  <si>
    <t>Bienes de Uso Tomados en Arrendamiento F</t>
  </si>
  <si>
    <t>Maquinarias y Equipos de Oficina en Leas</t>
  </si>
  <si>
    <t>Equipos de Computación en Leasing</t>
  </si>
  <si>
    <t>Rodados en Leasing</t>
  </si>
  <si>
    <t>Licencia - Gs.</t>
  </si>
  <si>
    <t>Mejoras en Propiedad de Terceros</t>
  </si>
  <si>
    <t>Resultado por Cambio de Sistema Contable</t>
  </si>
  <si>
    <t>Operaciones a Liquidar - Terceros</t>
  </si>
  <si>
    <t>Operaciones a Liquidar Terceros - Gs</t>
  </si>
  <si>
    <t>Operaciones a Liquidar Terceros - U$S</t>
  </si>
  <si>
    <t>Comisiones a Pagar a Administradora</t>
  </si>
  <si>
    <t>Cuentas a pagar a personas y empresas re</t>
  </si>
  <si>
    <t>Obligaciones por contratos de underwriti</t>
  </si>
  <si>
    <t>Obligaciones por administración de carte</t>
  </si>
  <si>
    <t>Acreedores varios GS</t>
  </si>
  <si>
    <t>Proveedores del Exterior USD</t>
  </si>
  <si>
    <t>DEUDAS VENCIDAS</t>
  </si>
  <si>
    <t>Otras Cuentas por Pagar</t>
  </si>
  <si>
    <t>Otras Cuentas por Pagar Gs.</t>
  </si>
  <si>
    <t>Otras Cuentas por Pagar U$S</t>
  </si>
  <si>
    <t>Banco Regional Cta Cte USD</t>
  </si>
  <si>
    <t>Préstamos en bancos y otras entidades fi</t>
  </si>
  <si>
    <t>Intereses devengados por pagar s/ obliga</t>
  </si>
  <si>
    <t>Intereses documentados s/obligaciones fi</t>
  </si>
  <si>
    <t>Intereses documentados a devengar s/ obl</t>
  </si>
  <si>
    <t>Prima a pagar - REPO ME</t>
  </si>
  <si>
    <t>Prima a devengar - REPO</t>
  </si>
  <si>
    <t>Prima a devengar - REPO Gs</t>
  </si>
  <si>
    <t>Prima a devengar - REPO M</t>
  </si>
  <si>
    <t>Intereses a Pagar</t>
  </si>
  <si>
    <t>Honorarios Directores</t>
  </si>
  <si>
    <t>Honorarios Síndicos</t>
  </si>
  <si>
    <t>Multas e Intereses por Pagar</t>
  </si>
  <si>
    <t>Provisión para Indemnizaciones</t>
  </si>
  <si>
    <t>Seguro Médico a Pagar</t>
  </si>
  <si>
    <t>Sueldos y Jornales a Pagar</t>
  </si>
  <si>
    <t>IVA Débito Fiscal 10%</t>
  </si>
  <si>
    <t>IVA Débito Fiscal 5%</t>
  </si>
  <si>
    <t>Impuestos y Tasas Municipales</t>
  </si>
  <si>
    <t>Multas y Recargos por Pagar</t>
  </si>
  <si>
    <t>Honorarios a Profesionales Externos</t>
  </si>
  <si>
    <t>Auditoría Externa</t>
  </si>
  <si>
    <t>Asesoría Legal</t>
  </si>
  <si>
    <t>Asesoría Informática</t>
  </si>
  <si>
    <t>Honorarios de Escribanía por Pagar</t>
  </si>
  <si>
    <t>Otros honorarios profesionales</t>
  </si>
  <si>
    <t>Gastos de Constitución a Pagar</t>
  </si>
  <si>
    <t>CUENTAS DIFERIDAS</t>
  </si>
  <si>
    <t>Moneda Nacional</t>
  </si>
  <si>
    <t>Ingresos Diferidos</t>
  </si>
  <si>
    <t>Intereses Recibidos por Anticipado</t>
  </si>
  <si>
    <t>Comisiones Recibidas por Anticipado</t>
  </si>
  <si>
    <t>Por intermediación de acciones U$S</t>
  </si>
  <si>
    <t>Por Operaciones Bursatiles</t>
  </si>
  <si>
    <t>Comisiones de Reporto Bursatil - GS</t>
  </si>
  <si>
    <t>Comisiones de Reporto Bursatil - U$S</t>
  </si>
  <si>
    <t>Administración de cartera</t>
  </si>
  <si>
    <t>Custodia de Valores</t>
  </si>
  <si>
    <t>Asesoría Financiera - Gs</t>
  </si>
  <si>
    <t>Bonos Subordinados - Gs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</si>
  <si>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</si>
  <si>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</si>
  <si>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</si>
  <si>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</si>
  <si>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</si>
  <si>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</si>
  <si>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</si>
  <si>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</si>
  <si>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</si>
  <si>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Resultado B.Sub. - U$S VINC</t>
  </si>
  <si>
    <t>Acciones - U$S</t>
  </si>
  <si>
    <t>Bonos Publicos - USD Vinculadas</t>
  </si>
  <si>
    <t>Primas por valor de compra futura (repo)</t>
  </si>
  <si>
    <t>Ingresos personas relacionadas</t>
  </si>
  <si>
    <t>Operaciones y servicios a personas relac</t>
  </si>
  <si>
    <t>Representante de Obligacionistas</t>
  </si>
  <si>
    <t>Representante de Obligacionistas - GS</t>
  </si>
  <si>
    <t>Representante de Obligacionistas - U$S</t>
  </si>
  <si>
    <t>Servicios por transferencia de Cartera</t>
  </si>
  <si>
    <t>Servicios por transferencia de Cartera -</t>
  </si>
  <si>
    <t>Recupero de Gastos</t>
  </si>
  <si>
    <t>Recupero de Gastos - Gs</t>
  </si>
  <si>
    <t>Recupero de Gastos - U$S</t>
  </si>
  <si>
    <t>Otros Ingresos Operativos - U$S</t>
  </si>
  <si>
    <t>Descuentos Obtenidos</t>
  </si>
  <si>
    <t>Ajustes de resultados anteriores</t>
  </si>
  <si>
    <t>Recuperación de Castigos de Cuentas Inco</t>
  </si>
  <si>
    <t>Utilidad en Venta de Propiedades y Equip</t>
  </si>
  <si>
    <t>Utilidad en Venta de Activos Intangibles</t>
  </si>
  <si>
    <t>Comisiones Pagadas Personas y Empresas r</t>
  </si>
  <si>
    <t>Folletos e Impresiones</t>
  </si>
  <si>
    <t>Actualizacion Pagina Web</t>
  </si>
  <si>
    <t>Otros Gastos de Comercialización</t>
  </si>
  <si>
    <t>Horas Extras</t>
  </si>
  <si>
    <t>Comisiones</t>
  </si>
  <si>
    <t>Bonificación Familiar</t>
  </si>
  <si>
    <t>Indemnización y Preaviso</t>
  </si>
  <si>
    <t>Uniformes</t>
  </si>
  <si>
    <t>Sueldos Gerentes</t>
  </si>
  <si>
    <t>Asesoría en Computación</t>
  </si>
  <si>
    <t>Alquiler de Bienes Muebles</t>
  </si>
  <si>
    <t>Depreciacion Maquinarias y Equipos</t>
  </si>
  <si>
    <t>Depreciacion Rodados</t>
  </si>
  <si>
    <t>Maquinarias en Leasing</t>
  </si>
  <si>
    <t>Equipos de Oficina en Leasing</t>
  </si>
  <si>
    <t>Muebles e Instalaciones</t>
  </si>
  <si>
    <t>Maquinarias y Equipos</t>
  </si>
  <si>
    <t>Alquileres Pagados</t>
  </si>
  <si>
    <t>Impuesto Inmobiliario</t>
  </si>
  <si>
    <t>Otros Impuestos Nacionales</t>
  </si>
  <si>
    <t>Energía Eléctrica</t>
  </si>
  <si>
    <t>Agua</t>
  </si>
  <si>
    <t>Correo y Franqueo</t>
  </si>
  <si>
    <t>Movildad y Transporte</t>
  </si>
  <si>
    <t>Gastos de limpieza y afines</t>
  </si>
  <si>
    <t>Custodia y Vigilancia</t>
  </si>
  <si>
    <t>Donaciones y Contribuciones</t>
  </si>
  <si>
    <t>Gastos de Informes</t>
  </si>
  <si>
    <t>Otros Gastos Administrativos</t>
  </si>
  <si>
    <t>Intereses y Gastos de Préstamos</t>
  </si>
  <si>
    <t>Intereses y Gastos de Préstamos - Person</t>
  </si>
  <si>
    <t>Gastos no Deducibles - U$S</t>
  </si>
  <si>
    <t>Recargos y Multas</t>
  </si>
  <si>
    <t>Pérdida por Venta de Bienes de Uso</t>
  </si>
  <si>
    <t>Pérdida por Venta de Activos Intangibles</t>
  </si>
  <si>
    <t>Gastos de Ejercicios Anteriores</t>
  </si>
  <si>
    <t>Gastos Extraordinarios</t>
  </si>
  <si>
    <t>Cuentas de Dudoso Recaudo</t>
  </si>
  <si>
    <t>Registro de Garantías Otorgadas</t>
  </si>
  <si>
    <t>Valores Recibidos en Custodia U$S</t>
  </si>
  <si>
    <t>Valores Recibidos para Colocación Primar</t>
  </si>
  <si>
    <t>Registro de Garantías Recibidas</t>
  </si>
  <si>
    <t>Control de Garantías Otorgadas</t>
  </si>
  <si>
    <t>Resp. por Custodia de Valores U$S</t>
  </si>
  <si>
    <t>Responsabilidad por Colocación Primaria</t>
  </si>
  <si>
    <t>Responsabilidad por Garantías Recibidas</t>
  </si>
  <si>
    <t>REF.</t>
  </si>
  <si>
    <t>No se han registrado cambios en las políticas y procedimientos contables durante el ejercicio informado.</t>
  </si>
  <si>
    <t>Según el índice de precios al consumidor (IPC) publicado por el Banco Central del Paraguay, la inflación al 31 de marzo de 2020, 31 de diciembre de 2020 y 31 de marzo de 2021 fueron de 0,4%, 2,2% y 0,6% respectivamente.</t>
  </si>
  <si>
    <t>b. Inversiones</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</si>
  <si>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marzo de 2021.</t>
  </si>
  <si>
    <t>Las partidas de activos y pasivos en moneda extranjera al 31 de marzo de 2021 y 31 de diciembre de 2020 fueron valuadas al tipo de cambio de cierre proporcionado por la Subsecretaría de Estado de Tributación, el cual no difiere significativamente respecto del vigente en el mercado libre de cambios:</t>
  </si>
  <si>
    <t>Saldos al 31/03/2021</t>
  </si>
  <si>
    <t>Intereses a Cobrar</t>
  </si>
  <si>
    <t>Saldo al 31/12/2020</t>
  </si>
  <si>
    <t>Mantenimiento Anual Surecomp</t>
  </si>
  <si>
    <t>al 31/03/2021</t>
  </si>
  <si>
    <t>Financiera Solar</t>
  </si>
  <si>
    <t>Financiera El Comercio S.A.E.C.A.</t>
  </si>
  <si>
    <t>La composición de la cartera de Inversiones temporarias al 31 de marzo de 2021, las cuales se hallan valuadas conforme al criterio expuesto en la nota 3.2 b. fueron las siguientes:</t>
  </si>
  <si>
    <t>Emisor</t>
  </si>
  <si>
    <t>BANCO GNB PARAGUAY S.A.</t>
  </si>
  <si>
    <t>BANCO RIO S.A.E.C.A.</t>
  </si>
  <si>
    <t>FINANCIERA EL COMERCIO S.A.E.C.A.</t>
  </si>
  <si>
    <t>FINANCIERA FINEXPAR S.A.</t>
  </si>
  <si>
    <t>SUDAMERIS BANK S.A.E.C.A</t>
  </si>
  <si>
    <t>SOLAR AHORRO Y FINANZAS S.A.E.C.A</t>
  </si>
  <si>
    <t>FINANCIERA PARAGUAYO JAPONESA S.A.E.C.A</t>
  </si>
  <si>
    <t>CRISOL Y ENCARNACIÓN FINANCIERA S.A.E.C.A. (CEFISA)</t>
  </si>
  <si>
    <t>NUCLEO S.A.</t>
  </si>
  <si>
    <t>IZAGUIRRE BARRAIL INVERSORA S.A.E.C.A.</t>
  </si>
  <si>
    <t>TAPE RUVICHA S.A.E.C.A.</t>
  </si>
  <si>
    <t>IMPERIAL COMPAÑÍA DISTRIBUIDORA DE PETRÓLEO Y DERIVADOS S.A.E.</t>
  </si>
  <si>
    <t>BONOS CORPORATIVOS</t>
  </si>
  <si>
    <t>BONOS FINANCIEROS</t>
  </si>
  <si>
    <t>BONOS PUBLICOS</t>
  </si>
  <si>
    <t>MINISTERIO DE HACIENDA</t>
  </si>
  <si>
    <t>INFORMACIÓN SOBRE EL EMISOR AL 31/03/2021</t>
  </si>
  <si>
    <t>Títulos de renta fija en Reporto</t>
  </si>
  <si>
    <t>BONOS SUBORDINADOS</t>
  </si>
  <si>
    <t>Total al 31 de marzo de 2021</t>
  </si>
  <si>
    <t>Bolsa de Valores &amp; Productos de Asunción - BVPASA</t>
  </si>
  <si>
    <t>La composición de la cartera de Inversiones temporarias y permanentes al 31 de marzo de 2021 con valor de cotización fue la siguiente:</t>
  </si>
  <si>
    <t>Al 31 de marzo de 2021, la composición de cartera de títulos en reporto con pacto de re-compra, fue la siguiente:</t>
  </si>
  <si>
    <t>Cuentas</t>
  </si>
  <si>
    <t>Comisiones por cobrar - U$S</t>
  </si>
  <si>
    <t>Comisiones por cobrar - Gs</t>
  </si>
  <si>
    <t>Operaciones a Liquidar - Gs</t>
  </si>
  <si>
    <t>No Aplica</t>
  </si>
  <si>
    <t>Al 31 de marzo de 2021 y 31 de diciembre de 2020, la Sociedad no cuenta con Saldos con Deudores Varios.</t>
  </si>
  <si>
    <t>Al 31 de marzo de 2021 y 31 de diciembre de 2020, la Sociedad no cuenta con derechos sobre títulos por contratos de underwriting.</t>
  </si>
  <si>
    <t>Gastos a Recuperar - AFPISA</t>
  </si>
  <si>
    <t>Muebles y Equipos de Oficina</t>
  </si>
  <si>
    <t>Saldo al 31/03/2021</t>
  </si>
  <si>
    <t>Mantenimiento Anual Sistema Surecomp</t>
  </si>
  <si>
    <t>Corto plazo Gs.</t>
  </si>
  <si>
    <t>Institución</t>
  </si>
  <si>
    <t>Total al 31/12/2020</t>
  </si>
  <si>
    <t>Anticipo de Clientes - Gs</t>
  </si>
  <si>
    <t>Anticipo de Clientes - U$S</t>
  </si>
  <si>
    <t>Proveedores de Bienes y/o Servicios - Gs</t>
  </si>
  <si>
    <t>Proveedores de Bienes y/o Servicios - U$S</t>
  </si>
  <si>
    <t>No aplicable. Al 31 de marzo de 2021 y 31 de diciembre de 2020, la Sociedad no cuenta con saldos en cartera.</t>
  </si>
  <si>
    <t>No Aplicable. Al 31 de marzo de 2021 y 31  de diciembre de 2020, la Sociedad no cuenta con obligaciones por contrato de underwriting</t>
  </si>
  <si>
    <t>Corriente</t>
  </si>
  <si>
    <t>No Corriente</t>
  </si>
  <si>
    <t>Comisiones a Cobrar</t>
  </si>
  <si>
    <t>Directora</t>
  </si>
  <si>
    <t>El resultado por operaciones con empresas y personas vinculadas al 31 de marzo de 2021 es el siguiente:</t>
  </si>
  <si>
    <t>Persona o Empresa Vinculada</t>
  </si>
  <si>
    <t>Total Ingresos</t>
  </si>
  <si>
    <t>Total Egresos</t>
  </si>
  <si>
    <t>Comisión por Intermediación Renta Fija</t>
  </si>
  <si>
    <t>Fondo de Garantía - BVPASA</t>
  </si>
  <si>
    <t>5.s) Resultado con personas o empresas vinculadas</t>
  </si>
  <si>
    <t xml:space="preserve">Honorarios Dieta / Presidente </t>
  </si>
  <si>
    <t>Honorarios Dieta / Directora</t>
  </si>
  <si>
    <t>Remuneracion Gerente General / Dieta Vicepresidente</t>
  </si>
  <si>
    <t>Guillermo Alexis Cespedes Mazur</t>
  </si>
  <si>
    <t>Honorarios Sindico</t>
  </si>
  <si>
    <t>Ingresos por Diferencia de Precios - Bonos</t>
  </si>
  <si>
    <t>Ingresos por Diferencia de Precios - CDA</t>
  </si>
  <si>
    <t xml:space="preserve">Diferencia de Precio - CDA </t>
  </si>
  <si>
    <t>(-) Diferencia de Precio - Operaciones</t>
  </si>
  <si>
    <t>Generado por Activos</t>
  </si>
  <si>
    <t>Generado por Pasivos</t>
  </si>
  <si>
    <t>Índice</t>
  </si>
  <si>
    <t>Nota 1 a Nota 4'!A1</t>
  </si>
  <si>
    <t>Nota 5'!A1</t>
  </si>
  <si>
    <t>Nota 6 a Nota 12'!A1</t>
  </si>
  <si>
    <t>Información al 31 de Marzo de 2021</t>
  </si>
  <si>
    <t>Intereses generados por Bonos emitidos por el Banco Regional</t>
  </si>
  <si>
    <t>Intereses generados por CDA emitidos por el Banco Regional</t>
  </si>
  <si>
    <t>REGIONAL CASA DE BOLSA SOCIEDAD ANÓNIMA Y SUBSIDIARIA</t>
  </si>
  <si>
    <t>Estados Financieros Consolidados correspondientes al período finalizado el 31 de Marzo de 2021</t>
  </si>
  <si>
    <t>Información General de la Entidad Consolidada</t>
  </si>
  <si>
    <t>Balance General Consolidado</t>
  </si>
  <si>
    <t>Estado de Resultados Consolidado</t>
  </si>
  <si>
    <t>Notas a los Estados Financieros Consolidados (Nota 1 a Nota 4)</t>
  </si>
  <si>
    <t>Notas a los Estados Financieros Consolidados (Nota 5)</t>
  </si>
  <si>
    <t>Notas a los Estados Financieros Consolidados (Nota 6 a Nota 12)</t>
  </si>
  <si>
    <t>Amortizacion de Licencias</t>
  </si>
  <si>
    <t>Amortización De Gastos De Constitución</t>
  </si>
  <si>
    <t>AMORTIZACION DE CARGOS DIFERIDOS</t>
  </si>
  <si>
    <t>OTROS EGRESOS OPERATIVOS</t>
  </si>
  <si>
    <t>Perdida Por Diferencia De Cambio</t>
  </si>
  <si>
    <t>Aranceles Pagados Cnv</t>
  </si>
  <si>
    <t>Canon Anual Seprelad</t>
  </si>
  <si>
    <t>INTERESES, COMISIONES Y ARANCELES</t>
  </si>
  <si>
    <t>Dominio Regional Fondos</t>
  </si>
  <si>
    <t>GASTOS VARIOS</t>
  </si>
  <si>
    <t>Recargos Y Multas</t>
  </si>
  <si>
    <t>Patente Comercial</t>
  </si>
  <si>
    <t>Iva Costo</t>
  </si>
  <si>
    <t>Impuesto A La Renta</t>
  </si>
  <si>
    <t>IMPUESTOS, PATENTES, TASAS</t>
  </si>
  <si>
    <t>Servicios de Calificación</t>
  </si>
  <si>
    <t>Asesoría Contable</t>
  </si>
  <si>
    <t>HONORARIOS PROFESIONALES Y TECNICOS</t>
  </si>
  <si>
    <t>Aporte Patronal</t>
  </si>
  <si>
    <t>REMUNERACIONES Y CARGAS SOCIALES</t>
  </si>
  <si>
    <t>GASTOS ADMNINISTRATIVOS</t>
  </si>
  <si>
    <t>DIFERENCIA DE CAMBIOS</t>
  </si>
  <si>
    <t>OTROS INGRESOS</t>
  </si>
  <si>
    <t>Bonos Corporativos  - GS</t>
  </si>
  <si>
    <t>Ganancia Por Tenencia De Inversiones</t>
  </si>
  <si>
    <t>GANANCIA POR TENENCIA DE INVERSIONES</t>
  </si>
  <si>
    <t>Comisiones Cobradas  - FM RF USD</t>
  </si>
  <si>
    <t>Comisiones Cobradas  - FM RF PYG</t>
  </si>
  <si>
    <t>COMISIONES</t>
  </si>
  <si>
    <t>INGRESOS POR SERVICIOS</t>
  </si>
  <si>
    <t>Resultado Del Ejercicio</t>
  </si>
  <si>
    <t>(-) Capital A Integrar/Accionistas</t>
  </si>
  <si>
    <t>Anticipo de Clientes Usd</t>
  </si>
  <si>
    <t>ANTICIPOS DE CLIENTES</t>
  </si>
  <si>
    <t>Provisión De Aguinaldos</t>
  </si>
  <si>
    <t>Aportes Y Reten. A Pagar IPS</t>
  </si>
  <si>
    <t>OBLIGACIONES LABORALES Y CARGAS SOCIALES</t>
  </si>
  <si>
    <t>DEUDAS FISCALES</t>
  </si>
  <si>
    <t>Gastos a Reembolsar - Vinculadas Gs.</t>
  </si>
  <si>
    <t>PROVEEDORES</t>
  </si>
  <si>
    <t>CUENTAS VARIAS A PAGAR</t>
  </si>
  <si>
    <t>(-) Amortizaciones Acumuladas</t>
  </si>
  <si>
    <t>Licencia Software</t>
  </si>
  <si>
    <t>LICENCIAS</t>
  </si>
  <si>
    <t>Gastos De Constitución</t>
  </si>
  <si>
    <t>GASTOS DE CONSTITUCIÓN</t>
  </si>
  <si>
    <t>Aranceles CNV Pagados por Adelantado GS</t>
  </si>
  <si>
    <t>Servicio de Calificacion de Riesgos FM</t>
  </si>
  <si>
    <t>GASTOS PAGADOS POR ADELANTADO</t>
  </si>
  <si>
    <t>Iva Crédito Fiscal 10%</t>
  </si>
  <si>
    <t>CRÉDITOS POR IMPUESTOS CORRIENTES</t>
  </si>
  <si>
    <t>Comisiones a Cobrar USD</t>
  </si>
  <si>
    <t>Comisiones a Cobrar GS</t>
  </si>
  <si>
    <t>DEUDORES VARIOS</t>
  </si>
  <si>
    <t>Otras Cuentas por Cobrar GS</t>
  </si>
  <si>
    <t>DOCUMENTOS Y CUENTAS POR COBRAR</t>
  </si>
  <si>
    <t>Intereses a Devengar BC Gs</t>
  </si>
  <si>
    <t>Intereses a Cobrar BC Gs</t>
  </si>
  <si>
    <t>Bonos Corporativos Gs.</t>
  </si>
  <si>
    <t>Intereses a Devengar CDA Gs</t>
  </si>
  <si>
    <t>Intereses a Cobrar CDA Gs</t>
  </si>
  <si>
    <t>CDA - Gs.</t>
  </si>
  <si>
    <t>CERTIFICADO DE DEPÓSITO DE AHORRO</t>
  </si>
  <si>
    <t>TITULOS DE RENTA FIJA</t>
  </si>
  <si>
    <t>Banco Regional Cta Cte Usd. 8174748</t>
  </si>
  <si>
    <t>Banco Regional Cta Cte Gs. 8150964</t>
  </si>
  <si>
    <t>BANCOS</t>
  </si>
  <si>
    <t>MPORTE USD</t>
  </si>
  <si>
    <t>MPORTE GS</t>
  </si>
  <si>
    <t>CASA DE BOLSAS</t>
  </si>
  <si>
    <t>AFPISA</t>
  </si>
  <si>
    <t>ELIMINACIONES Y AJUSTES</t>
  </si>
  <si>
    <t xml:space="preserve">DEBE GS </t>
  </si>
  <si>
    <t>HABER GS</t>
  </si>
  <si>
    <t>BALANCE CONSOLIDADO AL 31/03/2021 - MONEDA LOCAL</t>
  </si>
  <si>
    <t>CONSOLIDADO</t>
  </si>
  <si>
    <t>check</t>
  </si>
  <si>
    <t>Patrimonio de AFPISA al 31/03/2021</t>
  </si>
  <si>
    <t>Interes Minoritario</t>
  </si>
  <si>
    <t>Deudores Varios por Diferencia en Acciones</t>
  </si>
  <si>
    <t>113080201</t>
  </si>
  <si>
    <t>REGIONAL CASA DE BOLSA S.A. Y SUBSIDIARIA</t>
  </si>
  <si>
    <t>ESTADOS DE RESULTADOS CONSOLIDADOS</t>
  </si>
  <si>
    <t>BALANCE GENERAL CONSOLIDADO</t>
  </si>
  <si>
    <t>NOTAS A LOS ESTADOS FINANCIEROS CONSOLIDADOS AL 31 DE MARZO DE 2021</t>
  </si>
  <si>
    <t>INFORMACIÓN GENERAL CONSOLIDADA</t>
  </si>
  <si>
    <t xml:space="preserve">Al 31 de marzo de 2021, el capital social (de acuerdo con el artículo N° 5 de los estatutos sociales) es de Gs. 15.000.000.000, representado por 15.000 </t>
  </si>
  <si>
    <t>acciones de clase ordinaria de Gs. 1.000.000 cada una.</t>
  </si>
  <si>
    <t>Interes Minonitario</t>
  </si>
  <si>
    <t>Participación Minoritaria</t>
  </si>
  <si>
    <t>RESULTADO DEL EJERCICIO ANTES DE LA PARTICIPACIÓN MINORITARIA</t>
  </si>
  <si>
    <t>RESULTADO DEL EJERCICIO NETO DE PARTICIPACIÓN MINORITARIA</t>
  </si>
  <si>
    <t>INTERÉS MINORITARIO</t>
  </si>
  <si>
    <t>Diferencias de cambio netas</t>
  </si>
  <si>
    <t>BANCO NACIONAL FOMENTO</t>
  </si>
  <si>
    <t>5.t) Patrimonio Neto</t>
  </si>
  <si>
    <t>Aportes no capitalizados</t>
  </si>
  <si>
    <t>Revaluación de acciones en BVPASA</t>
  </si>
  <si>
    <t>Constitución de reservas</t>
  </si>
  <si>
    <t>Resultados del ejercicio</t>
  </si>
  <si>
    <t>Saldo al Inicio del Ejercicio
Gs.</t>
  </si>
  <si>
    <t>Disminución</t>
  </si>
  <si>
    <t>Saldo al Cierre del Ejercicio
Gs.</t>
  </si>
  <si>
    <t>Nota 5.t</t>
  </si>
  <si>
    <t>TOTAL PATRIMONIO NETO</t>
  </si>
  <si>
    <t>Al 31 de marzo de 2021 y 31 de Diciembre de 2020, La Casa de Bolsa cuenta con una poliza de caución renovada en fecha 06/11/2020, con vigencia desde el 15/11/2020 al 14/11/2021, por un monto de Gs.548.209.750 (guaraníes quinientos cuarenta y ocho millones dosc cientos nueve mil setecientos cincuenta), según póliza N° 1514000898. De acuerdo con lo previsto en la Resolución CNV CG N° 1/20019 Y N° 6/2019.</t>
  </si>
  <si>
    <t>Entre la fecha de cierre de los presentes estados financieros, no han ocurrido otros hechos significativos de carácter financiero o de otra índole que afecten la situación patrimonial o financiera o los resultados al 31 de marzo de 2021 de Regional Casa de Bolsa SA y su subsidiaria .</t>
  </si>
  <si>
    <t>Información General'!A1</t>
  </si>
  <si>
    <t>Balance General'!A1</t>
  </si>
  <si>
    <t>Estado de Resultados'!A1</t>
  </si>
  <si>
    <t>Naturaleza jurídica de las actividades de la sociedad</t>
  </si>
  <si>
    <t>NOTA 1. INFORMACIÓN BÁSICA DE LA EMPRESA</t>
  </si>
  <si>
    <t>NOTA 2. PARTICIPACIÓN EN OTRAS EMPRESAS</t>
  </si>
  <si>
    <t>La Casa de Bolsa tiene por objeto actuar como intermediario en operaciones con valores en los términos de la Ley del Mercado de Valores, sujetándose a las disposiciones de carácter general que dicten la Comisión Nacional de Valores (la CNV).</t>
  </si>
  <si>
    <t>Regional Administradora de Fondos Patrimoniales de Inversión S.A., tiene el objeto social exclusivo la administración colectiva de fondos conforme a la Ley 5452/15 Que regula los  fondos patrimoniales de inversión y la Resolución CNV CG N° 06/19</t>
  </si>
  <si>
    <t xml:space="preserve">Al 31 de marzo de 2021, Regional Casa de Bolsa S.A. posee una acción de la Bolsa de Valores y Productos de Asunción S.A., que corresponde a un requisito para operar como casa de bolsa en el mercado paraguayo, de acuerdo con lo establecido en la Ley 5810/17 de Mercado de Valores. </t>
  </si>
  <si>
    <t>Al 31 de marzo de 2021, la Casa de Bolsa es tenedora mayoritaria de Regional Administradora de Fondos Patrimoniales de Inversión (la Sociedad Administradora).</t>
  </si>
  <si>
    <t>A continuación, se resumen las políticas de contabilidad más significativas aplicadas por la Sociedad y su subsidiaria:</t>
  </si>
  <si>
    <t>La preparación de los presentes estados financieros consolidados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</si>
  <si>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Los Estados Financieros consolidados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</si>
  <si>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 xml:space="preserve">Los estados financieros consolidados han sido preparados de acuerdo con las normas establecidas por la Comisión Nacional de Valores aplicables a casas de bolsa, y con Normas de Información Financiera (NIF) emitidas por el Consejo de Contadores Públicos del Paraguay. </t>
  </si>
  <si>
    <t>Los estados financieros consolidados al 31 de marzo de 2021 y la información complementaria relacionadas con ellos, se presenta en forma comparativa el Balance General con el ejecicio económico finalizado el 31 de diciembre de 2020; el Estado de Resultados no se presentan en forma comparativa ya que corresponde al primer año de consolidación.</t>
  </si>
  <si>
    <t>3.7) Base de consolidación</t>
  </si>
  <si>
    <t>Los estados financieros consolidados incluyen los de la Casa de Bolsa y de la Sociedad Administradora de fondos. Los saldos y operaciones importantes entre las compañías del grupo se han eliminado en la preparación de los estados financieros consolidados, y se ha  determinado del interés minoritario correspondiente a la porción de Patrimonio de la empresa controlada, que no corresponde a la controlante. La consolidación se efectuó con base en los estados financieros de las emisoras al 31 de marzo de 2021, los que se prepararon de acuerdo con criterios de contabilidad emitidos por la Comisión Nacional de Valores.
De acuerdo con el Art 7 Capitulo 9 Titulo 3 de la Resolución CNV 6/19 los estados financieros consolidados se componen de: a) Balance general consolidado, b) Estado de resultados consolidado y c) Notas a los estados financieros consolidados. Por consiguiente los presentes estados financieros consolidados no incluye el estado de evolución del patrimonio neto y el estado de flujos de efectivo.</t>
  </si>
  <si>
    <t xml:space="preserve">1. IDENTIFICACIÓN SOCIEDAD CONTROLADA </t>
  </si>
  <si>
    <t>REGIONAL ADMINISTRADORA DE FONDOS PATRIMONIALES DE INVERSION S.A.</t>
  </si>
  <si>
    <t xml:space="preserve"> Res. CNV N° 22E/20.- de fecha 6 de agosto de 2020</t>
  </si>
  <si>
    <t xml:space="preserve">Calle Papa Juan XXIII esq. Cecilio Da Silva </t>
  </si>
  <si>
    <t>adriana.filizzola@regionalfondos.com.py</t>
  </si>
  <si>
    <t>https://www.regionalcasadebolsa.com.py/</t>
  </si>
  <si>
    <t>Calle Papa Juan XXIII esq. Cecilio Da Silva</t>
  </si>
  <si>
    <t>2. ANTECEDENTES DE CONSTITUCIÓN DE LA SOCIEDAD CONTROLADA</t>
  </si>
  <si>
    <t>N° 1004 | 06 de noviembre de 2019</t>
  </si>
  <si>
    <t>Matrícula N° 25.261, Serie Comercial, Folio N° 1 de fecha 02 de enero de 2020</t>
  </si>
  <si>
    <t>No Aplicable</t>
  </si>
  <si>
    <t>3. ADMINISTRACIÓN SOCIEDAD CONTROLADA</t>
  </si>
  <si>
    <t>Maria Cristina Troche Nuñez</t>
  </si>
  <si>
    <r>
      <t>(*) Sociedad controlante:</t>
    </r>
    <r>
      <rPr>
        <sz val="10"/>
        <color theme="1"/>
        <rFont val="Times New Roman"/>
        <family val="1"/>
      </rPr>
      <t xml:space="preserve"> Regional Casa de Bolsa S.A.</t>
    </r>
  </si>
  <si>
    <r>
      <t>Domicilio legal:</t>
    </r>
    <r>
      <rPr>
        <sz val="10"/>
        <color theme="1"/>
        <rFont val="Times New Roman"/>
        <family val="1"/>
      </rPr>
      <t xml:space="preserve"> Calle Papa Juan XXIII esq. Cecilio Da Silva </t>
    </r>
  </si>
  <si>
    <r>
      <t>Actividad principal:</t>
    </r>
    <r>
      <rPr>
        <sz val="10"/>
        <color theme="1"/>
        <rFont val="Times New Roman"/>
        <family val="1"/>
      </rPr>
      <t xml:space="preserve"> Casa de Bolsa</t>
    </r>
  </si>
  <si>
    <t>3. ADMINISTRACIÓN SOCIEDAD CONTROLANTE</t>
  </si>
  <si>
    <t>2. ANTECEDENTES DE CONSTITUCIÓN DE LA SOCIEDAD CONTROLANTE</t>
  </si>
  <si>
    <t>1. IDENTIFICACIÓN SOCIEDAD CONTROLANTE</t>
  </si>
  <si>
    <t xml:space="preserve">Identificación de accionistas </t>
  </si>
  <si>
    <t>- ACCIONISTAS LOCALES:  Individualmente, no llegan al 10% de participación.</t>
  </si>
  <si>
    <t>- RABO PARTNERSHIPS:    Constituido por Sociedades Cooperativas, que a su vez la componen personas físicas quienes individualmente representan un voto en cada asamblea.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</si>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</sst>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 _€_-;\-* #,##0\ _€_-;_-* &quot;-&quot;\ _€_-;_-@_-"/>
    <numFmt numFmtId="43" formatCode="_-* #,##0.00\ _€_-;\-* #,##0.00\ _€_-;_-* &quot;-&quot;??\ _€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_-;\-* #,##0_-;_-* &quot;-&quot;_-;_-@_-"/>
    <numFmt numFmtId="170" formatCode="_-* #,##0.00_-;\-* #,##0.00_-;_-* &quot;-&quot;??_-;_-@_-"/>
    <numFmt numFmtId="171" formatCode="_-* #,##0\ _€_-;\-* #,##0\ _€_-;_-* &quot;-&quot;??\ _€_-;_-@_-"/>
    <numFmt numFmtId="172" formatCode="General_)"/>
    <numFmt numFmtId="173" formatCode="_(* #,##0.00_);_(* \(#,##0.00\);_(* &quot;-&quot;_);_(@_)"/>
    <numFmt numFmtId="174" formatCode="_(* #,##0_);_(* \(#,##0\);_(* &quot;-&quot;??_);_(@_)"/>
    <numFmt numFmtId="175" formatCode="#,##0_ ;[Red]\-#,##0\ "/>
    <numFmt numFmtId="176" formatCode="#,##0_ ;\-#,##0\ "/>
    <numFmt numFmtId="177" formatCode="0_ ;[Red]\-0\ "/>
    <numFmt numFmtId="178" formatCode="_ * #,##0.00_ ;_ * \-#,##0.00_ ;_ * &quot;-&quot;_ ;_ @_ "/>
    <numFmt numFmtId="179" formatCode="dd/mm/yyyy;@"/>
    <numFmt numFmtId="180" formatCode="_-* #,##0_-;\-* #,##0_-;_-* &quot;-&quot;??_-;_-@_-"/>
    <numFmt numFmtId="181" formatCode="_-* #,##0.00\ _p_t_a_-;\-* #,##0.00\ _p_t_a_-;_-* &quot;-&quot;??\ _p_t_a_-;_-@_-"/>
    <numFmt numFmtId="182" formatCode="_-* #,##0.0000\ _€_-;\-* #,##0.0000\ _€_-;_-* &quot;-&quot;??\ _€_-;_-@_-"/>
    <numFmt numFmtId="183" formatCode="_-* #,##0.00\ &quot;Pts&quot;_-;\-* #,##0.00\ &quot;Pts&quot;_-;_-* &quot;-&quot;??\ &quot;Pts&quot;_-;_-@_-"/>
  </numFmts>
  <fonts count="13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1"/>
      <color rgb="FF000000"/>
      <name val="Times New Roman"/>
      <family val="1"/>
    </font>
    <font>
      <b/>
      <sz val="12"/>
      <color theme="1"/>
      <name val="Times New Roman"/>
      <family val="1"/>
    </font>
    <font>
      <sz val="12"/>
      <name val="Courier"/>
      <family val="3"/>
    </font>
    <font>
      <b/>
      <sz val="12"/>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9"/>
      <name val="Times New Roman"/>
      <family val="1"/>
    </font>
    <font>
      <b/>
      <sz val="9"/>
      <name val="Times New Roman"/>
      <family val="1"/>
    </font>
    <font>
      <b/>
      <sz val="9"/>
      <color rgb="FF000000"/>
      <name val="Times New Roman"/>
      <family val="1"/>
    </font>
    <font>
      <sz val="9"/>
      <name val="Arial"/>
      <family val="2"/>
    </font>
    <font>
      <sz val="12"/>
      <name val="Times New Roman"/>
      <family val="1"/>
    </font>
    <font>
      <sz val="9"/>
      <color theme="1"/>
      <name val="Arial"/>
      <family val="2"/>
    </font>
    <font>
      <b/>
      <sz val="9"/>
      <color theme="1"/>
      <name val="Arial"/>
      <family val="2"/>
    </font>
    <font>
      <i/>
      <sz val="8"/>
      <color theme="1"/>
      <name val="Arial"/>
      <family val="2"/>
    </font>
    <font>
      <i/>
      <sz val="10"/>
      <color rgb="FF000000"/>
      <name val="Times New Roman"/>
      <family val="1"/>
    </font>
    <font>
      <sz val="10"/>
      <color rgb="FF000000"/>
      <name val="Times New Roman"/>
      <family val="1"/>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sz val="10"/>
      <name val="Arial"/>
      <family val="2"/>
    </font>
    <font>
      <b/>
      <sz val="11"/>
      <color rgb="FFFF0000"/>
      <name val="Times New Roman"/>
      <family val="1"/>
    </font>
    <font>
      <b/>
      <u/>
      <sz val="10"/>
      <color theme="1"/>
      <name val="Times New Roman"/>
      <family val="1"/>
    </font>
    <font>
      <b/>
      <sz val="4"/>
      <color theme="1"/>
      <name val="Times New Roman"/>
      <family val="1"/>
    </font>
    <font>
      <sz val="9"/>
      <color rgb="FF000000"/>
      <name val="Times New Roman"/>
      <family val="1"/>
    </font>
    <font>
      <b/>
      <sz val="9"/>
      <color rgb="FFFFFFFF"/>
      <name val="Times New Roman"/>
      <family val="1"/>
    </font>
    <font>
      <b/>
      <sz val="11"/>
      <color theme="0"/>
      <name val="Times New Roman"/>
      <family val="1"/>
    </font>
    <font>
      <b/>
      <sz val="10"/>
      <color theme="0"/>
      <name val="Times New Roman"/>
      <family val="1"/>
    </font>
    <font>
      <sz val="11"/>
      <color theme="0"/>
      <name val="Times New Roman"/>
      <family val="1"/>
    </font>
    <font>
      <b/>
      <sz val="9"/>
      <color theme="0"/>
      <name val="Times New Roman"/>
      <family val="1"/>
    </font>
    <font>
      <sz val="18"/>
      <color theme="3"/>
      <name val="Calibri Light"/>
      <family val="2"/>
      <scheme val="major"/>
    </font>
    <font>
      <u/>
      <sz val="11"/>
      <color theme="10"/>
      <name val="Calibri"/>
      <family val="2"/>
      <scheme val="minor"/>
    </font>
    <font>
      <u/>
      <sz val="10"/>
      <color theme="10"/>
      <name val="Times New Roman"/>
      <family val="1"/>
    </font>
    <font>
      <b/>
      <sz val="15"/>
      <name val="Times New Roman"/>
      <family val="1"/>
    </font>
    <font>
      <sz val="11"/>
      <color indexed="8"/>
      <name val="Calibri"/>
      <family val="2"/>
    </font>
    <font>
      <sz val="10"/>
      <name val="Times New Roman"/>
      <family val="1"/>
    </font>
    <font>
      <sz val="11"/>
      <color rgb="FF000000"/>
      <name val="Calibri"/>
      <family val="2"/>
    </font>
    <font>
      <b/>
      <u/>
      <sz val="11"/>
      <color theme="1"/>
      <name val="Times New Roman"/>
      <family val="1"/>
    </font>
    <font>
      <i/>
      <sz val="11"/>
      <color theme="1"/>
      <name val="Times New Roman"/>
      <family val="1"/>
    </font>
    <font>
      <i/>
      <sz val="12"/>
      <name val="Times New Roman"/>
      <family val="1"/>
    </font>
    <font>
      <b/>
      <sz val="14"/>
      <color theme="1"/>
      <name val="Times New Roman"/>
      <family val="1"/>
    </font>
    <font>
      <b/>
      <sz val="9"/>
      <color theme="1"/>
      <name val="Times New Roman"/>
      <family val="1"/>
    </font>
    <font>
      <sz val="11"/>
      <color rgb="FF00B050"/>
      <name val="Times New Roman"/>
      <family val="1"/>
    </font>
    <font>
      <i/>
      <sz val="11"/>
      <color theme="4" tint="-0.249977111117893"/>
      <name val="Times New Roman"/>
      <family val="1"/>
    </font>
    <font>
      <b/>
      <i/>
      <sz val="11"/>
      <color theme="4" tint="-0.499984740745262"/>
      <name val="Times New Roman"/>
      <family val="1"/>
    </font>
    <font>
      <sz val="8"/>
      <name val="Calibri"/>
      <family val="2"/>
      <scheme val="minor"/>
    </font>
    <font>
      <u/>
      <sz val="12"/>
      <name val="Times New Roman"/>
      <family val="1"/>
    </font>
    <font>
      <b/>
      <u/>
      <sz val="12"/>
      <name val="Times New Roman"/>
      <family val="1"/>
    </font>
    <font>
      <b/>
      <sz val="14"/>
      <color theme="0"/>
      <name val="Times New Roman"/>
      <family val="1"/>
    </font>
    <font>
      <b/>
      <sz val="12"/>
      <color theme="0"/>
      <name val="Times New Roman"/>
      <family val="1"/>
    </font>
    <font>
      <sz val="12"/>
      <name val="Calibri"/>
      <family val="2"/>
      <scheme val="minor"/>
    </font>
    <font>
      <b/>
      <sz val="12"/>
      <name val="Calibri"/>
      <family val="2"/>
      <scheme val="minor"/>
    </font>
    <font>
      <sz val="10"/>
      <name val="Arial"/>
      <family val="2"/>
    </font>
    <font>
      <sz val="15"/>
      <name val="Times New Roman"/>
      <family val="1"/>
    </font>
    <font>
      <b/>
      <sz val="9"/>
      <color theme="0"/>
      <name val="Arial"/>
      <family val="2"/>
    </font>
    <font>
      <b/>
      <sz val="12"/>
      <color rgb="FFFF0000"/>
      <name val="Times New Roman"/>
      <family val="1"/>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Times New Roman"/>
      <family val="1"/>
    </font>
    <font>
      <b/>
      <u/>
      <sz val="10"/>
      <name val="Times New Roman"/>
      <family val="1"/>
    </font>
    <font>
      <b/>
      <sz val="10"/>
      <name val="Arial Narrow"/>
      <family val="2"/>
    </font>
    <font>
      <sz val="10"/>
      <name val="Arial Narrow"/>
      <family val="2"/>
    </font>
    <font>
      <sz val="8"/>
      <name val="Times New Roman"/>
      <family val="1"/>
    </font>
    <font>
      <sz val="8"/>
      <color theme="1"/>
      <name val="Times New Roman"/>
      <family val="1"/>
    </font>
    <font>
      <sz val="10.5"/>
      <color rgb="FF000000"/>
      <name val="Times New Roman"/>
      <family val="1"/>
    </font>
    <font>
      <sz val="10.5"/>
      <color theme="1"/>
      <name val="Times New Roman"/>
      <family val="1"/>
    </font>
    <font>
      <sz val="10.5"/>
      <name val="Times New Roman"/>
      <family val="1"/>
    </font>
    <font>
      <b/>
      <sz val="10.5"/>
      <color theme="1"/>
      <name val="Times New Roman"/>
      <family val="1"/>
    </font>
    <font>
      <u/>
      <sz val="10.5"/>
      <color theme="1"/>
      <name val="Times New Roman"/>
      <family val="1"/>
    </font>
    <font>
      <sz val="10.5"/>
      <color theme="1"/>
      <name val="Calibri"/>
      <family val="2"/>
      <scheme val="minor"/>
    </font>
    <font>
      <b/>
      <sz val="10.5"/>
      <name val="Times New Roman"/>
      <family val="1"/>
    </font>
    <font>
      <b/>
      <sz val="10.5"/>
      <color rgb="FF000000"/>
      <name val="Times New Roman"/>
      <family val="1"/>
    </font>
    <font>
      <i/>
      <sz val="10"/>
      <name val="Times New Roman"/>
      <family val="1"/>
    </font>
    <font>
      <i/>
      <sz val="10.5"/>
      <name val="Times New Roman"/>
      <family val="1"/>
    </font>
    <font>
      <i/>
      <sz val="10.5"/>
      <color theme="1"/>
      <name val="Times New Roman"/>
      <family val="1"/>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9"/>
      <color indexed="8"/>
      <name val="Arial Narrow"/>
      <family val="2"/>
    </font>
    <font>
      <u/>
      <sz val="9"/>
      <color indexed="8"/>
      <name val="Arial Narrow"/>
      <family val="2"/>
    </font>
    <font>
      <sz val="9"/>
      <name val="Arial Narrow"/>
      <family val="2"/>
    </font>
    <font>
      <b/>
      <sz val="9"/>
      <color theme="1"/>
      <name val="Arial Narrow"/>
      <family val="2"/>
    </font>
    <font>
      <sz val="9"/>
      <color theme="1"/>
      <name val="Arial Narrow"/>
      <family val="2"/>
    </font>
    <font>
      <b/>
      <sz val="12"/>
      <color indexed="8"/>
      <name val="Arial Narrow"/>
      <family val="2"/>
    </font>
    <font>
      <b/>
      <sz val="10"/>
      <color indexed="8"/>
      <name val="Arial Narrow"/>
      <family val="2"/>
    </font>
    <font>
      <b/>
      <u/>
      <sz val="12"/>
      <color indexed="8"/>
      <name val="Arial Narrow"/>
      <family val="2"/>
    </font>
    <font>
      <b/>
      <u/>
      <sz val="10"/>
      <color indexed="8"/>
      <name val="Arial Narrow"/>
      <family val="2"/>
    </font>
    <font>
      <b/>
      <i/>
      <sz val="10"/>
      <color indexed="8"/>
      <name val="Arial Narrow"/>
      <family val="2"/>
    </font>
    <font>
      <sz val="10"/>
      <color indexed="8"/>
      <name val="Arial Narrow"/>
      <family val="2"/>
    </font>
    <font>
      <b/>
      <sz val="9"/>
      <name val="Arial Narrow"/>
      <family val="2"/>
    </font>
    <font>
      <b/>
      <sz val="10"/>
      <color theme="0"/>
      <name val="Arial Narrow"/>
      <family val="2"/>
    </font>
    <font>
      <b/>
      <sz val="10"/>
      <color rgb="FFFF0000"/>
      <name val="Arial Narrow"/>
      <family val="2"/>
    </font>
    <font>
      <sz val="10"/>
      <color rgb="FFFF0000"/>
      <name val="Arial Narrow"/>
      <family val="2"/>
    </font>
    <font>
      <b/>
      <u/>
      <sz val="10"/>
      <name val="Arial Narrow"/>
      <family val="2"/>
    </font>
    <font>
      <b/>
      <u/>
      <sz val="9"/>
      <name val="Arial Narrow"/>
      <family val="2"/>
    </font>
    <font>
      <u/>
      <sz val="11"/>
      <color theme="1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70C0"/>
        <bgColor indexed="64"/>
      </patternFill>
    </fill>
    <fill>
      <patternFill patternType="solid">
        <fgColor theme="6" tint="0.79998168889431442"/>
        <bgColor indexed="64"/>
      </patternFill>
    </fill>
    <fill>
      <patternFill patternType="solid">
        <fgColor rgb="FF000066"/>
        <bgColor indexed="64"/>
      </patternFill>
    </fill>
    <fill>
      <patternFill patternType="solid">
        <fgColor theme="0" tint="-0.249977111117893"/>
        <bgColor indexed="64"/>
      </patternFill>
    </fill>
    <fill>
      <patternFill patternType="solid">
        <fgColor theme="7"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diagonal/>
    </border>
  </borders>
  <cellStyleXfs count="323">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2" fontId="21" fillId="0" borderId="0"/>
    <xf numFmtId="167" fontId="1" fillId="0" borderId="0" applyFont="0" applyFill="0" applyBorder="0" applyAlignment="0" applyProtection="0"/>
    <xf numFmtId="0" fontId="23" fillId="0" borderId="0"/>
    <xf numFmtId="0" fontId="23" fillId="0" borderId="0"/>
    <xf numFmtId="0" fontId="24" fillId="0" borderId="0"/>
    <xf numFmtId="0" fontId="23" fillId="0" borderId="0"/>
    <xf numFmtId="168"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48"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23" fillId="0" borderId="0" applyNumberForma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0" fontId="62"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43" fontId="1" fillId="0" borderId="0" applyFont="0" applyFill="0" applyBorder="0" applyAlignment="0" applyProtection="0"/>
    <xf numFmtId="9" fontId="23"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0" fontId="23" fillId="0" borderId="0"/>
    <xf numFmtId="0" fontId="1" fillId="0" borderId="0"/>
    <xf numFmtId="43" fontId="1" fillId="0" borderId="0" applyFont="0" applyFill="0" applyBorder="0" applyAlignment="0" applyProtection="0"/>
    <xf numFmtId="181" fontId="23" fillId="0" borderId="0" applyFont="0" applyFill="0" applyBorder="0" applyAlignment="0" applyProtection="0"/>
    <xf numFmtId="166" fontId="1" fillId="0" borderId="0" applyFont="0" applyFill="0" applyBorder="0" applyAlignment="0" applyProtection="0"/>
    <xf numFmtId="0" fontId="64" fillId="0" borderId="0"/>
    <xf numFmtId="0" fontId="23"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80" fillId="0" borderId="0"/>
    <xf numFmtId="183" fontId="2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3" fillId="0" borderId="0"/>
    <xf numFmtId="166" fontId="1" fillId="0" borderId="0" applyFont="0" applyFill="0" applyBorder="0" applyAlignment="0" applyProtection="0"/>
    <xf numFmtId="9" fontId="23" fillId="0" borderId="0" applyFont="0" applyFill="0" applyBorder="0" applyAlignment="0" applyProtection="0"/>
    <xf numFmtId="170" fontId="23" fillId="0" borderId="0" applyFont="0" applyFill="0" applyBorder="0" applyAlignment="0" applyProtection="0"/>
    <xf numFmtId="0" fontId="23" fillId="0" borderId="0"/>
  </cellStyleXfs>
  <cellXfs count="793">
    <xf numFmtId="0" fontId="0" fillId="0" borderId="0" xfId="0"/>
    <xf numFmtId="0" fontId="28" fillId="0" borderId="0" xfId="49" applyFont="1" applyAlignment="1">
      <alignment wrapText="1"/>
    </xf>
    <xf numFmtId="0" fontId="27" fillId="0" borderId="0" xfId="49" quotePrefix="1" applyFont="1" applyFill="1" applyAlignment="1">
      <alignment horizontal="right"/>
    </xf>
    <xf numFmtId="0" fontId="28" fillId="0" borderId="0" xfId="49" quotePrefix="1" applyFont="1" applyFill="1" applyAlignment="1">
      <alignment horizontal="right"/>
    </xf>
    <xf numFmtId="0" fontId="29" fillId="0" borderId="0" xfId="0" applyFont="1" applyAlignment="1">
      <alignment horizontal="center"/>
    </xf>
    <xf numFmtId="176" fontId="27" fillId="0" borderId="0" xfId="51" applyNumberFormat="1" applyFont="1"/>
    <xf numFmtId="176" fontId="28" fillId="0" borderId="0" xfId="51" applyNumberFormat="1" applyFont="1"/>
    <xf numFmtId="0" fontId="29" fillId="0" borderId="0" xfId="0" applyFont="1"/>
    <xf numFmtId="0" fontId="44" fillId="0" borderId="0" xfId="0" applyFont="1" applyAlignment="1">
      <alignment horizontal="left" vertical="center"/>
    </xf>
    <xf numFmtId="0" fontId="27" fillId="0" borderId="0" xfId="49" quotePrefix="1" applyFont="1" applyAlignment="1">
      <alignment horizontal="center"/>
    </xf>
    <xf numFmtId="0" fontId="28" fillId="0" borderId="0" xfId="49" quotePrefix="1" applyFont="1"/>
    <xf numFmtId="0" fontId="27" fillId="0" borderId="0" xfId="49" applyFont="1"/>
    <xf numFmtId="0" fontId="28" fillId="0" borderId="0" xfId="49" applyFont="1" applyAlignment="1">
      <alignment horizontal="left"/>
    </xf>
    <xf numFmtId="3" fontId="28" fillId="0" borderId="0" xfId="49" applyNumberFormat="1" applyFont="1"/>
    <xf numFmtId="175" fontId="28" fillId="0" borderId="0" xfId="49" applyNumberFormat="1" applyFont="1"/>
    <xf numFmtId="167" fontId="28" fillId="0" borderId="0" xfId="49" applyNumberFormat="1" applyFont="1"/>
    <xf numFmtId="0" fontId="31" fillId="0" borderId="0" xfId="0" applyFont="1" applyAlignment="1">
      <alignment vertical="center"/>
    </xf>
    <xf numFmtId="167" fontId="28" fillId="0" borderId="0" xfId="46" applyNumberFormat="1" applyFont="1"/>
    <xf numFmtId="0" fontId="45" fillId="0" borderId="0" xfId="0" applyFont="1" applyAlignment="1">
      <alignment horizontal="justify" vertical="center"/>
    </xf>
    <xf numFmtId="0" fontId="32" fillId="0" borderId="0" xfId="0" applyFont="1" applyAlignment="1">
      <alignment horizontal="left" vertical="center" wrapText="1"/>
    </xf>
    <xf numFmtId="167" fontId="32" fillId="0" borderId="0" xfId="45" applyFont="1" applyAlignment="1">
      <alignment vertical="center"/>
    </xf>
    <xf numFmtId="0" fontId="31" fillId="0" borderId="0" xfId="0" applyFont="1" applyAlignment="1">
      <alignment horizontal="justify" vertical="center"/>
    </xf>
    <xf numFmtId="0" fontId="28" fillId="0" borderId="0" xfId="0" applyFont="1" applyAlignment="1">
      <alignment vertical="top"/>
    </xf>
    <xf numFmtId="174" fontId="27" fillId="0" borderId="0" xfId="50" applyNumberFormat="1" applyFont="1"/>
    <xf numFmtId="0" fontId="27" fillId="0" borderId="0" xfId="0" applyFont="1" applyAlignment="1">
      <alignment vertical="top"/>
    </xf>
    <xf numFmtId="175" fontId="27" fillId="0" borderId="0" xfId="49" applyNumberFormat="1" applyFont="1"/>
    <xf numFmtId="0" fontId="41" fillId="0" borderId="0" xfId="0" applyFont="1" applyAlignment="1">
      <alignment horizontal="left" vertical="center"/>
    </xf>
    <xf numFmtId="167" fontId="27" fillId="0" borderId="0" xfId="45" applyFont="1" applyAlignment="1">
      <alignment vertical="top"/>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vertical="center"/>
    </xf>
    <xf numFmtId="167" fontId="28" fillId="0" borderId="0" xfId="45" applyFont="1"/>
    <xf numFmtId="174" fontId="28" fillId="0" borderId="0" xfId="49" applyNumberFormat="1" applyFont="1"/>
    <xf numFmtId="0" fontId="29" fillId="0" borderId="11" xfId="0" applyFont="1" applyBorder="1"/>
    <xf numFmtId="171" fontId="28" fillId="0" borderId="0" xfId="49" applyNumberFormat="1" applyFont="1"/>
    <xf numFmtId="0" fontId="47" fillId="0" borderId="10" xfId="0" applyFont="1" applyBorder="1" applyAlignment="1">
      <alignment vertical="center"/>
    </xf>
    <xf numFmtId="0" fontId="42" fillId="0" borderId="10" xfId="0" applyFont="1" applyBorder="1" applyAlignment="1">
      <alignment vertical="center"/>
    </xf>
    <xf numFmtId="176" fontId="27" fillId="0" borderId="0" xfId="45" applyNumberFormat="1" applyFont="1"/>
    <xf numFmtId="0" fontId="31" fillId="0" borderId="10" xfId="0" applyFont="1" applyBorder="1"/>
    <xf numFmtId="0" fontId="29" fillId="0" borderId="10" xfId="0" applyFont="1" applyBorder="1"/>
    <xf numFmtId="176" fontId="27" fillId="0" borderId="0" xfId="49" applyNumberFormat="1" applyFont="1"/>
    <xf numFmtId="43" fontId="27" fillId="0" borderId="0" xfId="49" applyNumberFormat="1" applyFont="1"/>
    <xf numFmtId="0" fontId="27" fillId="0" borderId="0" xfId="49" quotePrefix="1" applyFont="1" applyAlignment="1">
      <alignment horizontal="left"/>
    </xf>
    <xf numFmtId="0" fontId="28" fillId="0" borderId="0" xfId="49" quotePrefix="1" applyFont="1" applyAlignment="1">
      <alignment horizontal="left"/>
    </xf>
    <xf numFmtId="165" fontId="27" fillId="0" borderId="12" xfId="51" applyFont="1" applyBorder="1"/>
    <xf numFmtId="165" fontId="28" fillId="0" borderId="0" xfId="51" applyFont="1"/>
    <xf numFmtId="0" fontId="43" fillId="0" borderId="0" xfId="49" applyFont="1"/>
    <xf numFmtId="0" fontId="28" fillId="0" borderId="10" xfId="49" applyFont="1" applyFill="1" applyBorder="1"/>
    <xf numFmtId="165" fontId="28" fillId="0" borderId="10" xfId="51" applyFont="1" applyFill="1" applyBorder="1"/>
    <xf numFmtId="0" fontId="27" fillId="0" borderId="10" xfId="49" applyFont="1" applyFill="1" applyBorder="1"/>
    <xf numFmtId="165" fontId="27" fillId="0" borderId="10" xfId="51" applyFont="1" applyFill="1" applyBorder="1"/>
    <xf numFmtId="167" fontId="28" fillId="0" borderId="10" xfId="45" applyFont="1" applyFill="1" applyBorder="1"/>
    <xf numFmtId="167" fontId="27" fillId="0" borderId="10" xfId="45" applyFont="1" applyFill="1" applyBorder="1"/>
    <xf numFmtId="176" fontId="27" fillId="0" borderId="20" xfId="45" applyNumberFormat="1" applyFont="1" applyFill="1" applyBorder="1"/>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28" fillId="0" borderId="0" xfId="0" applyFont="1" applyFill="1" applyBorder="1" applyAlignment="1"/>
    <xf numFmtId="0" fontId="28" fillId="0" borderId="0" xfId="49" applyNumberFormat="1" applyFont="1" applyFill="1" applyBorder="1" applyAlignment="1"/>
    <xf numFmtId="0" fontId="28" fillId="0" borderId="0" xfId="0" applyFont="1" applyBorder="1" applyAlignment="1"/>
    <xf numFmtId="0" fontId="28" fillId="0" borderId="0" xfId="0" applyNumberFormat="1" applyFont="1" applyBorder="1" applyAlignment="1"/>
    <xf numFmtId="0" fontId="28" fillId="0" borderId="0" xfId="49" applyNumberFormat="1" applyFont="1" applyBorder="1" applyAlignment="1"/>
    <xf numFmtId="179" fontId="28" fillId="0" borderId="0" xfId="49" applyNumberFormat="1" applyFont="1"/>
    <xf numFmtId="179" fontId="28" fillId="0" borderId="0" xfId="49" applyNumberFormat="1" applyFont="1" applyAlignment="1">
      <alignment wrapText="1"/>
    </xf>
    <xf numFmtId="179" fontId="31" fillId="0" borderId="0" xfId="0" applyNumberFormat="1" applyFont="1" applyAlignment="1">
      <alignment vertical="center"/>
    </xf>
    <xf numFmtId="179" fontId="28" fillId="0" borderId="0" xfId="49" applyNumberFormat="1" applyFont="1" applyFill="1"/>
    <xf numFmtId="179" fontId="28" fillId="0" borderId="0" xfId="49" applyNumberFormat="1" applyFont="1" applyFill="1" applyBorder="1" applyAlignment="1"/>
    <xf numFmtId="179" fontId="28" fillId="0" borderId="0" xfId="0" applyNumberFormat="1" applyFont="1" applyBorder="1" applyAlignment="1"/>
    <xf numFmtId="179" fontId="28" fillId="0" borderId="0" xfId="49" applyNumberFormat="1" applyFont="1" applyBorder="1" applyAlignment="1"/>
    <xf numFmtId="179" fontId="27" fillId="0" borderId="0" xfId="49" quotePrefix="1" applyNumberFormat="1" applyFont="1" applyAlignment="1">
      <alignment horizontal="left"/>
    </xf>
    <xf numFmtId="179" fontId="28" fillId="0" borderId="0" xfId="49" quotePrefix="1" applyNumberFormat="1" applyFont="1" applyAlignment="1">
      <alignment horizontal="left"/>
    </xf>
    <xf numFmtId="165" fontId="28" fillId="0" borderId="0" xfId="49" applyNumberFormat="1" applyFont="1"/>
    <xf numFmtId="14" fontId="28" fillId="0" borderId="0" xfId="49" applyNumberFormat="1" applyFont="1"/>
    <xf numFmtId="179" fontId="49" fillId="0" borderId="0" xfId="49" applyNumberFormat="1" applyFont="1"/>
    <xf numFmtId="0" fontId="49" fillId="0" borderId="0" xfId="46" applyFont="1"/>
    <xf numFmtId="0" fontId="31" fillId="0" borderId="17" xfId="0" applyFont="1" applyFill="1" applyBorder="1"/>
    <xf numFmtId="0" fontId="49" fillId="0" borderId="0" xfId="49" applyFont="1"/>
    <xf numFmtId="0" fontId="23" fillId="0" borderId="0" xfId="46"/>
    <xf numFmtId="0" fontId="54" fillId="0" borderId="0" xfId="49" applyFont="1" applyFill="1"/>
    <xf numFmtId="0" fontId="56" fillId="0" borderId="0" xfId="49" applyFont="1" applyFill="1"/>
    <xf numFmtId="176" fontId="28" fillId="0" borderId="0" xfId="51" applyNumberFormat="1" applyFont="1" applyBorder="1"/>
    <xf numFmtId="176" fontId="27" fillId="0" borderId="0" xfId="51" applyNumberFormat="1" applyFont="1" applyBorder="1"/>
    <xf numFmtId="0" fontId="38" fillId="0" borderId="0" xfId="0" applyFont="1" applyAlignment="1">
      <alignment vertical="center"/>
    </xf>
    <xf numFmtId="0" fontId="40" fillId="36" borderId="13" xfId="0" applyFont="1" applyFill="1" applyBorder="1" applyAlignment="1">
      <alignment vertical="center"/>
    </xf>
    <xf numFmtId="0" fontId="38" fillId="0" borderId="0" xfId="0" applyFont="1" applyAlignment="1">
      <alignment horizontal="left" vertical="center"/>
    </xf>
    <xf numFmtId="0" fontId="38" fillId="0" borderId="0" xfId="0" applyFont="1" applyAlignment="1">
      <alignment horizontal="center" vertical="center"/>
    </xf>
    <xf numFmtId="43" fontId="38" fillId="0" borderId="0" xfId="1" applyFont="1" applyAlignment="1">
      <alignment vertical="center"/>
    </xf>
    <xf numFmtId="0" fontId="40" fillId="36" borderId="15" xfId="0" applyFont="1" applyFill="1" applyBorder="1" applyAlignment="1">
      <alignment vertical="center"/>
    </xf>
    <xf numFmtId="0" fontId="39" fillId="34" borderId="10" xfId="0" applyFont="1" applyFill="1" applyBorder="1" applyAlignment="1">
      <alignment horizontal="center" vertical="center"/>
    </xf>
    <xf numFmtId="43" fontId="39" fillId="34" borderId="10" xfId="1" applyFont="1" applyFill="1" applyBorder="1" applyAlignment="1">
      <alignment horizontal="center" vertical="center"/>
    </xf>
    <xf numFmtId="0" fontId="38" fillId="0" borderId="10" xfId="0" applyFont="1" applyFill="1" applyBorder="1" applyAlignment="1">
      <alignment vertical="center"/>
    </xf>
    <xf numFmtId="0" fontId="36" fillId="0" borderId="10" xfId="0" applyFont="1" applyFill="1" applyBorder="1" applyAlignment="1">
      <alignment vertical="center"/>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horizontal="center" vertical="center" wrapText="1"/>
    </xf>
    <xf numFmtId="43" fontId="36" fillId="0" borderId="10" xfId="1" applyFont="1" applyFill="1" applyBorder="1" applyAlignment="1">
      <alignment vertical="center" wrapText="1"/>
    </xf>
    <xf numFmtId="0" fontId="36" fillId="0" borderId="0" xfId="0" applyFont="1" applyFill="1" applyAlignment="1">
      <alignment vertical="center"/>
    </xf>
    <xf numFmtId="0" fontId="38" fillId="0" borderId="10" xfId="0" applyFont="1" applyBorder="1" applyAlignment="1">
      <alignment horizontal="center" vertical="center"/>
    </xf>
    <xf numFmtId="175" fontId="38" fillId="0" borderId="10" xfId="0" applyNumberFormat="1" applyFont="1" applyBorder="1" applyAlignment="1">
      <alignment vertical="center"/>
    </xf>
    <xf numFmtId="3" fontId="38" fillId="0" borderId="0" xfId="0" applyNumberFormat="1" applyFont="1" applyAlignment="1">
      <alignment vertical="center"/>
    </xf>
    <xf numFmtId="0" fontId="39" fillId="0" borderId="0" xfId="0" applyFont="1" applyAlignment="1">
      <alignment horizontal="center" vertical="center"/>
    </xf>
    <xf numFmtId="165" fontId="38" fillId="0" borderId="0" xfId="51" applyFont="1" applyAlignment="1">
      <alignment vertical="center"/>
    </xf>
    <xf numFmtId="165" fontId="39" fillId="34" borderId="10" xfId="51" applyFont="1" applyFill="1" applyBorder="1" applyAlignment="1">
      <alignment horizontal="center" vertical="center"/>
    </xf>
    <xf numFmtId="165" fontId="36" fillId="0" borderId="10" xfId="51" applyFont="1" applyFill="1" applyBorder="1" applyAlignment="1">
      <alignment vertical="center" wrapText="1"/>
    </xf>
    <xf numFmtId="165" fontId="38" fillId="0" borderId="10" xfId="51" applyFont="1" applyBorder="1" applyAlignment="1">
      <alignment vertical="center"/>
    </xf>
    <xf numFmtId="172" fontId="22" fillId="33" borderId="0" xfId="44" applyFont="1" applyFill="1" applyAlignment="1">
      <alignment horizontal="left"/>
    </xf>
    <xf numFmtId="172" fontId="61" fillId="33" borderId="0" xfId="44" applyFont="1" applyFill="1" applyAlignment="1"/>
    <xf numFmtId="165" fontId="31" fillId="0" borderId="0" xfId="51" applyFont="1" applyAlignment="1">
      <alignment horizontal="left"/>
    </xf>
    <xf numFmtId="165" fontId="31" fillId="0" borderId="0" xfId="51" applyFont="1" applyAlignment="1">
      <alignment horizontal="left" wrapText="1"/>
    </xf>
    <xf numFmtId="165" fontId="31" fillId="0" borderId="0" xfId="51" applyFont="1"/>
    <xf numFmtId="0" fontId="28" fillId="0" borderId="0" xfId="49" applyFont="1"/>
    <xf numFmtId="0" fontId="28" fillId="0" borderId="0" xfId="49" applyFont="1" applyFill="1"/>
    <xf numFmtId="0" fontId="28" fillId="0" borderId="0" xfId="49" applyFont="1" applyFill="1" applyBorder="1"/>
    <xf numFmtId="0" fontId="28" fillId="0" borderId="0" xfId="49" applyFont="1" applyBorder="1"/>
    <xf numFmtId="0" fontId="31" fillId="0" borderId="0" xfId="0" applyFont="1"/>
    <xf numFmtId="0" fontId="31" fillId="0" borderId="0" xfId="0" applyFont="1" applyAlignment="1">
      <alignment horizontal="left"/>
    </xf>
    <xf numFmtId="0" fontId="31" fillId="0" borderId="0" xfId="0" applyFont="1" applyAlignment="1">
      <alignment horizontal="left" wrapText="1"/>
    </xf>
    <xf numFmtId="0" fontId="28" fillId="0" borderId="0" xfId="49" applyFont="1" applyBorder="1" applyAlignment="1">
      <alignment wrapText="1"/>
    </xf>
    <xf numFmtId="3" fontId="31" fillId="0" borderId="10" xfId="0" applyNumberFormat="1" applyFont="1" applyBorder="1" applyAlignment="1">
      <alignment horizontal="right" vertical="center"/>
    </xf>
    <xf numFmtId="0" fontId="29" fillId="0" borderId="0" xfId="0" applyFont="1" applyAlignment="1">
      <alignment horizontal="justify" vertical="center"/>
    </xf>
    <xf numFmtId="0" fontId="43" fillId="0" borderId="0" xfId="0" applyFont="1"/>
    <xf numFmtId="3" fontId="28" fillId="0" borderId="0" xfId="49" applyNumberFormat="1" applyFont="1" applyAlignment="1">
      <alignment horizontal="center" vertical="center"/>
    </xf>
    <xf numFmtId="179" fontId="28" fillId="0" borderId="0" xfId="49" applyNumberFormat="1" applyFont="1" applyBorder="1"/>
    <xf numFmtId="0" fontId="27" fillId="0" borderId="0" xfId="49" applyFont="1" applyBorder="1"/>
    <xf numFmtId="0" fontId="30" fillId="0" borderId="0" xfId="0" applyFont="1" applyBorder="1"/>
    <xf numFmtId="0" fontId="31" fillId="0" borderId="0" xfId="0" applyFont="1" applyBorder="1"/>
    <xf numFmtId="0" fontId="29" fillId="0" borderId="0" xfId="0" applyFont="1" applyBorder="1"/>
    <xf numFmtId="0" fontId="29" fillId="0" borderId="0" xfId="0" applyFont="1" applyBorder="1" applyAlignment="1">
      <alignment vertical="center"/>
    </xf>
    <xf numFmtId="171" fontId="28" fillId="0" borderId="0" xfId="49" applyNumberFormat="1" applyFont="1" applyFill="1"/>
    <xf numFmtId="165" fontId="28" fillId="0" borderId="0" xfId="46" applyNumberFormat="1" applyFont="1" applyFill="1"/>
    <xf numFmtId="3" fontId="28" fillId="0" borderId="0" xfId="46" applyNumberFormat="1" applyFont="1" applyFill="1"/>
    <xf numFmtId="165" fontId="43" fillId="0" borderId="0" xfId="49" applyNumberFormat="1" applyFont="1"/>
    <xf numFmtId="178" fontId="28" fillId="0" borderId="0" xfId="51" applyNumberFormat="1" applyFont="1"/>
    <xf numFmtId="166" fontId="28" fillId="0" borderId="0" xfId="46" applyNumberFormat="1" applyFont="1"/>
    <xf numFmtId="171" fontId="28" fillId="0" borderId="0" xfId="1" applyNumberFormat="1" applyFont="1"/>
    <xf numFmtId="0" fontId="43" fillId="0" borderId="0" xfId="46" applyFont="1" applyFill="1"/>
    <xf numFmtId="0" fontId="70" fillId="0" borderId="0" xfId="46" applyFont="1" applyFill="1"/>
    <xf numFmtId="0" fontId="70" fillId="0" borderId="0" xfId="46" applyFont="1"/>
    <xf numFmtId="176" fontId="43" fillId="0" borderId="0" xfId="49" applyNumberFormat="1" applyFont="1"/>
    <xf numFmtId="0" fontId="71" fillId="0" borderId="0" xfId="49" applyFont="1" applyFill="1"/>
    <xf numFmtId="0" fontId="71" fillId="0" borderId="0" xfId="46" applyFont="1"/>
    <xf numFmtId="0" fontId="27" fillId="0" borderId="0" xfId="49" applyFont="1" applyFill="1"/>
    <xf numFmtId="0" fontId="72" fillId="0" borderId="0" xfId="0" applyFont="1"/>
    <xf numFmtId="0" fontId="28" fillId="0" borderId="17" xfId="49" applyFont="1" applyFill="1" applyBorder="1"/>
    <xf numFmtId="176" fontId="27" fillId="0" borderId="0" xfId="49" applyNumberFormat="1" applyFont="1" applyFill="1" applyBorder="1"/>
    <xf numFmtId="43" fontId="27" fillId="0" borderId="0" xfId="49" applyNumberFormat="1" applyFont="1" applyFill="1" applyBorder="1"/>
    <xf numFmtId="0" fontId="27" fillId="0" borderId="0" xfId="49" applyFont="1" applyFill="1" applyBorder="1"/>
    <xf numFmtId="0" fontId="32" fillId="0" borderId="0" xfId="0" applyFont="1" applyAlignment="1">
      <alignment vertical="center" wrapText="1"/>
    </xf>
    <xf numFmtId="171" fontId="28" fillId="0" borderId="0" xfId="1" applyNumberFormat="1" applyFont="1" applyFill="1" applyBorder="1"/>
    <xf numFmtId="0" fontId="71" fillId="0" borderId="0" xfId="49" applyFont="1"/>
    <xf numFmtId="3" fontId="31" fillId="0" borderId="0" xfId="0" applyNumberFormat="1" applyFont="1" applyAlignment="1">
      <alignment vertical="center"/>
    </xf>
    <xf numFmtId="3" fontId="71" fillId="0" borderId="0" xfId="46" applyNumberFormat="1" applyFont="1"/>
    <xf numFmtId="0" fontId="32" fillId="0" borderId="0" xfId="0" applyFont="1" applyFill="1" applyBorder="1" applyAlignment="1">
      <alignment horizontal="left" vertical="center"/>
    </xf>
    <xf numFmtId="2" fontId="28" fillId="0" borderId="0" xfId="49" applyNumberFormat="1" applyFont="1"/>
    <xf numFmtId="0" fontId="28" fillId="0" borderId="0" xfId="46" applyFont="1"/>
    <xf numFmtId="179" fontId="28" fillId="0" borderId="0" xfId="46" applyNumberFormat="1" applyFont="1"/>
    <xf numFmtId="3" fontId="28" fillId="0" borderId="0" xfId="46" applyNumberFormat="1" applyFont="1"/>
    <xf numFmtId="0" fontId="28" fillId="0" borderId="0" xfId="46" applyFont="1" applyFill="1" applyBorder="1"/>
    <xf numFmtId="0" fontId="28" fillId="0" borderId="0" xfId="46" applyFont="1" applyBorder="1"/>
    <xf numFmtId="0" fontId="28" fillId="0" borderId="0" xfId="46" applyFont="1" applyFill="1"/>
    <xf numFmtId="165" fontId="28" fillId="0" borderId="0" xfId="46" applyNumberFormat="1" applyFont="1"/>
    <xf numFmtId="165" fontId="31" fillId="0" borderId="0" xfId="0" applyNumberFormat="1" applyFont="1"/>
    <xf numFmtId="165" fontId="28" fillId="0" borderId="0" xfId="51" applyFont="1" applyFill="1"/>
    <xf numFmtId="0" fontId="27" fillId="0" borderId="0" xfId="49" applyFont="1" applyAlignment="1">
      <alignment vertical="top"/>
    </xf>
    <xf numFmtId="3" fontId="43" fillId="0" borderId="0" xfId="46" applyNumberFormat="1" applyFont="1"/>
    <xf numFmtId="0" fontId="29" fillId="0" borderId="0" xfId="0" applyFont="1" applyBorder="1" applyAlignment="1">
      <alignment horizontal="left" vertical="center"/>
    </xf>
    <xf numFmtId="0" fontId="45" fillId="0" borderId="0" xfId="0" applyFont="1" applyBorder="1" applyAlignment="1">
      <alignment horizontal="left" vertical="center" indent="1"/>
    </xf>
    <xf numFmtId="0" fontId="46" fillId="0" borderId="10" xfId="0" applyFont="1" applyBorder="1" applyAlignment="1">
      <alignment vertical="center"/>
    </xf>
    <xf numFmtId="0" fontId="47" fillId="0" borderId="10" xfId="0" applyFont="1" applyFill="1" applyBorder="1" applyAlignment="1">
      <alignment horizontal="left" vertical="center" indent="1"/>
    </xf>
    <xf numFmtId="0" fontId="47" fillId="0" borderId="10" xfId="0" applyFont="1" applyFill="1" applyBorder="1" applyAlignment="1">
      <alignment horizontal="center" vertical="center"/>
    </xf>
    <xf numFmtId="4" fontId="47" fillId="0" borderId="10" xfId="0" applyNumberFormat="1" applyFont="1" applyFill="1" applyBorder="1" applyAlignment="1">
      <alignment horizontal="right" vertical="center"/>
    </xf>
    <xf numFmtId="0" fontId="46" fillId="0" borderId="10" xfId="0" applyFont="1" applyFill="1" applyBorder="1" applyAlignment="1">
      <alignment vertical="center"/>
    </xf>
    <xf numFmtId="167" fontId="47" fillId="0" borderId="10" xfId="0" applyNumberFormat="1" applyFont="1" applyFill="1" applyBorder="1" applyAlignment="1">
      <alignment horizontal="right" vertical="center"/>
    </xf>
    <xf numFmtId="0" fontId="47" fillId="0" borderId="10" xfId="0" applyFont="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right" vertical="center"/>
    </xf>
    <xf numFmtId="0" fontId="47" fillId="0" borderId="10" xfId="0" applyFont="1" applyFill="1" applyBorder="1" applyAlignment="1">
      <alignment horizontal="left" vertical="center" wrapText="1" indent="1"/>
    </xf>
    <xf numFmtId="173" fontId="47" fillId="0" borderId="10" xfId="0" applyNumberFormat="1" applyFont="1" applyFill="1" applyBorder="1" applyAlignment="1">
      <alignment horizontal="right" vertical="center"/>
    </xf>
    <xf numFmtId="167" fontId="46" fillId="0" borderId="10" xfId="0" applyNumberFormat="1" applyFont="1" applyFill="1" applyBorder="1" applyAlignment="1">
      <alignment horizontal="right" vertical="center"/>
    </xf>
    <xf numFmtId="173" fontId="46" fillId="0" borderId="10" xfId="0" applyNumberFormat="1" applyFont="1" applyFill="1" applyBorder="1" applyAlignment="1">
      <alignment vertical="center"/>
    </xf>
    <xf numFmtId="165" fontId="46" fillId="0" borderId="10" xfId="51" applyFont="1" applyBorder="1" applyAlignment="1">
      <alignment horizontal="right" vertical="center"/>
    </xf>
    <xf numFmtId="165" fontId="47" fillId="0" borderId="10" xfId="51" applyFont="1" applyBorder="1" applyAlignment="1">
      <alignment horizontal="right" vertical="center"/>
    </xf>
    <xf numFmtId="172" fontId="61" fillId="33" borderId="0" xfId="44" applyFont="1" applyFill="1" applyBorder="1" applyAlignment="1"/>
    <xf numFmtId="172" fontId="22" fillId="33" borderId="0" xfId="44" applyFont="1" applyFill="1" applyBorder="1" applyAlignment="1">
      <alignment horizontal="left"/>
    </xf>
    <xf numFmtId="0" fontId="31" fillId="0" borderId="10" xfId="0" applyFont="1" applyBorder="1" applyAlignment="1">
      <alignment vertical="center" wrapText="1"/>
    </xf>
    <xf numFmtId="3" fontId="31" fillId="0" borderId="10" xfId="0" applyNumberFormat="1" applyFont="1" applyFill="1" applyBorder="1" applyAlignment="1">
      <alignment horizontal="right" vertical="center"/>
    </xf>
    <xf numFmtId="167" fontId="31" fillId="0" borderId="10" xfId="0" applyNumberFormat="1" applyFont="1" applyFill="1" applyBorder="1" applyAlignment="1">
      <alignment horizontal="right" vertical="center"/>
    </xf>
    <xf numFmtId="167" fontId="31" fillId="0" borderId="10" xfId="0" applyNumberFormat="1" applyFont="1" applyBorder="1" applyAlignment="1">
      <alignment horizontal="right" vertical="center"/>
    </xf>
    <xf numFmtId="0" fontId="19" fillId="0" borderId="0" xfId="0" applyFont="1" applyAlignment="1">
      <alignment horizontal="left" vertical="center" wrapText="1"/>
    </xf>
    <xf numFmtId="165" fontId="29" fillId="0" borderId="0" xfId="0" applyNumberFormat="1" applyFont="1" applyBorder="1" applyAlignment="1">
      <alignment horizontal="right" vertical="center"/>
    </xf>
    <xf numFmtId="165" fontId="61" fillId="33" borderId="0" xfId="51" applyFont="1" applyFill="1" applyAlignment="1"/>
    <xf numFmtId="165" fontId="22" fillId="33" borderId="0" xfId="51" applyFont="1" applyFill="1" applyAlignment="1">
      <alignment horizontal="left"/>
    </xf>
    <xf numFmtId="0" fontId="37" fillId="0" borderId="0" xfId="0" applyFont="1" applyAlignment="1">
      <alignment vertical="center"/>
    </xf>
    <xf numFmtId="0" fontId="73" fillId="0" borderId="0" xfId="0" applyFont="1" applyAlignment="1">
      <alignment vertical="center"/>
    </xf>
    <xf numFmtId="0" fontId="22" fillId="0" borderId="0" xfId="0" applyFont="1" applyFill="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37" fillId="0" borderId="0" xfId="0" applyFont="1"/>
    <xf numFmtId="0" fontId="37" fillId="0" borderId="0" xfId="0" applyFont="1" applyBorder="1"/>
    <xf numFmtId="0" fontId="73" fillId="0" borderId="0" xfId="0" applyFont="1"/>
    <xf numFmtId="175" fontId="37" fillId="0" borderId="0" xfId="1" applyNumberFormat="1" applyFont="1" applyFill="1" applyBorder="1"/>
    <xf numFmtId="171" fontId="22" fillId="0" borderId="0" xfId="1" applyNumberFormat="1" applyFont="1" applyFill="1" applyBorder="1"/>
    <xf numFmtId="171" fontId="37" fillId="0" borderId="0" xfId="1" applyNumberFormat="1" applyFont="1" applyFill="1" applyBorder="1"/>
    <xf numFmtId="171" fontId="37" fillId="0" borderId="0" xfId="0" applyNumberFormat="1" applyFont="1"/>
    <xf numFmtId="175" fontId="37" fillId="0" borderId="0" xfId="0" applyNumberFormat="1" applyFont="1"/>
    <xf numFmtId="0" fontId="37" fillId="0" borderId="0" xfId="0" applyFont="1" applyFill="1" applyBorder="1" applyAlignment="1">
      <alignment horizontal="center"/>
    </xf>
    <xf numFmtId="165" fontId="37" fillId="0" borderId="0" xfId="51" applyFont="1"/>
    <xf numFmtId="3" fontId="37" fillId="0" borderId="0" xfId="0" applyNumberFormat="1" applyFont="1"/>
    <xf numFmtId="3" fontId="37" fillId="0" borderId="0" xfId="0" applyNumberFormat="1" applyFont="1" applyBorder="1"/>
    <xf numFmtId="176" fontId="37" fillId="0" borderId="0" xfId="0" applyNumberFormat="1" applyFont="1"/>
    <xf numFmtId="166" fontId="37" fillId="0" borderId="0" xfId="0" applyNumberFormat="1" applyFont="1"/>
    <xf numFmtId="166" fontId="37" fillId="0" borderId="0" xfId="0" applyNumberFormat="1" applyFont="1" applyBorder="1"/>
    <xf numFmtId="0" fontId="37" fillId="0" borderId="0" xfId="0" applyFont="1" applyAlignment="1">
      <alignment wrapText="1"/>
    </xf>
    <xf numFmtId="0" fontId="22" fillId="0" borderId="0" xfId="0" applyFont="1" applyAlignment="1">
      <alignment horizontal="center"/>
    </xf>
    <xf numFmtId="0" fontId="37" fillId="0" borderId="0" xfId="0" applyFont="1" applyAlignment="1">
      <alignment horizontal="center"/>
    </xf>
    <xf numFmtId="171" fontId="37" fillId="0" borderId="0" xfId="0" applyNumberFormat="1" applyFont="1" applyBorder="1"/>
    <xf numFmtId="0" fontId="22" fillId="0" borderId="0" xfId="0" applyFont="1" applyAlignment="1">
      <alignment horizontal="center" wrapText="1"/>
    </xf>
    <xf numFmtId="0" fontId="67" fillId="0" borderId="0" xfId="0" applyFont="1" applyAlignment="1">
      <alignment horizontal="left" vertical="center" wrapText="1"/>
    </xf>
    <xf numFmtId="0" fontId="22" fillId="0" borderId="0" xfId="0" applyFont="1" applyAlignment="1">
      <alignment horizontal="left" vertical="center" wrapText="1"/>
    </xf>
    <xf numFmtId="165" fontId="22" fillId="0" borderId="0" xfId="51" applyFont="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xf>
    <xf numFmtId="167" fontId="37" fillId="0" borderId="0" xfId="0" applyNumberFormat="1" applyFont="1" applyBorder="1"/>
    <xf numFmtId="0" fontId="22" fillId="0" borderId="0" xfId="0" applyFont="1" applyBorder="1"/>
    <xf numFmtId="167" fontId="37" fillId="0" borderId="0" xfId="0" applyNumberFormat="1" applyFont="1"/>
    <xf numFmtId="167" fontId="22" fillId="0" borderId="0" xfId="0" applyNumberFormat="1" applyFont="1" applyBorder="1"/>
    <xf numFmtId="165" fontId="37" fillId="0" borderId="0" xfId="51" applyFont="1" applyBorder="1"/>
    <xf numFmtId="171" fontId="37" fillId="0" borderId="0" xfId="1" applyNumberFormat="1" applyFont="1" applyBorder="1"/>
    <xf numFmtId="0" fontId="37" fillId="0" borderId="0" xfId="0" applyFont="1" applyAlignment="1"/>
    <xf numFmtId="0" fontId="37" fillId="0" borderId="0" xfId="0" applyFont="1" applyBorder="1" applyAlignment="1"/>
    <xf numFmtId="0" fontId="37" fillId="0" borderId="0" xfId="0" applyFont="1" applyBorder="1" applyAlignment="1">
      <alignment wrapText="1"/>
    </xf>
    <xf numFmtId="179" fontId="22" fillId="0" borderId="0" xfId="51" applyNumberFormat="1" applyFont="1" applyFill="1" applyBorder="1" applyAlignment="1">
      <alignment horizontal="center" vertical="center" wrapText="1"/>
    </xf>
    <xf numFmtId="165" fontId="28" fillId="0" borderId="0" xfId="0" applyNumberFormat="1" applyFont="1" applyBorder="1" applyAlignment="1"/>
    <xf numFmtId="0" fontId="37" fillId="0" borderId="0" xfId="0" applyFont="1" applyFill="1" applyAlignment="1">
      <alignment horizontal="center"/>
    </xf>
    <xf numFmtId="0" fontId="22" fillId="0" borderId="0" xfId="0" applyFont="1" applyAlignment="1">
      <alignment horizontal="left" vertical="center" wrapText="1"/>
    </xf>
    <xf numFmtId="0" fontId="57" fillId="38" borderId="10" xfId="0" applyFont="1" applyFill="1" applyBorder="1" applyAlignment="1">
      <alignment horizontal="center" vertical="center" wrapText="1"/>
    </xf>
    <xf numFmtId="0" fontId="76" fillId="38" borderId="0" xfId="0" applyFont="1" applyFill="1" applyBorder="1" applyAlignment="1">
      <alignment horizontal="left" vertical="center"/>
    </xf>
    <xf numFmtId="179" fontId="77" fillId="38" borderId="0" xfId="0" applyNumberFormat="1" applyFont="1" applyFill="1" applyBorder="1" applyAlignment="1">
      <alignment horizontal="center" vertical="center" wrapText="1"/>
    </xf>
    <xf numFmtId="0" fontId="78" fillId="0" borderId="0" xfId="0" applyFont="1"/>
    <xf numFmtId="171" fontId="78" fillId="0" borderId="0" xfId="0" applyNumberFormat="1" applyFont="1"/>
    <xf numFmtId="171" fontId="78" fillId="0" borderId="0" xfId="1" applyNumberFormat="1" applyFont="1"/>
    <xf numFmtId="175" fontId="78" fillId="0" borderId="0" xfId="0" applyNumberFormat="1" applyFont="1"/>
    <xf numFmtId="0" fontId="22" fillId="0" borderId="0" xfId="49" quotePrefix="1" applyFont="1" applyFill="1" applyAlignment="1"/>
    <xf numFmtId="0" fontId="22" fillId="0" borderId="0" xfId="49" quotePrefix="1" applyFont="1" applyFill="1" applyBorder="1" applyAlignment="1"/>
    <xf numFmtId="0" fontId="22" fillId="0" borderId="0" xfId="49" quotePrefix="1" applyFont="1" applyFill="1" applyAlignment="1">
      <alignment horizontal="center"/>
    </xf>
    <xf numFmtId="0" fontId="22" fillId="0" borderId="0" xfId="49" quotePrefix="1" applyFont="1" applyFill="1" applyBorder="1" applyAlignment="1">
      <alignment horizontal="center"/>
    </xf>
    <xf numFmtId="0" fontId="79" fillId="0" borderId="0" xfId="0" applyFont="1" applyAlignment="1">
      <alignment horizontal="center"/>
    </xf>
    <xf numFmtId="0" fontId="37" fillId="0" borderId="0" xfId="49" quotePrefix="1" applyFont="1" applyFill="1" applyAlignment="1">
      <alignment horizontal="center"/>
    </xf>
    <xf numFmtId="0" fontId="37" fillId="0" borderId="0" xfId="49" quotePrefix="1" applyFont="1" applyFill="1" applyBorder="1" applyAlignment="1">
      <alignment horizontal="center"/>
    </xf>
    <xf numFmtId="0" fontId="78" fillId="0" borderId="0" xfId="0" applyFont="1" applyAlignment="1">
      <alignment horizontal="center"/>
    </xf>
    <xf numFmtId="0" fontId="37" fillId="0" borderId="0" xfId="0" applyFont="1" applyFill="1" applyAlignment="1">
      <alignment horizontal="left"/>
    </xf>
    <xf numFmtId="0" fontId="76" fillId="38" borderId="0" xfId="0" applyFont="1" applyFill="1" applyBorder="1" applyAlignment="1">
      <alignment horizontal="left" vertical="center" indent="1"/>
    </xf>
    <xf numFmtId="0" fontId="36" fillId="0" borderId="10" xfId="0" applyFont="1" applyFill="1" applyBorder="1" applyAlignment="1">
      <alignment horizontal="left" vertical="center" wrapText="1"/>
    </xf>
    <xf numFmtId="0" fontId="36" fillId="0" borderId="10" xfId="0" quotePrefix="1" applyFont="1" applyFill="1" applyBorder="1" applyAlignment="1">
      <alignment vertical="center"/>
    </xf>
    <xf numFmtId="172" fontId="61" fillId="0" borderId="0" xfId="44" applyFont="1" applyFill="1" applyAlignment="1"/>
    <xf numFmtId="0" fontId="67" fillId="0" borderId="0" xfId="0" applyFont="1" applyFill="1" applyAlignment="1">
      <alignment vertical="center"/>
    </xf>
    <xf numFmtId="0" fontId="37" fillId="0" borderId="0" xfId="0" applyFont="1" applyFill="1"/>
    <xf numFmtId="3" fontId="37" fillId="0" borderId="0" xfId="0" applyNumberFormat="1" applyFont="1" applyFill="1"/>
    <xf numFmtId="179" fontId="77" fillId="0" borderId="0" xfId="0" applyNumberFormat="1" applyFont="1" applyFill="1" applyBorder="1" applyAlignment="1">
      <alignment horizontal="center" vertical="center" wrapText="1"/>
    </xf>
    <xf numFmtId="0" fontId="22" fillId="0" borderId="0" xfId="0" applyFont="1" applyFill="1" applyAlignment="1">
      <alignment horizontal="right"/>
    </xf>
    <xf numFmtId="0" fontId="37" fillId="39" borderId="0" xfId="0" applyFont="1" applyFill="1" applyBorder="1" applyAlignment="1">
      <alignment horizontal="left" indent="1"/>
    </xf>
    <xf numFmtId="0" fontId="37" fillId="39" borderId="0" xfId="0" applyFont="1" applyFill="1" applyBorder="1"/>
    <xf numFmtId="175" fontId="37" fillId="39" borderId="0" xfId="1" applyNumberFormat="1" applyFont="1" applyFill="1" applyBorder="1"/>
    <xf numFmtId="0" fontId="22" fillId="39" borderId="0" xfId="0" applyFont="1" applyFill="1" applyBorder="1" applyAlignment="1">
      <alignment horizontal="left" indent="1"/>
    </xf>
    <xf numFmtId="0" fontId="22" fillId="39" borderId="0" xfId="0" applyFont="1" applyFill="1" applyBorder="1" applyAlignment="1">
      <alignment horizontal="left" vertical="center" indent="1"/>
    </xf>
    <xf numFmtId="171" fontId="37" fillId="39" borderId="0" xfId="0" applyNumberFormat="1" applyFont="1" applyFill="1" applyBorder="1"/>
    <xf numFmtId="0" fontId="37" fillId="39" borderId="0" xfId="0" quotePrefix="1" applyFont="1" applyFill="1" applyBorder="1"/>
    <xf numFmtId="171" fontId="22" fillId="39" borderId="0" xfId="1" applyNumberFormat="1" applyFont="1" applyFill="1" applyBorder="1"/>
    <xf numFmtId="171" fontId="37" fillId="39" borderId="0" xfId="1" applyNumberFormat="1" applyFont="1" applyFill="1" applyBorder="1"/>
    <xf numFmtId="0" fontId="37" fillId="39" borderId="0" xfId="0" applyFont="1" applyFill="1" applyBorder="1" applyAlignment="1">
      <alignment horizontal="left" vertical="center" indent="1"/>
    </xf>
    <xf numFmtId="182" fontId="37" fillId="39" borderId="0" xfId="1" applyNumberFormat="1" applyFont="1" applyFill="1" applyBorder="1"/>
    <xf numFmtId="0" fontId="37" fillId="39" borderId="0" xfId="0" applyFont="1" applyFill="1" applyBorder="1" applyAlignment="1">
      <alignment horizontal="left" wrapText="1" indent="1"/>
    </xf>
    <xf numFmtId="0" fontId="22" fillId="39" borderId="0" xfId="0" applyFont="1" applyFill="1" applyBorder="1" applyAlignment="1">
      <alignment horizontal="left" vertical="center" wrapText="1" indent="1"/>
    </xf>
    <xf numFmtId="0" fontId="22" fillId="39" borderId="0" xfId="0" applyFont="1" applyFill="1" applyBorder="1"/>
    <xf numFmtId="175" fontId="37" fillId="39" borderId="0" xfId="0" applyNumberFormat="1" applyFont="1" applyFill="1" applyBorder="1"/>
    <xf numFmtId="172" fontId="81" fillId="33" borderId="0" xfId="44" applyFont="1" applyFill="1" applyAlignment="1"/>
    <xf numFmtId="0" fontId="37" fillId="0" borderId="0" xfId="0" applyFont="1" applyFill="1" applyBorder="1" applyAlignment="1">
      <alignment vertical="center"/>
    </xf>
    <xf numFmtId="0" fontId="26" fillId="38" borderId="0" xfId="0" applyFont="1" applyFill="1" applyBorder="1" applyAlignment="1">
      <alignment horizontal="center" vertical="center"/>
    </xf>
    <xf numFmtId="0" fontId="37" fillId="0" borderId="0" xfId="49" quotePrefix="1" applyFont="1" applyFill="1" applyAlignment="1"/>
    <xf numFmtId="178" fontId="36" fillId="0" borderId="10" xfId="51" applyNumberFormat="1" applyFont="1" applyFill="1" applyBorder="1" applyAlignment="1">
      <alignment vertical="center" wrapText="1"/>
    </xf>
    <xf numFmtId="178" fontId="38" fillId="0" borderId="0" xfId="51" applyNumberFormat="1" applyFont="1" applyAlignment="1">
      <alignment vertical="center"/>
    </xf>
    <xf numFmtId="178" fontId="38" fillId="0" borderId="10" xfId="51" applyNumberFormat="1" applyFont="1" applyBorder="1" applyAlignment="1">
      <alignment vertical="center"/>
    </xf>
    <xf numFmtId="0" fontId="22" fillId="0" borderId="0" xfId="0" applyFont="1" applyBorder="1" applyAlignment="1">
      <alignment horizontal="right"/>
    </xf>
    <xf numFmtId="0" fontId="37" fillId="39" borderId="0" xfId="0" applyFont="1" applyFill="1"/>
    <xf numFmtId="165" fontId="78" fillId="0" borderId="0" xfId="51" applyFont="1"/>
    <xf numFmtId="0" fontId="26" fillId="38" borderId="0" xfId="0" applyFont="1" applyFill="1" applyBorder="1"/>
    <xf numFmtId="179" fontId="77" fillId="38" borderId="0" xfId="51" applyNumberFormat="1" applyFont="1" applyFill="1" applyBorder="1" applyAlignment="1">
      <alignment horizontal="center" vertical="center" wrapText="1"/>
    </xf>
    <xf numFmtId="0" fontId="74" fillId="39" borderId="0" xfId="0" applyFont="1" applyFill="1" applyBorder="1"/>
    <xf numFmtId="49" fontId="37" fillId="39" borderId="0" xfId="0" applyNumberFormat="1" applyFont="1" applyFill="1" applyBorder="1"/>
    <xf numFmtId="0" fontId="75" fillId="39" borderId="0" xfId="0" applyFont="1" applyFill="1" applyBorder="1"/>
    <xf numFmtId="49" fontId="37" fillId="39" borderId="0" xfId="0" quotePrefix="1" applyNumberFormat="1" applyFont="1" applyFill="1" applyBorder="1"/>
    <xf numFmtId="167" fontId="37" fillId="39" borderId="0" xfId="51" applyNumberFormat="1" applyFont="1" applyFill="1" applyBorder="1"/>
    <xf numFmtId="167" fontId="22" fillId="39" borderId="0" xfId="51" applyNumberFormat="1" applyFont="1" applyFill="1" applyBorder="1"/>
    <xf numFmtId="167" fontId="22" fillId="39" borderId="0" xfId="1" applyNumberFormat="1" applyFont="1" applyFill="1" applyBorder="1"/>
    <xf numFmtId="167" fontId="37" fillId="39" borderId="0" xfId="1" applyNumberFormat="1" applyFont="1" applyFill="1" applyBorder="1"/>
    <xf numFmtId="167" fontId="22" fillId="39" borderId="24" xfId="51" applyNumberFormat="1" applyFont="1" applyFill="1" applyBorder="1"/>
    <xf numFmtId="167" fontId="22" fillId="39" borderId="0" xfId="51" applyNumberFormat="1" applyFont="1" applyFill="1" applyBorder="1" applyAlignment="1">
      <alignment horizontal="center" vertical="center" wrapText="1"/>
    </xf>
    <xf numFmtId="167" fontId="22" fillId="39" borderId="0" xfId="0" applyNumberFormat="1" applyFont="1" applyFill="1" applyBorder="1" applyAlignment="1">
      <alignment horizontal="center" vertical="center" wrapText="1"/>
    </xf>
    <xf numFmtId="0" fontId="55" fillId="38" borderId="10" xfId="0" applyFont="1" applyFill="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left" wrapText="1"/>
    </xf>
    <xf numFmtId="0" fontId="29" fillId="0" borderId="0" xfId="0" applyFont="1" applyBorder="1" applyAlignment="1">
      <alignment horizontal="left" vertical="center" wrapText="1"/>
    </xf>
    <xf numFmtId="0" fontId="31" fillId="0" borderId="0" xfId="0" applyFont="1" applyBorder="1" applyAlignment="1">
      <alignment horizontal="left" vertical="center" wrapText="1" indent="1"/>
    </xf>
    <xf numFmtId="0" fontId="31" fillId="0" borderId="0" xfId="0" applyFont="1" applyFill="1" applyBorder="1" applyAlignment="1">
      <alignment horizontal="left" wrapText="1"/>
    </xf>
    <xf numFmtId="172" fontId="83" fillId="33" borderId="0" xfId="44" applyFont="1" applyFill="1" applyAlignment="1">
      <alignment horizontal="left"/>
    </xf>
    <xf numFmtId="0" fontId="83" fillId="0" borderId="0" xfId="0" applyFont="1" applyAlignment="1">
      <alignment vertical="center" wrapText="1"/>
    </xf>
    <xf numFmtId="0" fontId="83" fillId="0" borderId="0" xfId="0" applyFont="1" applyAlignment="1">
      <alignment horizontal="left" vertical="center" wrapText="1"/>
    </xf>
    <xf numFmtId="0" fontId="25" fillId="0" borderId="0" xfId="0" applyFont="1"/>
    <xf numFmtId="3" fontId="25" fillId="0" borderId="0" xfId="0" applyNumberFormat="1" applyFont="1"/>
    <xf numFmtId="176" fontId="25" fillId="0" borderId="0" xfId="0" applyNumberFormat="1" applyFont="1"/>
    <xf numFmtId="167" fontId="25" fillId="0" borderId="0" xfId="0" applyNumberFormat="1" applyFont="1"/>
    <xf numFmtId="167" fontId="25" fillId="0" borderId="0" xfId="45" applyFont="1"/>
    <xf numFmtId="0" fontId="25" fillId="0" borderId="0" xfId="0" applyFont="1" applyAlignment="1">
      <alignment wrapText="1"/>
    </xf>
    <xf numFmtId="0" fontId="0" fillId="0" borderId="0" xfId="0" applyFill="1"/>
    <xf numFmtId="0" fontId="0" fillId="0" borderId="0" xfId="0" applyFill="1" applyBorder="1"/>
    <xf numFmtId="0" fontId="84" fillId="0" borderId="0" xfId="0" applyFont="1" applyFill="1" applyBorder="1" applyAlignment="1">
      <alignment vertical="center"/>
    </xf>
    <xf numFmtId="0" fontId="85" fillId="0" borderId="0" xfId="0" applyFont="1" applyFill="1" applyBorder="1"/>
    <xf numFmtId="0" fontId="86" fillId="0" borderId="0" xfId="0" applyFont="1" applyFill="1" applyBorder="1" applyAlignment="1">
      <alignment vertical="center"/>
    </xf>
    <xf numFmtId="0" fontId="87" fillId="0" borderId="0" xfId="0" applyFont="1" applyFill="1" applyBorder="1"/>
    <xf numFmtId="0" fontId="87" fillId="0" borderId="0" xfId="0" applyFont="1" applyFill="1"/>
    <xf numFmtId="0" fontId="88" fillId="0" borderId="0" xfId="0" applyFont="1" applyFill="1" applyBorder="1" applyAlignment="1"/>
    <xf numFmtId="0" fontId="28" fillId="0" borderId="0" xfId="49" quotePrefix="1" applyFont="1" applyAlignment="1">
      <alignment horizontal="center"/>
    </xf>
    <xf numFmtId="0" fontId="31" fillId="0" borderId="0" xfId="0" applyFont="1" applyFill="1" applyAlignment="1">
      <alignment horizontal="left" vertical="center" wrapText="1"/>
    </xf>
    <xf numFmtId="0" fontId="31" fillId="0" borderId="0" xfId="0" applyFont="1" applyBorder="1" applyAlignment="1">
      <alignment horizontal="left"/>
    </xf>
    <xf numFmtId="0" fontId="31" fillId="0" borderId="21" xfId="0" applyFont="1" applyBorder="1"/>
    <xf numFmtId="0" fontId="63" fillId="0" borderId="0" xfId="49" applyFont="1" applyBorder="1"/>
    <xf numFmtId="0" fontId="63" fillId="0" borderId="0" xfId="49" applyFont="1"/>
    <xf numFmtId="179" fontId="63" fillId="0" borderId="0" xfId="49" applyNumberFormat="1" applyFont="1"/>
    <xf numFmtId="165" fontId="63" fillId="0" borderId="0" xfId="51" applyFont="1"/>
    <xf numFmtId="0" fontId="63" fillId="0" borderId="0" xfId="49" applyFont="1" applyFill="1"/>
    <xf numFmtId="0" fontId="63" fillId="0" borderId="10" xfId="49" applyFont="1" applyBorder="1"/>
    <xf numFmtId="0" fontId="63" fillId="0" borderId="0" xfId="46" applyFont="1"/>
    <xf numFmtId="0" fontId="63" fillId="0" borderId="14" xfId="0" applyFont="1" applyFill="1" applyBorder="1" applyAlignment="1">
      <alignment vertical="center"/>
    </xf>
    <xf numFmtId="165" fontId="63" fillId="0" borderId="17" xfId="51" applyFont="1" applyFill="1" applyBorder="1"/>
    <xf numFmtId="165" fontId="63" fillId="0" borderId="14" xfId="51" applyFont="1" applyFill="1" applyBorder="1"/>
    <xf numFmtId="165" fontId="63" fillId="0" borderId="18" xfId="51" applyFont="1" applyFill="1" applyBorder="1"/>
    <xf numFmtId="165" fontId="63" fillId="0" borderId="17" xfId="51" applyFont="1" applyFill="1" applyBorder="1" applyAlignment="1">
      <alignment horizontal="center"/>
    </xf>
    <xf numFmtId="165" fontId="63" fillId="0" borderId="14" xfId="51" applyFont="1" applyFill="1" applyBorder="1" applyAlignment="1">
      <alignment horizontal="center"/>
    </xf>
    <xf numFmtId="165" fontId="63" fillId="0" borderId="18" xfId="51" applyFont="1" applyFill="1" applyBorder="1" applyAlignment="1">
      <alignment horizontal="center"/>
    </xf>
    <xf numFmtId="0" fontId="42" fillId="0" borderId="14" xfId="0" applyFont="1" applyFill="1" applyBorder="1" applyAlignment="1">
      <alignment vertical="center"/>
    </xf>
    <xf numFmtId="165" fontId="47" fillId="0" borderId="14" xfId="51" applyFont="1" applyFill="1" applyBorder="1" applyAlignment="1">
      <alignment horizontal="right" vertical="center" indent="1"/>
    </xf>
    <xf numFmtId="165" fontId="63" fillId="0" borderId="14" xfId="51" applyFont="1" applyFill="1" applyBorder="1" applyAlignment="1">
      <alignment horizontal="right" vertical="center" indent="1"/>
    </xf>
    <xf numFmtId="165" fontId="47" fillId="0" borderId="14" xfId="51" applyFont="1" applyFill="1" applyBorder="1" applyAlignment="1">
      <alignment horizontal="right" vertical="center"/>
    </xf>
    <xf numFmtId="165" fontId="63" fillId="0" borderId="14" xfId="51" applyFont="1" applyFill="1" applyBorder="1" applyAlignment="1">
      <alignment vertical="center"/>
    </xf>
    <xf numFmtId="165" fontId="63" fillId="0" borderId="14" xfId="0" applyNumberFormat="1" applyFont="1" applyFill="1" applyBorder="1" applyAlignment="1">
      <alignment vertical="center"/>
    </xf>
    <xf numFmtId="165" fontId="63" fillId="0" borderId="19" xfId="51" applyFont="1" applyFill="1" applyBorder="1"/>
    <xf numFmtId="165" fontId="63" fillId="0" borderId="15" xfId="51" applyFont="1" applyFill="1" applyBorder="1"/>
    <xf numFmtId="165" fontId="63" fillId="0" borderId="23" xfId="51" applyFont="1" applyFill="1" applyBorder="1"/>
    <xf numFmtId="165" fontId="63" fillId="0" borderId="0" xfId="46" applyNumberFormat="1" applyFont="1"/>
    <xf numFmtId="3" fontId="42" fillId="0" borderId="0" xfId="0" applyNumberFormat="1" applyFont="1" applyAlignment="1">
      <alignment horizontal="right" vertical="center"/>
    </xf>
    <xf numFmtId="179" fontId="42" fillId="0" borderId="0" xfId="0" applyNumberFormat="1" applyFont="1" applyAlignment="1">
      <alignment horizontal="right" vertical="center"/>
    </xf>
    <xf numFmtId="0" fontId="47" fillId="0" borderId="10" xfId="0" applyFont="1" applyFill="1" applyBorder="1" applyAlignment="1">
      <alignment horizontal="right" vertical="center" indent="1"/>
    </xf>
    <xf numFmtId="165" fontId="42" fillId="0" borderId="10" xfId="51" applyFont="1" applyBorder="1" applyAlignment="1">
      <alignment horizontal="right" vertical="center"/>
    </xf>
    <xf numFmtId="0" fontId="63" fillId="0" borderId="10" xfId="0" applyFont="1" applyFill="1" applyBorder="1" applyAlignment="1">
      <alignment vertical="center"/>
    </xf>
    <xf numFmtId="165" fontId="63" fillId="0" borderId="10" xfId="51" applyFont="1" applyFill="1" applyBorder="1" applyAlignment="1">
      <alignment horizontal="right" vertical="center"/>
    </xf>
    <xf numFmtId="0" fontId="44" fillId="0" borderId="10" xfId="0" applyFont="1" applyBorder="1" applyAlignment="1">
      <alignment horizontal="center" vertical="center"/>
    </xf>
    <xf numFmtId="0" fontId="42" fillId="0" borderId="10" xfId="0" applyFont="1" applyBorder="1" applyAlignment="1">
      <alignment vertical="center" wrapText="1"/>
    </xf>
    <xf numFmtId="165" fontId="47" fillId="0" borderId="10" xfId="0" applyNumberFormat="1" applyFont="1" applyBorder="1" applyAlignment="1">
      <alignment horizontal="right" vertical="center"/>
    </xf>
    <xf numFmtId="165" fontId="46" fillId="0" borderId="10" xfId="0" applyNumberFormat="1" applyFont="1" applyBorder="1" applyAlignment="1">
      <alignment horizontal="right" vertical="center"/>
    </xf>
    <xf numFmtId="0" fontId="44" fillId="0" borderId="0" xfId="0" applyFont="1" applyAlignment="1">
      <alignment horizontal="left" vertical="center" wrapText="1"/>
    </xf>
    <xf numFmtId="167" fontId="44" fillId="0" borderId="0" xfId="45" applyFont="1" applyAlignment="1">
      <alignment vertical="center"/>
    </xf>
    <xf numFmtId="167" fontId="47" fillId="0" borderId="10" xfId="51" applyNumberFormat="1" applyFont="1" applyBorder="1" applyAlignment="1">
      <alignment horizontal="right" vertical="center"/>
    </xf>
    <xf numFmtId="167" fontId="47" fillId="0" borderId="10" xfId="51" applyNumberFormat="1" applyFont="1" applyBorder="1" applyAlignment="1">
      <alignment horizontal="center" vertical="center"/>
    </xf>
    <xf numFmtId="167" fontId="46" fillId="0" borderId="10" xfId="51" applyNumberFormat="1" applyFont="1" applyBorder="1" applyAlignment="1">
      <alignment horizontal="right" vertical="center"/>
    </xf>
    <xf numFmtId="0" fontId="31" fillId="0" borderId="0" xfId="0" applyFont="1" applyBorder="1" applyAlignment="1">
      <alignment vertical="center" wrapText="1"/>
    </xf>
    <xf numFmtId="0" fontId="28" fillId="0" borderId="0" xfId="49" applyFont="1" applyBorder="1" applyAlignment="1">
      <alignment horizontal="center" vertical="center" wrapText="1"/>
    </xf>
    <xf numFmtId="179" fontId="28" fillId="0" borderId="0" xfId="49" applyNumberFormat="1" applyFont="1" applyAlignment="1">
      <alignment horizontal="center" vertical="center" wrapText="1"/>
    </xf>
    <xf numFmtId="0" fontId="28" fillId="0" borderId="0" xfId="49" applyFont="1" applyAlignment="1">
      <alignment horizontal="center" vertical="center" wrapText="1"/>
    </xf>
    <xf numFmtId="0" fontId="27" fillId="0" borderId="0" xfId="49" applyFont="1" applyBorder="1" applyAlignment="1">
      <alignment horizontal="center" vertical="center"/>
    </xf>
    <xf numFmtId="0" fontId="27" fillId="0" borderId="0" xfId="49" applyFont="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Alignment="1">
      <alignment horizontal="left" vertical="center"/>
    </xf>
    <xf numFmtId="0" fontId="45" fillId="0" borderId="0" xfId="0" applyFont="1"/>
    <xf numFmtId="0" fontId="32" fillId="0" borderId="0" xfId="0" applyFont="1" applyAlignment="1">
      <alignment horizontal="right" vertical="center"/>
    </xf>
    <xf numFmtId="0" fontId="27" fillId="0" borderId="0" xfId="49" applyFont="1" applyBorder="1" applyAlignment="1">
      <alignment horizontal="center" vertical="center" wrapText="1"/>
    </xf>
    <xf numFmtId="0" fontId="27" fillId="0" borderId="0" xfId="49" applyFont="1" applyAlignment="1">
      <alignment horizontal="center" vertical="center" wrapText="1"/>
    </xf>
    <xf numFmtId="174" fontId="1" fillId="0" borderId="0" xfId="0" applyNumberFormat="1" applyFont="1"/>
    <xf numFmtId="0" fontId="31" fillId="0" borderId="0" xfId="0" applyFont="1" applyAlignment="1">
      <alignment horizontal="right" vertical="center"/>
    </xf>
    <xf numFmtId="0" fontId="1" fillId="0" borderId="0" xfId="0" applyFont="1"/>
    <xf numFmtId="0" fontId="19" fillId="0" borderId="0" xfId="0" applyFont="1" applyBorder="1" applyAlignment="1">
      <alignment vertical="center" wrapText="1"/>
    </xf>
    <xf numFmtId="177" fontId="54" fillId="38" borderId="10" xfId="49" applyNumberFormat="1" applyFont="1" applyFill="1" applyBorder="1" applyAlignment="1">
      <alignment horizontal="center" wrapText="1"/>
    </xf>
    <xf numFmtId="179" fontId="54" fillId="38" borderId="10" xfId="49" applyNumberFormat="1" applyFont="1" applyFill="1" applyBorder="1" applyAlignment="1">
      <alignment horizontal="center" vertical="center" wrapText="1"/>
    </xf>
    <xf numFmtId="179" fontId="54" fillId="38" borderId="10" xfId="49" applyNumberFormat="1" applyFont="1" applyFill="1" applyBorder="1" applyAlignment="1">
      <alignment horizontal="center" vertical="center" wrapText="1"/>
    </xf>
    <xf numFmtId="0" fontId="54" fillId="38" borderId="10" xfId="0" applyFont="1" applyFill="1" applyBorder="1" applyAlignment="1">
      <alignment horizontal="center" vertical="center" wrapText="1"/>
    </xf>
    <xf numFmtId="14" fontId="54" fillId="38" borderId="10" xfId="0" applyNumberFormat="1" applyFont="1" applyFill="1" applyBorder="1" applyAlignment="1">
      <alignment horizontal="center" vertical="center" wrapText="1"/>
    </xf>
    <xf numFmtId="0" fontId="54" fillId="38" borderId="13" xfId="0" applyFont="1" applyFill="1" applyBorder="1" applyAlignment="1">
      <alignment horizontal="center" vertical="center" wrapText="1"/>
    </xf>
    <xf numFmtId="0" fontId="54" fillId="38" borderId="15" xfId="0" applyFont="1" applyFill="1" applyBorder="1" applyAlignment="1">
      <alignment horizontal="center" vertical="center" wrapText="1"/>
    </xf>
    <xf numFmtId="0" fontId="54" fillId="38" borderId="10" xfId="0" applyFont="1" applyFill="1" applyBorder="1" applyAlignment="1">
      <alignment horizontal="center" vertical="center"/>
    </xf>
    <xf numFmtId="3" fontId="28" fillId="0" borderId="0" xfId="49" applyNumberFormat="1" applyFont="1" applyFill="1"/>
    <xf numFmtId="0" fontId="45" fillId="0" borderId="0" xfId="0" applyFont="1" applyFill="1" applyBorder="1" applyAlignment="1">
      <alignment horizontal="left" vertical="center" indent="1"/>
    </xf>
    <xf numFmtId="0" fontId="31" fillId="0" borderId="0" xfId="0" applyFont="1" applyFill="1" applyBorder="1" applyAlignment="1">
      <alignment horizontal="left" vertical="center" wrapText="1" indent="1"/>
    </xf>
    <xf numFmtId="179" fontId="54" fillId="38" borderId="10" xfId="0" applyNumberFormat="1" applyFont="1" applyFill="1" applyBorder="1" applyAlignment="1">
      <alignment horizontal="center" vertical="center" wrapText="1"/>
    </xf>
    <xf numFmtId="177" fontId="28" fillId="39" borderId="10" xfId="49" applyNumberFormat="1" applyFont="1" applyFill="1" applyBorder="1" applyAlignment="1">
      <alignment horizontal="center" wrapText="1"/>
    </xf>
    <xf numFmtId="178" fontId="28" fillId="39" borderId="10" xfId="51" applyNumberFormat="1" applyFont="1" applyFill="1" applyBorder="1"/>
    <xf numFmtId="0" fontId="29" fillId="39" borderId="10" xfId="0" applyFont="1" applyFill="1" applyBorder="1" applyAlignment="1">
      <alignment vertical="center"/>
    </xf>
    <xf numFmtId="167" fontId="29" fillId="39" borderId="10" xfId="0" applyNumberFormat="1" applyFont="1" applyFill="1" applyBorder="1" applyAlignment="1">
      <alignment horizontal="right" vertical="center"/>
    </xf>
    <xf numFmtId="0" fontId="29" fillId="39" borderId="10" xfId="0" applyFont="1" applyFill="1" applyBorder="1" applyAlignment="1">
      <alignment vertical="center" wrapText="1"/>
    </xf>
    <xf numFmtId="3" fontId="29" fillId="39" borderId="10" xfId="0" applyNumberFormat="1" applyFont="1" applyFill="1" applyBorder="1" applyAlignment="1">
      <alignment horizontal="right" vertical="center"/>
    </xf>
    <xf numFmtId="165" fontId="63" fillId="0" borderId="10" xfId="51" applyFont="1" applyFill="1" applyBorder="1" applyAlignment="1">
      <alignment horizontal="left" indent="1"/>
    </xf>
    <xf numFmtId="165" fontId="63" fillId="0" borderId="10" xfId="51" applyFont="1" applyBorder="1" applyAlignment="1">
      <alignment horizontal="left" indent="1"/>
    </xf>
    <xf numFmtId="178" fontId="47" fillId="0" borderId="14" xfId="51" applyNumberFormat="1" applyFont="1" applyFill="1" applyBorder="1" applyAlignment="1">
      <alignment horizontal="right" vertical="center"/>
    </xf>
    <xf numFmtId="0" fontId="93" fillId="0" borderId="14" xfId="0" applyFont="1" applyFill="1" applyBorder="1" applyAlignment="1">
      <alignment horizontal="center" vertical="center"/>
    </xf>
    <xf numFmtId="0" fontId="94" fillId="0" borderId="14" xfId="0" applyFont="1" applyFill="1" applyBorder="1" applyAlignment="1">
      <alignment horizontal="center" vertical="center"/>
    </xf>
    <xf numFmtId="178" fontId="63" fillId="0" borderId="14" xfId="51" applyNumberFormat="1" applyFont="1" applyFill="1" applyBorder="1" applyAlignment="1">
      <alignment vertical="center"/>
    </xf>
    <xf numFmtId="0" fontId="46" fillId="39" borderId="11" xfId="0" applyFont="1" applyFill="1" applyBorder="1" applyAlignment="1">
      <alignment vertical="center"/>
    </xf>
    <xf numFmtId="0" fontId="46" fillId="39" borderId="20" xfId="0" applyFont="1" applyFill="1" applyBorder="1" applyAlignment="1">
      <alignment vertical="center"/>
    </xf>
    <xf numFmtId="0" fontId="46" fillId="39" borderId="20" xfId="0" applyFont="1" applyFill="1" applyBorder="1" applyAlignment="1">
      <alignment horizontal="center" vertical="center"/>
    </xf>
    <xf numFmtId="179" fontId="63" fillId="39" borderId="12" xfId="49" applyNumberFormat="1" applyFont="1" applyFill="1" applyBorder="1"/>
    <xf numFmtId="179" fontId="63" fillId="0" borderId="10" xfId="49" applyNumberFormat="1" applyFont="1" applyFill="1" applyBorder="1"/>
    <xf numFmtId="0" fontId="46" fillId="39" borderId="10" xfId="0" applyFont="1" applyFill="1" applyBorder="1" applyAlignment="1">
      <alignment horizontal="left" vertical="center" indent="1"/>
    </xf>
    <xf numFmtId="0" fontId="47" fillId="39" borderId="10" xfId="0" applyFont="1" applyFill="1" applyBorder="1" applyAlignment="1">
      <alignment horizontal="center" vertical="center"/>
    </xf>
    <xf numFmtId="173" fontId="46" fillId="39" borderId="10" xfId="51" applyNumberFormat="1" applyFont="1" applyFill="1" applyBorder="1" applyAlignment="1">
      <alignment horizontal="right" vertical="center"/>
    </xf>
    <xf numFmtId="43" fontId="47" fillId="39" borderId="10" xfId="1" applyFont="1" applyFill="1" applyBorder="1" applyAlignment="1">
      <alignment horizontal="right" vertical="center"/>
    </xf>
    <xf numFmtId="165" fontId="46" fillId="39" borderId="10" xfId="51" applyFont="1" applyFill="1" applyBorder="1" applyAlignment="1">
      <alignment horizontal="right" vertical="center"/>
    </xf>
    <xf numFmtId="4" fontId="47" fillId="39" borderId="10" xfId="0" applyNumberFormat="1" applyFont="1" applyFill="1" applyBorder="1" applyAlignment="1">
      <alignment horizontal="right" vertical="center"/>
    </xf>
    <xf numFmtId="0" fontId="46" fillId="39" borderId="20" xfId="0" applyFont="1" applyFill="1" applyBorder="1" applyAlignment="1">
      <alignment horizontal="left" vertical="center" indent="1"/>
    </xf>
    <xf numFmtId="173" fontId="46" fillId="39" borderId="20" xfId="0" applyNumberFormat="1" applyFont="1" applyFill="1" applyBorder="1" applyAlignment="1">
      <alignment horizontal="left" vertical="center" indent="1"/>
    </xf>
    <xf numFmtId="173" fontId="46" fillId="39" borderId="10" xfId="0" applyNumberFormat="1" applyFont="1" applyFill="1" applyBorder="1" applyAlignment="1">
      <alignment horizontal="right" vertical="center"/>
    </xf>
    <xf numFmtId="173" fontId="47" fillId="39" borderId="10" xfId="0" applyNumberFormat="1" applyFont="1" applyFill="1" applyBorder="1" applyAlignment="1">
      <alignment horizontal="right" vertical="center"/>
    </xf>
    <xf numFmtId="167" fontId="46" fillId="39" borderId="10" xfId="0" applyNumberFormat="1" applyFont="1" applyFill="1" applyBorder="1" applyAlignment="1">
      <alignment horizontal="right" vertical="center"/>
    </xf>
    <xf numFmtId="167" fontId="47" fillId="39" borderId="10" xfId="0" applyNumberFormat="1" applyFont="1" applyFill="1" applyBorder="1" applyAlignment="1">
      <alignment horizontal="right" vertical="center"/>
    </xf>
    <xf numFmtId="0" fontId="46" fillId="39" borderId="10" xfId="0" applyFont="1" applyFill="1" applyBorder="1" applyAlignment="1">
      <alignment vertical="center"/>
    </xf>
    <xf numFmtId="0" fontId="46" fillId="39" borderId="10" xfId="0" applyFont="1" applyFill="1" applyBorder="1" applyAlignment="1">
      <alignment horizontal="center" vertical="center"/>
    </xf>
    <xf numFmtId="0" fontId="46" fillId="39" borderId="10" xfId="0" applyFont="1" applyFill="1" applyBorder="1" applyAlignment="1">
      <alignment horizontal="right" vertical="center"/>
    </xf>
    <xf numFmtId="165" fontId="46" fillId="39" borderId="10" xfId="51" applyFont="1" applyFill="1" applyBorder="1" applyAlignment="1">
      <alignment horizontal="right" vertical="center" indent="1"/>
    </xf>
    <xf numFmtId="165" fontId="46" fillId="39" borderId="15" xfId="51" applyFont="1" applyFill="1" applyBorder="1" applyAlignment="1">
      <alignment horizontal="right" vertical="center" indent="1"/>
    </xf>
    <xf numFmtId="178" fontId="63" fillId="0" borderId="14" xfId="51" applyNumberFormat="1" applyFont="1" applyFill="1" applyBorder="1" applyAlignment="1">
      <alignment horizontal="right" vertical="center"/>
    </xf>
    <xf numFmtId="165" fontId="42" fillId="0" borderId="14" xfId="51" applyFont="1" applyFill="1" applyBorder="1" applyAlignment="1">
      <alignment horizontal="right" vertical="center" indent="1"/>
    </xf>
    <xf numFmtId="0" fontId="90" fillId="39" borderId="14" xfId="0" applyFont="1" applyFill="1" applyBorder="1" applyAlignment="1">
      <alignment vertical="center"/>
    </xf>
    <xf numFmtId="0" fontId="34" fillId="39" borderId="14" xfId="0" applyFont="1" applyFill="1" applyBorder="1" applyAlignment="1">
      <alignment vertical="center"/>
    </xf>
    <xf numFmtId="165" fontId="89" fillId="39" borderId="14" xfId="51" applyFont="1" applyFill="1" applyBorder="1" applyAlignment="1">
      <alignment vertical="center"/>
    </xf>
    <xf numFmtId="0" fontId="89" fillId="39" borderId="14" xfId="0" applyFont="1" applyFill="1" applyBorder="1" applyAlignment="1">
      <alignment vertical="center"/>
    </xf>
    <xf numFmtId="165" fontId="89" fillId="39" borderId="17" xfId="51" applyFont="1" applyFill="1" applyBorder="1" applyAlignment="1">
      <alignment vertical="center"/>
    </xf>
    <xf numFmtId="165" fontId="89" fillId="39" borderId="18" xfId="51" applyFont="1" applyFill="1" applyBorder="1" applyAlignment="1">
      <alignment vertical="center"/>
    </xf>
    <xf numFmtId="0" fontId="89" fillId="39" borderId="15" xfId="0" applyFont="1" applyFill="1" applyBorder="1" applyAlignment="1">
      <alignment vertical="center"/>
    </xf>
    <xf numFmtId="0" fontId="89" fillId="39" borderId="19" xfId="0" applyFont="1" applyFill="1" applyBorder="1" applyAlignment="1">
      <alignment vertical="center"/>
    </xf>
    <xf numFmtId="0" fontId="89" fillId="39" borderId="16" xfId="0" applyFont="1" applyFill="1" applyBorder="1" applyAlignment="1">
      <alignment vertical="center"/>
    </xf>
    <xf numFmtId="0" fontId="89" fillId="39" borderId="23" xfId="0" applyFont="1" applyFill="1" applyBorder="1" applyAlignment="1">
      <alignment vertical="center"/>
    </xf>
    <xf numFmtId="0" fontId="90" fillId="39" borderId="10" xfId="0" applyFont="1" applyFill="1" applyBorder="1" applyAlignment="1">
      <alignment vertical="center"/>
    </xf>
    <xf numFmtId="0" fontId="89" fillId="39" borderId="11" xfId="0" applyFont="1" applyFill="1" applyBorder="1" applyAlignment="1">
      <alignment vertical="center"/>
    </xf>
    <xf numFmtId="0" fontId="89" fillId="39" borderId="20" xfId="0" applyFont="1" applyFill="1" applyBorder="1" applyAlignment="1">
      <alignment vertical="center"/>
    </xf>
    <xf numFmtId="0" fontId="89" fillId="39" borderId="12" xfId="0" applyFont="1" applyFill="1" applyBorder="1" applyAlignment="1">
      <alignment vertical="center"/>
    </xf>
    <xf numFmtId="0" fontId="69" fillId="39" borderId="15" xfId="0" applyFont="1" applyFill="1" applyBorder="1" applyAlignment="1">
      <alignment vertical="center"/>
    </xf>
    <xf numFmtId="0" fontId="69" fillId="39" borderId="15" xfId="0" applyFont="1" applyFill="1" applyBorder="1" applyAlignment="1">
      <alignment horizontal="center" vertical="center"/>
    </xf>
    <xf numFmtId="0" fontId="69" fillId="39" borderId="15" xfId="0" applyFont="1" applyFill="1" applyBorder="1" applyAlignment="1">
      <alignment horizontal="right" vertical="center"/>
    </xf>
    <xf numFmtId="0" fontId="69" fillId="0" borderId="10" xfId="0" applyFont="1" applyBorder="1" applyAlignment="1">
      <alignment vertical="center"/>
    </xf>
    <xf numFmtId="0" fontId="89" fillId="39" borderId="20" xfId="0" applyFont="1" applyFill="1" applyBorder="1" applyAlignment="1">
      <alignment horizontal="center" vertical="center"/>
    </xf>
    <xf numFmtId="0" fontId="89" fillId="39" borderId="20" xfId="0" applyFont="1" applyFill="1" applyBorder="1" applyAlignment="1">
      <alignment horizontal="center" vertical="center" wrapText="1"/>
    </xf>
    <xf numFmtId="0" fontId="63" fillId="39" borderId="12" xfId="46" applyFont="1" applyFill="1" applyBorder="1"/>
    <xf numFmtId="165" fontId="63" fillId="0" borderId="10" xfId="51" applyFont="1" applyBorder="1"/>
    <xf numFmtId="165" fontId="46" fillId="39" borderId="11" xfId="51" applyFont="1" applyFill="1" applyBorder="1" applyAlignment="1">
      <alignment horizontal="right" vertical="center"/>
    </xf>
    <xf numFmtId="165" fontId="46" fillId="39" borderId="11" xfId="51" applyFont="1" applyFill="1" applyBorder="1" applyAlignment="1">
      <alignment vertical="center"/>
    </xf>
    <xf numFmtId="165" fontId="47" fillId="0" borderId="11" xfId="51" applyFont="1" applyBorder="1" applyAlignment="1">
      <alignment horizontal="right" vertical="center"/>
    </xf>
    <xf numFmtId="165" fontId="42" fillId="0" borderId="0" xfId="51" applyFont="1" applyFill="1" applyAlignment="1">
      <alignment horizontal="right" vertical="center"/>
    </xf>
    <xf numFmtId="0" fontId="33" fillId="0" borderId="10" xfId="0" applyFont="1" applyFill="1" applyBorder="1" applyAlignment="1">
      <alignment vertical="center"/>
    </xf>
    <xf numFmtId="165" fontId="33" fillId="0" borderId="10" xfId="51" applyFont="1" applyFill="1" applyBorder="1" applyAlignment="1">
      <alignment horizontal="right" vertical="center"/>
    </xf>
    <xf numFmtId="0" fontId="33" fillId="0" borderId="10" xfId="0" applyFont="1" applyFill="1" applyBorder="1" applyAlignment="1">
      <alignment horizontal="right" vertical="center"/>
    </xf>
    <xf numFmtId="165" fontId="34" fillId="0" borderId="10" xfId="51" applyFont="1" applyFill="1" applyBorder="1" applyAlignment="1">
      <alignment horizontal="right" vertical="center"/>
    </xf>
    <xf numFmtId="0" fontId="34" fillId="0" borderId="10" xfId="0" applyFont="1" applyFill="1" applyBorder="1" applyAlignment="1">
      <alignment horizontal="right" vertical="center"/>
    </xf>
    <xf numFmtId="0" fontId="33" fillId="0" borderId="10" xfId="0" applyFont="1" applyFill="1" applyBorder="1" applyAlignment="1">
      <alignment horizontal="left" vertical="center"/>
    </xf>
    <xf numFmtId="165" fontId="33" fillId="0" borderId="10" xfId="51" applyFont="1" applyFill="1" applyBorder="1" applyAlignment="1">
      <alignment horizontal="center" vertical="center"/>
    </xf>
    <xf numFmtId="165" fontId="34" fillId="0" borderId="10" xfId="51" applyFont="1" applyFill="1" applyBorder="1" applyAlignment="1">
      <alignment vertical="center"/>
    </xf>
    <xf numFmtId="165" fontId="33" fillId="0" borderId="10" xfId="51" applyFont="1" applyFill="1" applyBorder="1" applyAlignment="1">
      <alignment vertical="center"/>
    </xf>
    <xf numFmtId="165" fontId="44" fillId="0" borderId="10" xfId="51" applyFont="1" applyBorder="1" applyAlignment="1">
      <alignment horizontal="right" vertical="center"/>
    </xf>
    <xf numFmtId="165" fontId="44" fillId="0" borderId="10" xfId="51" applyFont="1" applyFill="1" applyBorder="1" applyAlignment="1">
      <alignment horizontal="right" vertical="center"/>
    </xf>
    <xf numFmtId="179" fontId="54" fillId="38" borderId="10" xfId="0" applyNumberFormat="1" applyFont="1" applyFill="1" applyBorder="1" applyAlignment="1">
      <alignment horizontal="center" vertical="center"/>
    </xf>
    <xf numFmtId="14" fontId="54" fillId="38" borderId="10" xfId="0" applyNumberFormat="1" applyFont="1" applyFill="1" applyBorder="1" applyAlignment="1">
      <alignment horizontal="center" vertical="center"/>
    </xf>
    <xf numFmtId="0" fontId="46" fillId="39" borderId="10" xfId="0" applyFont="1" applyFill="1" applyBorder="1"/>
    <xf numFmtId="165" fontId="46" fillId="39" borderId="10" xfId="51" applyFont="1" applyFill="1" applyBorder="1" applyAlignment="1">
      <alignment horizontal="left" indent="1"/>
    </xf>
    <xf numFmtId="179" fontId="57" fillId="38" borderId="10" xfId="0" applyNumberFormat="1" applyFont="1" applyFill="1" applyBorder="1" applyAlignment="1">
      <alignment horizontal="center" vertical="center" wrapText="1"/>
    </xf>
    <xf numFmtId="167" fontId="89" fillId="0" borderId="10" xfId="51" applyNumberFormat="1" applyFont="1" applyBorder="1"/>
    <xf numFmtId="165" fontId="27" fillId="0" borderId="0" xfId="51" applyFont="1"/>
    <xf numFmtId="0" fontId="54" fillId="38" borderId="19" xfId="0" applyFont="1" applyFill="1" applyBorder="1" applyAlignment="1">
      <alignment horizontal="center" vertical="center" wrapText="1"/>
    </xf>
    <xf numFmtId="0" fontId="95" fillId="0" borderId="10" xfId="0" applyFont="1" applyBorder="1" applyAlignment="1">
      <alignment vertical="center" wrapText="1"/>
    </xf>
    <xf numFmtId="165" fontId="95" fillId="0" borderId="10" xfId="51" applyFont="1" applyBorder="1" applyAlignment="1">
      <alignment horizontal="right" vertical="center"/>
    </xf>
    <xf numFmtId="165" fontId="96" fillId="0" borderId="10" xfId="51" applyFont="1" applyBorder="1" applyAlignment="1">
      <alignment horizontal="right" vertical="center"/>
    </xf>
    <xf numFmtId="0" fontId="98" fillId="0" borderId="10" xfId="0" applyFont="1" applyBorder="1" applyAlignment="1">
      <alignment vertical="center"/>
    </xf>
    <xf numFmtId="0" fontId="96" fillId="0" borderId="10" xfId="0" applyFont="1" applyBorder="1" applyAlignment="1">
      <alignment horizontal="left" vertical="center" indent="1"/>
    </xf>
    <xf numFmtId="167" fontId="96" fillId="0" borderId="10" xfId="51" applyNumberFormat="1" applyFont="1" applyFill="1" applyBorder="1" applyAlignment="1">
      <alignment horizontal="right" vertical="center"/>
    </xf>
    <xf numFmtId="167" fontId="98" fillId="0" borderId="10" xfId="0" applyNumberFormat="1" applyFont="1" applyBorder="1" applyAlignment="1">
      <alignment horizontal="right" vertical="center"/>
    </xf>
    <xf numFmtId="165" fontId="97" fillId="0" borderId="10" xfId="51" applyFont="1" applyFill="1" applyBorder="1" applyAlignment="1">
      <alignment horizontal="right" vertical="center"/>
    </xf>
    <xf numFmtId="165" fontId="98" fillId="0" borderId="10" xfId="51" applyFont="1" applyBorder="1" applyAlignment="1">
      <alignment horizontal="right" vertical="center"/>
    </xf>
    <xf numFmtId="0" fontId="99" fillId="0" borderId="13" xfId="0" applyFont="1" applyBorder="1" applyAlignment="1">
      <alignment vertical="center"/>
    </xf>
    <xf numFmtId="0" fontId="96" fillId="0" borderId="15" xfId="0" applyFont="1" applyBorder="1" applyAlignment="1">
      <alignment horizontal="left" vertical="center" indent="4"/>
    </xf>
    <xf numFmtId="0" fontId="96" fillId="0" borderId="10" xfId="0" applyFont="1" applyBorder="1" applyAlignment="1">
      <alignment vertical="center"/>
    </xf>
    <xf numFmtId="0" fontId="96" fillId="0" borderId="10" xfId="0" applyFont="1" applyBorder="1" applyAlignment="1">
      <alignment horizontal="right" vertical="center"/>
    </xf>
    <xf numFmtId="165" fontId="100" fillId="0" borderId="13" xfId="51" applyFont="1" applyBorder="1"/>
    <xf numFmtId="165" fontId="96" fillId="0" borderId="13" xfId="51" applyFont="1" applyBorder="1" applyAlignment="1">
      <alignment horizontal="right" vertical="center"/>
    </xf>
    <xf numFmtId="165" fontId="96" fillId="0" borderId="15" xfId="51" applyFont="1" applyBorder="1" applyAlignment="1">
      <alignment horizontal="right" vertical="center"/>
    </xf>
    <xf numFmtId="0" fontId="97" fillId="0" borderId="10" xfId="49" applyFont="1" applyBorder="1"/>
    <xf numFmtId="165" fontId="97" fillId="0" borderId="10" xfId="51" applyFont="1" applyBorder="1" applyAlignment="1">
      <alignment vertical="top"/>
    </xf>
    <xf numFmtId="165" fontId="101" fillId="0" borderId="10" xfId="51" applyFont="1" applyBorder="1" applyAlignment="1">
      <alignment vertical="top"/>
    </xf>
    <xf numFmtId="165" fontId="97" fillId="0" borderId="10" xfId="51" applyFont="1" applyBorder="1"/>
    <xf numFmtId="165" fontId="101" fillId="0" borderId="10" xfId="51" applyFont="1" applyBorder="1"/>
    <xf numFmtId="0" fontId="96" fillId="0" borderId="10" xfId="0" applyFont="1" applyBorder="1" applyAlignment="1">
      <alignment horizontal="center" vertical="center" wrapText="1"/>
    </xf>
    <xf numFmtId="165" fontId="96" fillId="0" borderId="10" xfId="51" applyFont="1" applyBorder="1" applyAlignment="1">
      <alignment horizontal="center" vertical="center"/>
    </xf>
    <xf numFmtId="165" fontId="98" fillId="0" borderId="10" xfId="51" applyFont="1" applyBorder="1" applyAlignment="1">
      <alignment horizontal="center" vertical="center"/>
    </xf>
    <xf numFmtId="165" fontId="96" fillId="0" borderId="10" xfId="51" applyFont="1" applyBorder="1" applyAlignment="1">
      <alignment horizontal="right" vertical="center" indent="1"/>
    </xf>
    <xf numFmtId="165" fontId="98" fillId="0" borderId="10" xfId="51" applyFont="1" applyBorder="1" applyAlignment="1">
      <alignment horizontal="right" vertical="center" indent="1"/>
    </xf>
    <xf numFmtId="0" fontId="96" fillId="0" borderId="10" xfId="0" applyFont="1" applyBorder="1" applyAlignment="1">
      <alignment vertical="center" wrapText="1"/>
    </xf>
    <xf numFmtId="167" fontId="96" fillId="0" borderId="10" xfId="1" applyNumberFormat="1" applyFont="1" applyBorder="1" applyAlignment="1">
      <alignment horizontal="right" vertical="center"/>
    </xf>
    <xf numFmtId="167" fontId="97" fillId="0" borderId="10" xfId="1" applyNumberFormat="1" applyFont="1" applyBorder="1"/>
    <xf numFmtId="167" fontId="96" fillId="0" borderId="10" xfId="1" applyNumberFormat="1" applyFont="1" applyFill="1" applyBorder="1" applyAlignment="1">
      <alignment horizontal="right" vertical="center"/>
    </xf>
    <xf numFmtId="0" fontId="98" fillId="0" borderId="10" xfId="0" applyFont="1" applyBorder="1" applyAlignment="1">
      <alignment vertical="center" wrapText="1"/>
    </xf>
    <xf numFmtId="0" fontId="100" fillId="0" borderId="10" xfId="0" applyFont="1" applyBorder="1" applyAlignment="1">
      <alignment vertical="top" wrapText="1"/>
    </xf>
    <xf numFmtId="167" fontId="98" fillId="0" borderId="10" xfId="51" applyNumberFormat="1" applyFont="1" applyBorder="1" applyAlignment="1">
      <alignment horizontal="right" vertical="center"/>
    </xf>
    <xf numFmtId="165" fontId="96" fillId="0" borderId="10" xfId="51" applyFont="1" applyFill="1" applyBorder="1" applyAlignment="1">
      <alignment horizontal="right" vertical="center"/>
    </xf>
    <xf numFmtId="165" fontId="96" fillId="0" borderId="10" xfId="51" applyFont="1" applyBorder="1" applyAlignment="1">
      <alignment vertical="center"/>
    </xf>
    <xf numFmtId="165" fontId="98" fillId="0" borderId="10" xfId="51" applyFont="1" applyBorder="1" applyAlignment="1">
      <alignment vertical="center"/>
    </xf>
    <xf numFmtId="165" fontId="95" fillId="0" borderId="10" xfId="51" applyFont="1" applyFill="1" applyBorder="1" applyAlignment="1">
      <alignment horizontal="right" vertical="center" wrapText="1"/>
    </xf>
    <xf numFmtId="0" fontId="95" fillId="0" borderId="10" xfId="0" applyFont="1" applyBorder="1" applyAlignment="1">
      <alignment vertical="center"/>
    </xf>
    <xf numFmtId="0" fontId="102" fillId="0" borderId="10" xfId="0" applyFont="1" applyBorder="1" applyAlignment="1">
      <alignment vertical="center" wrapText="1"/>
    </xf>
    <xf numFmtId="165" fontId="28" fillId="0" borderId="0" xfId="51" applyFont="1" applyBorder="1" applyAlignment="1"/>
    <xf numFmtId="0" fontId="54" fillId="38" borderId="10" xfId="49" applyFont="1" applyFill="1" applyBorder="1" applyAlignment="1">
      <alignment horizontal="center" vertical="center" wrapText="1"/>
    </xf>
    <xf numFmtId="0" fontId="102" fillId="39" borderId="11" xfId="0" applyFont="1" applyFill="1" applyBorder="1" applyAlignment="1">
      <alignment vertical="center" wrapText="1"/>
    </xf>
    <xf numFmtId="0" fontId="98" fillId="39" borderId="10" xfId="0" applyFont="1" applyFill="1" applyBorder="1" applyAlignment="1">
      <alignment vertical="center"/>
    </xf>
    <xf numFmtId="165" fontId="98" fillId="39" borderId="10" xfId="51" applyFont="1" applyFill="1" applyBorder="1" applyAlignment="1">
      <alignment horizontal="right" vertical="center"/>
    </xf>
    <xf numFmtId="0" fontId="95" fillId="0" borderId="11" xfId="0" applyFont="1" applyBorder="1" applyAlignment="1">
      <alignment horizontal="left" vertical="center" wrapText="1" indent="1"/>
    </xf>
    <xf numFmtId="0" fontId="95" fillId="0" borderId="11" xfId="0" applyFont="1" applyBorder="1" applyAlignment="1">
      <alignment horizontal="left" vertical="center" indent="1"/>
    </xf>
    <xf numFmtId="165" fontId="97" fillId="0" borderId="10" xfId="51" applyFont="1" applyFill="1" applyBorder="1"/>
    <xf numFmtId="0" fontId="101" fillId="0" borderId="10" xfId="49" applyFont="1" applyBorder="1"/>
    <xf numFmtId="165" fontId="101" fillId="0" borderId="10" xfId="51" applyFont="1" applyFill="1" applyBorder="1"/>
    <xf numFmtId="176" fontId="97" fillId="0" borderId="10" xfId="49" applyNumberFormat="1" applyFont="1" applyBorder="1"/>
    <xf numFmtId="0" fontId="103" fillId="0" borderId="0" xfId="0" applyFont="1"/>
    <xf numFmtId="165" fontId="101" fillId="0" borderId="0" xfId="51" applyFont="1" applyFill="1" applyBorder="1"/>
    <xf numFmtId="0" fontId="104" fillId="0" borderId="0" xfId="49" applyFont="1" applyBorder="1"/>
    <xf numFmtId="165" fontId="28" fillId="0" borderId="0" xfId="49" applyNumberFormat="1" applyFont="1" applyFill="1"/>
    <xf numFmtId="0" fontId="98" fillId="0" borderId="17" xfId="0" applyFont="1" applyBorder="1"/>
    <xf numFmtId="171" fontId="97" fillId="0" borderId="14" xfId="1" applyNumberFormat="1" applyFont="1" applyFill="1" applyBorder="1"/>
    <xf numFmtId="171" fontId="97" fillId="0" borderId="14" xfId="1" applyNumberFormat="1" applyFont="1" applyBorder="1"/>
    <xf numFmtId="0" fontId="96" fillId="0" borderId="17" xfId="0" applyFont="1" applyBorder="1"/>
    <xf numFmtId="165" fontId="97" fillId="0" borderId="14" xfId="51" applyFont="1" applyFill="1" applyBorder="1"/>
    <xf numFmtId="0" fontId="96" fillId="0" borderId="17" xfId="0" applyFont="1" applyFill="1" applyBorder="1"/>
    <xf numFmtId="0" fontId="98" fillId="0" borderId="11" xfId="0" applyFont="1" applyBorder="1"/>
    <xf numFmtId="0" fontId="98" fillId="0" borderId="22" xfId="0" applyFont="1" applyBorder="1"/>
    <xf numFmtId="165" fontId="97" fillId="0" borderId="13" xfId="51" applyFont="1" applyFill="1" applyBorder="1"/>
    <xf numFmtId="165" fontId="98" fillId="0" borderId="14" xfId="51" applyFont="1" applyFill="1" applyBorder="1"/>
    <xf numFmtId="165" fontId="96" fillId="0" borderId="14" xfId="51" applyFont="1" applyFill="1" applyBorder="1"/>
    <xf numFmtId="0" fontId="31" fillId="0" borderId="0" xfId="0" applyFont="1" applyFill="1" applyBorder="1"/>
    <xf numFmtId="0" fontId="105" fillId="0" borderId="0" xfId="0" applyFont="1" applyBorder="1"/>
    <xf numFmtId="0" fontId="102" fillId="0" borderId="10" xfId="0" applyFont="1" applyBorder="1" applyAlignment="1">
      <alignment vertical="center"/>
    </xf>
    <xf numFmtId="0" fontId="96" fillId="0" borderId="10" xfId="0" applyFont="1" applyFill="1" applyBorder="1" applyAlignment="1">
      <alignment vertical="center"/>
    </xf>
    <xf numFmtId="167" fontId="97" fillId="0" borderId="14" xfId="51" applyNumberFormat="1" applyFont="1" applyFill="1" applyBorder="1"/>
    <xf numFmtId="167" fontId="98" fillId="0" borderId="10" xfId="51" applyNumberFormat="1" applyFont="1" applyFill="1" applyBorder="1" applyAlignment="1">
      <alignment horizontal="right" vertical="center"/>
    </xf>
    <xf numFmtId="167" fontId="96" fillId="0" borderId="10" xfId="0" applyNumberFormat="1" applyFont="1" applyFill="1" applyBorder="1" applyAlignment="1">
      <alignment vertical="center"/>
    </xf>
    <xf numFmtId="167" fontId="96" fillId="0" borderId="10" xfId="0" applyNumberFormat="1" applyFont="1" applyBorder="1" applyAlignment="1">
      <alignment vertical="center"/>
    </xf>
    <xf numFmtId="167" fontId="96" fillId="0" borderId="10" xfId="0" applyNumberFormat="1" applyFont="1" applyFill="1" applyBorder="1" applyAlignment="1">
      <alignment horizontal="right" vertical="center"/>
    </xf>
    <xf numFmtId="167" fontId="96" fillId="0" borderId="10" xfId="0" applyNumberFormat="1" applyFont="1" applyBorder="1" applyAlignment="1">
      <alignment horizontal="right" vertical="center"/>
    </xf>
    <xf numFmtId="0" fontId="52" fillId="39" borderId="10" xfId="0" applyFont="1" applyFill="1" applyBorder="1" applyAlignment="1">
      <alignment horizontal="center" vertical="center"/>
    </xf>
    <xf numFmtId="0" fontId="52" fillId="39" borderId="10" xfId="0" applyFont="1" applyFill="1" applyBorder="1" applyAlignment="1">
      <alignment vertical="center"/>
    </xf>
    <xf numFmtId="3" fontId="52" fillId="39" borderId="10" xfId="0" applyNumberFormat="1" applyFont="1" applyFill="1" applyBorder="1" applyAlignment="1">
      <alignment horizontal="center" vertical="center"/>
    </xf>
    <xf numFmtId="3" fontId="52" fillId="39" borderId="10" xfId="0" applyNumberFormat="1" applyFont="1" applyFill="1" applyBorder="1" applyAlignment="1">
      <alignment horizontal="right" vertical="center"/>
    </xf>
    <xf numFmtId="10" fontId="52" fillId="39" borderId="10" xfId="0" applyNumberFormat="1" applyFont="1" applyFill="1" applyBorder="1" applyAlignment="1">
      <alignment horizontal="right" vertical="center"/>
    </xf>
    <xf numFmtId="0" fontId="42" fillId="39" borderId="11" xfId="0" applyFont="1" applyFill="1" applyBorder="1" applyAlignment="1">
      <alignment horizontal="left" vertical="center" indent="1"/>
    </xf>
    <xf numFmtId="0" fontId="42" fillId="39" borderId="12" xfId="0" applyFont="1" applyFill="1" applyBorder="1" applyAlignment="1">
      <alignment horizontal="left" vertical="center" indent="1"/>
    </xf>
    <xf numFmtId="0" fontId="102" fillId="37" borderId="10" xfId="0" applyFont="1" applyFill="1" applyBorder="1" applyAlignment="1">
      <alignment horizontal="left" vertical="center" wrapText="1"/>
    </xf>
    <xf numFmtId="0" fontId="112" fillId="38" borderId="0" xfId="0" applyFont="1" applyFill="1" applyBorder="1" applyAlignment="1">
      <alignment vertical="center"/>
    </xf>
    <xf numFmtId="0" fontId="28" fillId="39" borderId="0" xfId="0" applyFont="1" applyFill="1" applyBorder="1"/>
    <xf numFmtId="0" fontId="106" fillId="39" borderId="0" xfId="0" applyFont="1" applyFill="1" applyBorder="1" applyAlignment="1">
      <alignment horizontal="center"/>
    </xf>
    <xf numFmtId="0" fontId="107" fillId="39" borderId="0" xfId="0" applyFont="1" applyFill="1"/>
    <xf numFmtId="0" fontId="107" fillId="39" borderId="0" xfId="0" applyFont="1" applyFill="1" applyBorder="1"/>
    <xf numFmtId="0" fontId="111" fillId="39" borderId="0" xfId="0" applyFont="1" applyFill="1" applyBorder="1"/>
    <xf numFmtId="0" fontId="109" fillId="39" borderId="0" xfId="59" applyFont="1" applyFill="1" applyBorder="1" applyAlignment="1">
      <alignment horizontal="center"/>
    </xf>
    <xf numFmtId="0" fontId="28" fillId="39" borderId="0" xfId="0" applyFont="1" applyFill="1" applyBorder="1" applyAlignment="1">
      <alignment horizontal="center"/>
    </xf>
    <xf numFmtId="0" fontId="109" fillId="39" borderId="0" xfId="59" quotePrefix="1" applyFont="1" applyFill="1" applyBorder="1" applyAlignment="1">
      <alignment horizontal="center"/>
    </xf>
    <xf numFmtId="0" fontId="108" fillId="39" borderId="0" xfId="0" applyFont="1" applyFill="1" applyBorder="1"/>
    <xf numFmtId="0" fontId="63" fillId="39" borderId="0" xfId="0" applyFont="1" applyFill="1" applyBorder="1" applyAlignment="1">
      <alignment horizontal="center"/>
    </xf>
    <xf numFmtId="0" fontId="75" fillId="39" borderId="0" xfId="0" applyFont="1" applyFill="1" applyBorder="1" applyAlignment="1">
      <alignment horizontal="center"/>
    </xf>
    <xf numFmtId="0" fontId="28" fillId="0" borderId="0" xfId="0" applyFont="1" applyFill="1" applyBorder="1"/>
    <xf numFmtId="0" fontId="107" fillId="0" borderId="0" xfId="0" applyFont="1" applyFill="1"/>
    <xf numFmtId="0" fontId="107" fillId="0" borderId="0" xfId="0" applyFont="1" applyFill="1" applyBorder="1"/>
    <xf numFmtId="0" fontId="28" fillId="0" borderId="0" xfId="0" applyFont="1" applyFill="1" applyBorder="1" applyAlignment="1">
      <alignment horizontal="center"/>
    </xf>
    <xf numFmtId="0" fontId="42" fillId="39" borderId="11" xfId="0" applyFont="1" applyFill="1" applyBorder="1" applyAlignment="1">
      <alignment horizontal="left" vertical="center" wrapText="1" indent="1"/>
    </xf>
    <xf numFmtId="0" fontId="42" fillId="39" borderId="12" xfId="0" applyFont="1" applyFill="1" applyBorder="1" applyAlignment="1">
      <alignment horizontal="left" vertical="center" wrapText="1" indent="1"/>
    </xf>
    <xf numFmtId="0" fontId="55" fillId="38" borderId="10" xfId="0" applyFont="1" applyFill="1" applyBorder="1" applyAlignment="1">
      <alignment horizontal="center" vertical="center"/>
    </xf>
    <xf numFmtId="0" fontId="55" fillId="38" borderId="10" xfId="0" applyFont="1" applyFill="1" applyBorder="1" applyAlignment="1">
      <alignment horizontal="center" vertical="center" wrapText="1"/>
    </xf>
    <xf numFmtId="0" fontId="57" fillId="38" borderId="10" xfId="0" applyFont="1" applyFill="1" applyBorder="1" applyAlignment="1">
      <alignment horizontal="center" vertical="center"/>
    </xf>
    <xf numFmtId="0" fontId="46" fillId="0" borderId="0" xfId="0" applyFont="1" applyAlignment="1">
      <alignment horizontal="left" vertical="center"/>
    </xf>
    <xf numFmtId="0" fontId="42" fillId="39" borderId="10" xfId="0" applyFont="1" applyFill="1" applyBorder="1" applyAlignment="1">
      <alignment horizontal="left" vertical="center" indent="1"/>
    </xf>
    <xf numFmtId="0" fontId="22" fillId="0" borderId="0" xfId="49" quotePrefix="1" applyFont="1" applyFill="1" applyAlignment="1">
      <alignment horizontal="center"/>
    </xf>
    <xf numFmtId="0" fontId="37" fillId="0" borderId="0" xfId="49" quotePrefix="1" applyFont="1" applyFill="1" applyAlignment="1">
      <alignment horizontal="center"/>
    </xf>
    <xf numFmtId="0" fontId="57" fillId="38" borderId="10" xfId="0" applyFont="1" applyFill="1" applyBorder="1" applyAlignment="1">
      <alignment horizontal="center" vertical="center" wrapText="1"/>
    </xf>
    <xf numFmtId="0" fontId="54" fillId="38" borderId="10" xfId="0" applyFont="1" applyFill="1" applyBorder="1" applyAlignment="1">
      <alignment horizontal="center" vertical="center" wrapText="1"/>
    </xf>
    <xf numFmtId="165" fontId="92" fillId="0" borderId="0" xfId="51" applyFont="1"/>
    <xf numFmtId="0" fontId="119" fillId="0" borderId="0" xfId="215" applyFont="1" applyFill="1" applyAlignment="1">
      <alignment vertical="center"/>
    </xf>
    <xf numFmtId="0" fontId="120" fillId="0" borderId="0" xfId="215" applyFont="1" applyFill="1" applyAlignment="1">
      <alignment vertical="center"/>
    </xf>
    <xf numFmtId="0" fontId="92" fillId="0" borderId="0" xfId="215" applyFont="1" applyFill="1" applyAlignment="1">
      <alignment vertical="center"/>
    </xf>
    <xf numFmtId="0" fontId="92" fillId="0" borderId="0" xfId="215" applyFont="1" applyAlignment="1">
      <alignment vertical="center"/>
    </xf>
    <xf numFmtId="0" fontId="121" fillId="0" borderId="0" xfId="215" applyFont="1" applyFill="1" applyAlignment="1">
      <alignment horizontal="center" vertical="center"/>
    </xf>
    <xf numFmtId="0" fontId="122" fillId="0" borderId="0" xfId="215" applyFont="1" applyFill="1" applyAlignment="1">
      <alignment vertical="center"/>
    </xf>
    <xf numFmtId="0" fontId="123" fillId="0" borderId="0" xfId="215" applyFont="1" applyFill="1" applyAlignment="1">
      <alignment vertical="center"/>
    </xf>
    <xf numFmtId="0" fontId="120" fillId="0" borderId="0" xfId="215" applyFont="1" applyFill="1" applyAlignment="1">
      <alignment horizontal="center" vertical="center"/>
    </xf>
    <xf numFmtId="0" fontId="120" fillId="35" borderId="0" xfId="215" applyFont="1" applyFill="1" applyAlignment="1">
      <alignment horizontal="center" vertical="center"/>
    </xf>
    <xf numFmtId="0" fontId="92" fillId="0" borderId="0" xfId="215" applyFont="1" applyAlignment="1">
      <alignment horizontal="center" vertical="center"/>
    </xf>
    <xf numFmtId="0" fontId="124" fillId="0" borderId="0" xfId="215" applyNumberFormat="1" applyFont="1" applyAlignment="1">
      <alignment horizontal="left" vertical="center"/>
    </xf>
    <xf numFmtId="0" fontId="124" fillId="0" borderId="0" xfId="215" applyFont="1" applyAlignment="1">
      <alignment horizontal="left" vertical="center"/>
    </xf>
    <xf numFmtId="165" fontId="124" fillId="0" borderId="0" xfId="51" applyFont="1" applyAlignment="1">
      <alignment vertical="center"/>
    </xf>
    <xf numFmtId="4" fontId="124" fillId="0" borderId="0" xfId="215" applyNumberFormat="1" applyFont="1" applyAlignment="1">
      <alignment vertical="center"/>
    </xf>
    <xf numFmtId="0" fontId="92" fillId="0" borderId="0" xfId="215" applyFont="1" applyAlignment="1">
      <alignment horizontal="left" vertical="center"/>
    </xf>
    <xf numFmtId="0" fontId="122" fillId="0" borderId="0" xfId="215" applyFont="1" applyAlignment="1">
      <alignment vertical="center"/>
    </xf>
    <xf numFmtId="165" fontId="122" fillId="0" borderId="0" xfId="51" applyFont="1" applyAlignment="1">
      <alignment vertical="center"/>
    </xf>
    <xf numFmtId="3" fontId="122" fillId="0" borderId="0" xfId="215" applyNumberFormat="1" applyFont="1" applyAlignment="1">
      <alignment vertical="center"/>
    </xf>
    <xf numFmtId="4" fontId="122" fillId="0" borderId="0" xfId="215" applyNumberFormat="1" applyFont="1" applyAlignment="1">
      <alignment vertical="center"/>
    </xf>
    <xf numFmtId="0" fontId="124" fillId="0" borderId="0" xfId="215" applyFont="1" applyAlignment="1">
      <alignment vertical="center"/>
    </xf>
    <xf numFmtId="0" fontId="92" fillId="0" borderId="0" xfId="322" applyFont="1"/>
    <xf numFmtId="0" fontId="122" fillId="0" borderId="0" xfId="322" applyFont="1" applyAlignment="1">
      <alignment horizontal="center" vertical="top" wrapText="1"/>
    </xf>
    <xf numFmtId="178" fontId="92" fillId="0" borderId="0" xfId="51" applyNumberFormat="1" applyFont="1"/>
    <xf numFmtId="0" fontId="91" fillId="0" borderId="0" xfId="322" applyFont="1"/>
    <xf numFmtId="3" fontId="92" fillId="0" borderId="0" xfId="322" applyNumberFormat="1" applyFont="1"/>
    <xf numFmtId="0" fontId="124" fillId="0" borderId="10" xfId="322" applyFont="1" applyBorder="1" applyAlignment="1">
      <alignment horizontal="left" vertical="top" wrapText="1"/>
    </xf>
    <xf numFmtId="0" fontId="92" fillId="0" borderId="10" xfId="322" applyFont="1" applyBorder="1" applyAlignment="1">
      <alignment horizontal="left" vertical="top" wrapText="1"/>
    </xf>
    <xf numFmtId="49" fontId="92" fillId="0" borderId="10" xfId="322" applyNumberFormat="1" applyFont="1" applyFill="1" applyBorder="1" applyAlignment="1">
      <alignment horizontal="left" vertical="top" wrapText="1"/>
    </xf>
    <xf numFmtId="0" fontId="92" fillId="0" borderId="10" xfId="322" applyFont="1" applyFill="1" applyBorder="1" applyAlignment="1">
      <alignment horizontal="left" vertical="top" wrapText="1"/>
    </xf>
    <xf numFmtId="165" fontId="91" fillId="0" borderId="10" xfId="51" applyFont="1" applyFill="1" applyBorder="1" applyAlignment="1">
      <alignment vertical="center"/>
    </xf>
    <xf numFmtId="165" fontId="126" fillId="38" borderId="10" xfId="51" applyFont="1" applyFill="1" applyBorder="1" applyAlignment="1">
      <alignment horizontal="center" vertical="center"/>
    </xf>
    <xf numFmtId="49" fontId="91" fillId="0" borderId="10" xfId="322" applyNumberFormat="1" applyFont="1" applyFill="1" applyBorder="1" applyAlignment="1">
      <alignment horizontal="left" vertical="top" wrapText="1"/>
    </xf>
    <xf numFmtId="0" fontId="91" fillId="0" borderId="10" xfId="322" applyFont="1" applyFill="1" applyBorder="1" applyAlignment="1">
      <alignment horizontal="left" vertical="top" wrapText="1"/>
    </xf>
    <xf numFmtId="49" fontId="119" fillId="0" borderId="0" xfId="0" applyNumberFormat="1" applyFont="1" applyAlignment="1">
      <alignment horizontal="left" vertical="center"/>
    </xf>
    <xf numFmtId="0" fontId="92" fillId="0" borderId="10" xfId="322" applyNumberFormat="1" applyFont="1" applyFill="1" applyBorder="1" applyAlignment="1">
      <alignment horizontal="left" vertical="top" wrapText="1"/>
    </xf>
    <xf numFmtId="0" fontId="92" fillId="0" borderId="0" xfId="80" applyFont="1" applyAlignment="1">
      <alignment vertical="center"/>
    </xf>
    <xf numFmtId="165" fontId="114" fillId="0" borderId="0" xfId="51" applyFont="1" applyAlignment="1">
      <alignment vertical="center" wrapText="1"/>
    </xf>
    <xf numFmtId="178" fontId="114" fillId="0" borderId="0" xfId="51" applyNumberFormat="1" applyFont="1" applyAlignment="1">
      <alignment horizontal="right" vertical="center"/>
    </xf>
    <xf numFmtId="0" fontId="115" fillId="0" borderId="0" xfId="0" applyFont="1" applyAlignment="1">
      <alignment vertical="center" wrapText="1"/>
    </xf>
    <xf numFmtId="165" fontId="115" fillId="0" borderId="0" xfId="51" applyFont="1" applyAlignment="1">
      <alignment vertical="center" wrapText="1"/>
    </xf>
    <xf numFmtId="0" fontId="114" fillId="33" borderId="0" xfId="0" applyFont="1" applyFill="1" applyAlignment="1">
      <alignment vertical="center" wrapText="1"/>
    </xf>
    <xf numFmtId="165" fontId="114" fillId="33" borderId="0" xfId="51" applyFont="1" applyFill="1" applyAlignment="1">
      <alignment vertical="center" wrapText="1"/>
    </xf>
    <xf numFmtId="49" fontId="125" fillId="41" borderId="0" xfId="0" applyNumberFormat="1" applyFont="1" applyFill="1" applyAlignment="1">
      <alignment horizontal="center" vertical="center" wrapText="1"/>
    </xf>
    <xf numFmtId="165" fontId="125" fillId="41" borderId="0" xfId="51" applyFont="1" applyFill="1" applyAlignment="1">
      <alignment horizontal="center" vertical="center" wrapText="1"/>
    </xf>
    <xf numFmtId="178" fontId="125" fillId="41" borderId="0" xfId="51" applyNumberFormat="1" applyFont="1" applyFill="1" applyAlignment="1">
      <alignment horizontal="center" vertical="center" wrapText="1"/>
    </xf>
    <xf numFmtId="0" fontId="130" fillId="36" borderId="0" xfId="80" applyFont="1" applyFill="1" applyAlignment="1">
      <alignment horizontal="center" vertical="center"/>
    </xf>
    <xf numFmtId="49" fontId="114" fillId="0" borderId="0" xfId="0" applyNumberFormat="1" applyFont="1" applyAlignment="1">
      <alignment horizontal="left" vertical="center" wrapText="1"/>
    </xf>
    <xf numFmtId="0" fontId="114" fillId="0" borderId="0" xfId="0" applyFont="1" applyAlignment="1">
      <alignment horizontal="left" vertical="center" wrapText="1"/>
    </xf>
    <xf numFmtId="165" fontId="114" fillId="0" borderId="0" xfId="51" applyFont="1" applyAlignment="1">
      <alignment horizontal="right" vertical="center"/>
    </xf>
    <xf numFmtId="1" fontId="116" fillId="0" borderId="0" xfId="80" applyNumberFormat="1" applyFont="1" applyAlignment="1">
      <alignment vertical="center"/>
    </xf>
    <xf numFmtId="0" fontId="91" fillId="0" borderId="0" xfId="80" applyFont="1" applyAlignment="1">
      <alignment vertical="center"/>
    </xf>
    <xf numFmtId="0" fontId="117" fillId="0" borderId="0" xfId="0" applyFont="1" applyAlignment="1">
      <alignment vertical="center"/>
    </xf>
    <xf numFmtId="165" fontId="118" fillId="0" borderId="0" xfId="51" applyFont="1" applyAlignment="1">
      <alignment vertical="center"/>
    </xf>
    <xf numFmtId="0" fontId="116" fillId="0" borderId="0" xfId="80" applyFont="1" applyAlignment="1">
      <alignment vertical="center"/>
    </xf>
    <xf numFmtId="165" fontId="116" fillId="0" borderId="0" xfId="51" applyFont="1" applyAlignment="1">
      <alignment vertical="center"/>
    </xf>
    <xf numFmtId="165" fontId="92" fillId="0" borderId="0" xfId="51" applyFont="1" applyAlignment="1">
      <alignment vertical="center"/>
    </xf>
    <xf numFmtId="0" fontId="114" fillId="0" borderId="0" xfId="0" applyNumberFormat="1" applyFont="1" applyAlignment="1">
      <alignment horizontal="left" vertical="center" wrapText="1"/>
    </xf>
    <xf numFmtId="0" fontId="118" fillId="0" borderId="0" xfId="0" applyNumberFormat="1" applyFont="1" applyAlignment="1">
      <alignment horizontal="left" vertical="center"/>
    </xf>
    <xf numFmtId="0" fontId="116" fillId="0" borderId="0" xfId="80" applyNumberFormat="1" applyFont="1" applyAlignment="1">
      <alignment horizontal="left" vertical="center"/>
    </xf>
    <xf numFmtId="165" fontId="92" fillId="0" borderId="10" xfId="51" applyFont="1" applyFill="1" applyBorder="1" applyAlignment="1">
      <alignment vertical="center"/>
    </xf>
    <xf numFmtId="0" fontId="91" fillId="0" borderId="0" xfId="322" applyFont="1" applyFill="1"/>
    <xf numFmtId="0" fontId="92" fillId="0" borderId="0" xfId="322" applyFont="1" applyFill="1"/>
    <xf numFmtId="0" fontId="127" fillId="39" borderId="0" xfId="322" applyFont="1" applyFill="1"/>
    <xf numFmtId="49" fontId="127" fillId="39" borderId="10" xfId="322" applyNumberFormat="1" applyFont="1" applyFill="1" applyBorder="1" applyAlignment="1">
      <alignment horizontal="left" vertical="top" wrapText="1"/>
    </xf>
    <xf numFmtId="0" fontId="127" fillId="39" borderId="10" xfId="322" applyFont="1" applyFill="1" applyBorder="1" applyAlignment="1">
      <alignment horizontal="right" vertical="top" wrapText="1"/>
    </xf>
    <xf numFmtId="0" fontId="128" fillId="39" borderId="0" xfId="322" applyFont="1" applyFill="1"/>
    <xf numFmtId="0" fontId="128" fillId="39" borderId="0" xfId="322" applyFont="1" applyFill="1" applyAlignment="1">
      <alignment horizontal="left" vertical="top" wrapText="1"/>
    </xf>
    <xf numFmtId="4" fontId="92" fillId="0" borderId="0" xfId="322" applyNumberFormat="1" applyFont="1" applyFill="1"/>
    <xf numFmtId="178" fontId="92" fillId="0" borderId="0" xfId="322" applyNumberFormat="1" applyFont="1" applyFill="1"/>
    <xf numFmtId="166" fontId="92" fillId="0" borderId="0" xfId="322" applyNumberFormat="1" applyFont="1" applyFill="1"/>
    <xf numFmtId="165" fontId="92" fillId="0" borderId="0" xfId="322" applyNumberFormat="1" applyFont="1" applyFill="1"/>
    <xf numFmtId="165" fontId="91" fillId="0" borderId="0" xfId="51" applyFont="1" applyFill="1"/>
    <xf numFmtId="165" fontId="92" fillId="0" borderId="0" xfId="51" applyFont="1" applyFill="1"/>
    <xf numFmtId="165" fontId="91" fillId="0" borderId="0" xfId="322" applyNumberFormat="1" applyFont="1" applyFill="1"/>
    <xf numFmtId="0" fontId="91" fillId="0" borderId="10" xfId="322" applyFont="1" applyBorder="1"/>
    <xf numFmtId="165" fontId="92" fillId="0" borderId="10" xfId="51" applyFont="1" applyBorder="1"/>
    <xf numFmtId="9" fontId="91" fillId="0" borderId="10" xfId="51" applyNumberFormat="1" applyFont="1" applyBorder="1"/>
    <xf numFmtId="10" fontId="91" fillId="0" borderId="10" xfId="51" applyNumberFormat="1" applyFont="1" applyBorder="1"/>
    <xf numFmtId="10" fontId="91" fillId="0" borderId="10" xfId="57" applyNumberFormat="1" applyFont="1" applyBorder="1"/>
    <xf numFmtId="165" fontId="91" fillId="0" borderId="10" xfId="51" applyFont="1" applyBorder="1"/>
    <xf numFmtId="0" fontId="127" fillId="0" borderId="0" xfId="322" applyFont="1" applyFill="1"/>
    <xf numFmtId="0" fontId="128" fillId="0" borderId="0" xfId="322" applyFont="1" applyFill="1"/>
    <xf numFmtId="178" fontId="92" fillId="0" borderId="0" xfId="51" applyNumberFormat="1" applyFont="1" applyFill="1"/>
    <xf numFmtId="165" fontId="91" fillId="0" borderId="10" xfId="51" applyFont="1" applyFill="1" applyBorder="1" applyAlignment="1">
      <alignment horizontal="right" vertical="center"/>
    </xf>
    <xf numFmtId="165" fontId="92" fillId="0" borderId="10" xfId="51" applyFont="1" applyFill="1" applyBorder="1" applyAlignment="1">
      <alignment horizontal="right" vertical="center"/>
    </xf>
    <xf numFmtId="165" fontId="127" fillId="39" borderId="10" xfId="51" applyFont="1" applyFill="1" applyBorder="1" applyAlignment="1">
      <alignment horizontal="right" vertical="center"/>
    </xf>
    <xf numFmtId="165" fontId="127" fillId="39" borderId="10" xfId="51" applyFont="1" applyFill="1" applyBorder="1" applyAlignment="1">
      <alignment vertical="center"/>
    </xf>
    <xf numFmtId="165" fontId="128" fillId="39" borderId="0" xfId="51" applyFont="1" applyFill="1" applyAlignment="1">
      <alignment horizontal="right" vertical="center"/>
    </xf>
    <xf numFmtId="165" fontId="128" fillId="39" borderId="0" xfId="51" applyFont="1" applyFill="1" applyAlignment="1">
      <alignment vertical="center"/>
    </xf>
    <xf numFmtId="0" fontId="91" fillId="42" borderId="10" xfId="322" applyFont="1" applyFill="1" applyBorder="1"/>
    <xf numFmtId="0" fontId="129" fillId="42" borderId="10" xfId="322" applyFont="1" applyFill="1" applyBorder="1" applyAlignment="1">
      <alignment horizontal="center" vertical="top" wrapText="1"/>
    </xf>
    <xf numFmtId="165" fontId="91" fillId="42" borderId="10" xfId="51" applyFont="1" applyFill="1" applyBorder="1" applyAlignment="1">
      <alignment horizontal="right" vertical="center"/>
    </xf>
    <xf numFmtId="0" fontId="122" fillId="0" borderId="0" xfId="0" applyFont="1" applyAlignment="1">
      <alignment horizontal="center" vertical="center" wrapText="1"/>
    </xf>
    <xf numFmtId="0" fontId="120" fillId="33" borderId="0" xfId="0" applyFont="1" applyFill="1" applyAlignment="1">
      <alignment horizontal="center" vertical="center" wrapText="1"/>
    </xf>
    <xf numFmtId="0" fontId="116" fillId="36" borderId="0" xfId="80" applyFont="1" applyFill="1" applyAlignment="1">
      <alignment horizontal="center" vertical="center"/>
    </xf>
    <xf numFmtId="0" fontId="116" fillId="36" borderId="0" xfId="80" applyNumberFormat="1" applyFont="1" applyFill="1" applyAlignment="1">
      <alignment horizontal="center" vertical="center"/>
    </xf>
    <xf numFmtId="49" fontId="116" fillId="36" borderId="0" xfId="80" applyNumberFormat="1" applyFont="1" applyFill="1" applyAlignment="1">
      <alignment horizontal="center" vertical="center"/>
    </xf>
    <xf numFmtId="0" fontId="118" fillId="36" borderId="0" xfId="0" applyFont="1" applyFill="1" applyAlignment="1">
      <alignment horizontal="center" vertical="center"/>
    </xf>
    <xf numFmtId="0" fontId="110" fillId="39" borderId="0" xfId="0" applyFont="1" applyFill="1" applyBorder="1" applyAlignment="1">
      <alignment horizontal="center"/>
    </xf>
    <xf numFmtId="0" fontId="0" fillId="0" borderId="25" xfId="0" applyBorder="1"/>
    <xf numFmtId="0" fontId="23" fillId="0" borderId="25" xfId="46" applyBorder="1"/>
    <xf numFmtId="0" fontId="37" fillId="39" borderId="0" xfId="0" applyFont="1" applyFill="1" applyBorder="1" applyAlignment="1"/>
    <xf numFmtId="0" fontId="37" fillId="39" borderId="0" xfId="0" quotePrefix="1" applyFont="1" applyFill="1" applyBorder="1" applyAlignment="1">
      <alignment vertical="center"/>
    </xf>
    <xf numFmtId="171" fontId="22" fillId="39" borderId="0" xfId="1" applyNumberFormat="1" applyFont="1" applyFill="1" applyBorder="1" applyAlignment="1">
      <alignment vertical="center"/>
    </xf>
    <xf numFmtId="4" fontId="92" fillId="0" borderId="0" xfId="215" applyNumberFormat="1" applyFont="1" applyAlignment="1">
      <alignment vertical="center"/>
    </xf>
    <xf numFmtId="165" fontId="96" fillId="0" borderId="10" xfId="51" applyFont="1" applyFill="1" applyBorder="1" applyAlignment="1">
      <alignment horizontal="left" vertical="center" indent="1"/>
    </xf>
    <xf numFmtId="165" fontId="96" fillId="0" borderId="10" xfId="0" applyNumberFormat="1" applyFont="1" applyBorder="1" applyAlignment="1">
      <alignment horizontal="right" vertical="center"/>
    </xf>
    <xf numFmtId="0" fontId="96" fillId="37" borderId="10" xfId="0" applyFont="1" applyFill="1" applyBorder="1" applyAlignment="1">
      <alignment vertical="center"/>
    </xf>
    <xf numFmtId="165" fontId="96" fillId="37" borderId="10" xfId="0" applyNumberFormat="1" applyFont="1" applyFill="1" applyBorder="1" applyAlignment="1">
      <alignment horizontal="right" vertical="center"/>
    </xf>
    <xf numFmtId="165" fontId="98" fillId="0" borderId="10" xfId="0" applyNumberFormat="1" applyFont="1" applyBorder="1" applyAlignment="1">
      <alignment horizontal="right" vertical="center"/>
    </xf>
    <xf numFmtId="0" fontId="37" fillId="39" borderId="0" xfId="0" applyFont="1" applyFill="1" applyBorder="1" applyAlignment="1">
      <alignment horizontal="left" vertical="center" wrapText="1" indent="1"/>
    </xf>
    <xf numFmtId="165" fontId="31" fillId="0" borderId="17" xfId="0" applyNumberFormat="1" applyFont="1" applyFill="1" applyBorder="1"/>
    <xf numFmtId="0" fontId="59" fillId="0" borderId="0" xfId="59" applyFill="1"/>
    <xf numFmtId="0" fontId="52" fillId="39" borderId="10" xfId="0" applyFont="1" applyFill="1" applyBorder="1" applyAlignment="1">
      <alignment horizontal="justify" vertical="center"/>
    </xf>
    <xf numFmtId="0" fontId="42" fillId="39" borderId="10" xfId="0" applyFont="1" applyFill="1" applyBorder="1" applyAlignment="1">
      <alignment horizontal="justify" vertical="center"/>
    </xf>
    <xf numFmtId="0" fontId="42" fillId="39" borderId="10" xfId="0" applyFont="1" applyFill="1" applyBorder="1" applyAlignment="1">
      <alignment horizontal="justify" vertical="center" wrapText="1"/>
    </xf>
    <xf numFmtId="0" fontId="42" fillId="39" borderId="10" xfId="0" applyFont="1" applyFill="1" applyBorder="1" applyAlignment="1">
      <alignment vertical="center"/>
    </xf>
    <xf numFmtId="0" fontId="42" fillId="39" borderId="10" xfId="0" applyFont="1" applyFill="1" applyBorder="1" applyAlignment="1">
      <alignment horizontal="left" vertical="center" wrapText="1"/>
    </xf>
    <xf numFmtId="0" fontId="23" fillId="0" borderId="26" xfId="46" applyBorder="1"/>
    <xf numFmtId="0" fontId="46" fillId="0" borderId="27" xfId="0" applyFont="1" applyBorder="1" applyAlignment="1">
      <alignment horizontal="justify" vertical="center"/>
    </xf>
    <xf numFmtId="0" fontId="0" fillId="0" borderId="27" xfId="0" applyBorder="1"/>
    <xf numFmtId="0" fontId="23" fillId="0" borderId="27" xfId="46" applyBorder="1"/>
    <xf numFmtId="0" fontId="23" fillId="0" borderId="28" xfId="46" applyBorder="1"/>
    <xf numFmtId="0" fontId="23" fillId="0" borderId="29" xfId="46" applyBorder="1"/>
    <xf numFmtId="0" fontId="46" fillId="0" borderId="0" xfId="0" applyFont="1" applyBorder="1" applyAlignment="1">
      <alignment horizontal="left" vertical="center"/>
    </xf>
    <xf numFmtId="0" fontId="0" fillId="0" borderId="0" xfId="0" applyBorder="1"/>
    <xf numFmtId="0" fontId="23" fillId="0" borderId="0" xfId="46" applyBorder="1"/>
    <xf numFmtId="0" fontId="46" fillId="0" borderId="0" xfId="0" applyFont="1" applyBorder="1" applyAlignment="1">
      <alignment horizontal="justify"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131" fillId="0" borderId="0" xfId="59" applyFont="1" applyBorder="1" applyAlignment="1">
      <alignment vertical="center"/>
    </xf>
    <xf numFmtId="0" fontId="63" fillId="0" borderId="0" xfId="46" applyFont="1" applyBorder="1"/>
    <xf numFmtId="0" fontId="60" fillId="0" borderId="0" xfId="59" applyFont="1" applyBorder="1" applyAlignment="1">
      <alignment vertical="center"/>
    </xf>
    <xf numFmtId="0" fontId="51" fillId="0" borderId="0" xfId="0" applyFont="1" applyBorder="1" applyAlignment="1">
      <alignment horizontal="justify" vertical="center"/>
    </xf>
    <xf numFmtId="0" fontId="47" fillId="0" borderId="0" xfId="0" applyFont="1" applyBorder="1"/>
    <xf numFmtId="0" fontId="44" fillId="0" borderId="0" xfId="0" applyFont="1" applyBorder="1" applyAlignment="1">
      <alignment horizontal="justify" vertical="center"/>
    </xf>
    <xf numFmtId="0" fontId="52" fillId="0" borderId="0" xfId="0" applyFont="1" applyBorder="1" applyAlignment="1">
      <alignment vertical="center"/>
    </xf>
    <xf numFmtId="0" fontId="42" fillId="0" borderId="0" xfId="0" applyFont="1" applyBorder="1" applyAlignment="1">
      <alignment vertical="center"/>
    </xf>
    <xf numFmtId="164" fontId="42" fillId="0" borderId="0" xfId="0" applyNumberFormat="1" applyFont="1" applyBorder="1" applyAlignment="1">
      <alignment vertical="center"/>
    </xf>
    <xf numFmtId="0" fontId="44" fillId="0" borderId="0" xfId="0" applyFont="1" applyBorder="1" applyAlignment="1">
      <alignment vertical="center"/>
    </xf>
    <xf numFmtId="0" fontId="35" fillId="0" borderId="0" xfId="0" applyFont="1" applyBorder="1" applyAlignment="1">
      <alignment vertical="center"/>
    </xf>
    <xf numFmtId="0" fontId="23" fillId="0" borderId="30" xfId="46" applyBorder="1"/>
    <xf numFmtId="0" fontId="23" fillId="0" borderId="31" xfId="46" applyBorder="1"/>
    <xf numFmtId="0" fontId="23" fillId="0" borderId="32" xfId="46" applyBorder="1"/>
    <xf numFmtId="0" fontId="0" fillId="0" borderId="28" xfId="0" applyBorder="1"/>
    <xf numFmtId="0" fontId="63" fillId="0" borderId="0" xfId="46" applyFont="1" applyBorder="1" applyAlignment="1">
      <alignment vertical="center"/>
    </xf>
    <xf numFmtId="0" fontId="90" fillId="0" borderId="22" xfId="46" applyFont="1" applyBorder="1"/>
    <xf numFmtId="0" fontId="63" fillId="0" borderId="21" xfId="46" applyFont="1" applyBorder="1"/>
    <xf numFmtId="0" fontId="63" fillId="0" borderId="33" xfId="46" applyFont="1" applyBorder="1"/>
    <xf numFmtId="0" fontId="63" fillId="0" borderId="17" xfId="46" applyFont="1" applyBorder="1" applyAlignment="1">
      <alignment vertical="center"/>
    </xf>
    <xf numFmtId="0" fontId="63" fillId="0" borderId="18" xfId="46" applyFont="1" applyBorder="1" applyAlignment="1">
      <alignment vertical="center"/>
    </xf>
    <xf numFmtId="0" fontId="113" fillId="0" borderId="0" xfId="0" applyFont="1" applyFill="1" applyBorder="1" applyAlignment="1">
      <alignment horizontal="center"/>
    </xf>
    <xf numFmtId="0" fontId="112" fillId="38" borderId="0" xfId="0" applyFont="1" applyFill="1" applyBorder="1" applyAlignment="1">
      <alignment horizontal="center" vertical="center"/>
    </xf>
    <xf numFmtId="0" fontId="52" fillId="39" borderId="10" xfId="0" applyFont="1" applyFill="1" applyBorder="1" applyAlignment="1">
      <alignment horizontal="left" vertical="center" indent="1"/>
    </xf>
    <xf numFmtId="0" fontId="53" fillId="38" borderId="10" xfId="0" applyFont="1" applyFill="1" applyBorder="1" applyAlignment="1">
      <alignment horizontal="center" vertical="center"/>
    </xf>
    <xf numFmtId="0" fontId="35" fillId="39" borderId="10" xfId="0" applyFont="1" applyFill="1" applyBorder="1" applyAlignment="1">
      <alignment horizontal="left" vertical="center" indent="1"/>
    </xf>
    <xf numFmtId="0" fontId="46" fillId="0" borderId="0" xfId="0" applyFont="1" applyBorder="1" applyAlignment="1">
      <alignment horizontal="left" vertical="center"/>
    </xf>
    <xf numFmtId="0" fontId="42" fillId="39" borderId="10" xfId="0" applyFont="1" applyFill="1" applyBorder="1" applyAlignment="1">
      <alignment horizontal="left" vertical="center" indent="1"/>
    </xf>
    <xf numFmtId="0" fontId="20" fillId="0" borderId="0" xfId="0" applyFont="1" applyAlignment="1">
      <alignment horizontal="center" vertical="center"/>
    </xf>
    <xf numFmtId="0" fontId="31" fillId="0" borderId="0" xfId="0" applyFont="1" applyAlignment="1">
      <alignment horizontal="center" vertical="center"/>
    </xf>
    <xf numFmtId="0" fontId="63" fillId="0" borderId="19" xfId="46" applyFont="1" applyBorder="1" applyAlignment="1">
      <alignment horizontal="left" vertical="top" wrapText="1"/>
    </xf>
    <xf numFmtId="0" fontId="63" fillId="0" borderId="16" xfId="46" applyFont="1" applyBorder="1" applyAlignment="1">
      <alignment horizontal="left" vertical="top" wrapText="1"/>
    </xf>
    <xf numFmtId="0" fontId="63" fillId="0" borderId="23" xfId="46" applyFont="1" applyBorder="1" applyAlignment="1">
      <alignment horizontal="left" vertical="top" wrapText="1"/>
    </xf>
    <xf numFmtId="0" fontId="44" fillId="0" borderId="0" xfId="0" applyFont="1" applyBorder="1" applyAlignment="1">
      <alignment horizontal="left" vertical="center"/>
    </xf>
    <xf numFmtId="0" fontId="35" fillId="39" borderId="10" xfId="0" applyFont="1" applyFill="1" applyBorder="1" applyAlignment="1">
      <alignment horizontal="justify" vertical="center"/>
    </xf>
    <xf numFmtId="0" fontId="57" fillId="38" borderId="10" xfId="0" applyFont="1" applyFill="1" applyBorder="1" applyAlignment="1">
      <alignment horizontal="center" vertical="center"/>
    </xf>
    <xf numFmtId="0" fontId="50" fillId="0" borderId="0" xfId="0" applyFont="1" applyAlignment="1">
      <alignment horizontal="center" vertical="center"/>
    </xf>
    <xf numFmtId="0" fontId="42" fillId="39" borderId="11" xfId="0" applyFont="1" applyFill="1" applyBorder="1" applyAlignment="1">
      <alignment horizontal="left" vertical="center" wrapText="1" indent="1"/>
    </xf>
    <xf numFmtId="0" fontId="42" fillId="39" borderId="12" xfId="0" applyFont="1" applyFill="1" applyBorder="1" applyAlignment="1">
      <alignment horizontal="left" vertical="center" wrapText="1" indent="1"/>
    </xf>
    <xf numFmtId="0" fontId="55" fillId="38" borderId="10" xfId="0" applyFont="1" applyFill="1" applyBorder="1" applyAlignment="1">
      <alignment horizontal="center" vertical="center"/>
    </xf>
    <xf numFmtId="0" fontId="55" fillId="38" borderId="10" xfId="0" applyFont="1" applyFill="1" applyBorder="1" applyAlignment="1">
      <alignment horizontal="center" vertical="center" wrapText="1"/>
    </xf>
    <xf numFmtId="0" fontId="35" fillId="39" borderId="10" xfId="0" applyFont="1" applyFill="1" applyBorder="1" applyAlignment="1">
      <alignment horizontal="center" vertical="center"/>
    </xf>
    <xf numFmtId="0" fontId="126" fillId="38" borderId="13" xfId="322" applyFont="1" applyFill="1" applyBorder="1" applyAlignment="1">
      <alignment horizontal="center" vertical="center"/>
    </xf>
    <xf numFmtId="0" fontId="126" fillId="38" borderId="15" xfId="322" applyFont="1" applyFill="1" applyBorder="1" applyAlignment="1">
      <alignment horizontal="center" vertical="center"/>
    </xf>
    <xf numFmtId="49" fontId="126" fillId="38" borderId="10" xfId="322" applyNumberFormat="1" applyFont="1" applyFill="1" applyBorder="1" applyAlignment="1">
      <alignment horizontal="center" vertical="center" wrapText="1"/>
    </xf>
    <xf numFmtId="0" fontId="126" fillId="38" borderId="10" xfId="322" applyFont="1" applyFill="1" applyBorder="1" applyAlignment="1">
      <alignment horizontal="center" vertical="center"/>
    </xf>
    <xf numFmtId="165" fontId="82" fillId="40" borderId="16" xfId="51" applyFont="1" applyFill="1" applyBorder="1" applyAlignment="1">
      <alignment horizontal="center" vertical="center"/>
    </xf>
    <xf numFmtId="0" fontId="28" fillId="0" borderId="0" xfId="49" quotePrefix="1" applyFont="1" applyFill="1" applyAlignment="1">
      <alignment horizontal="center"/>
    </xf>
    <xf numFmtId="0" fontId="37" fillId="0" borderId="0" xfId="0" applyFont="1" applyFill="1" applyAlignment="1">
      <alignment horizontal="left"/>
    </xf>
    <xf numFmtId="0" fontId="27" fillId="0" borderId="0" xfId="49" quotePrefix="1" applyFont="1" applyFill="1" applyAlignment="1">
      <alignment horizontal="center"/>
    </xf>
    <xf numFmtId="0" fontId="22" fillId="0" borderId="0" xfId="0" applyFont="1" applyAlignment="1">
      <alignment horizontal="left" vertical="center" wrapText="1"/>
    </xf>
    <xf numFmtId="0" fontId="66" fillId="0" borderId="0" xfId="0" applyFont="1" applyFill="1" applyBorder="1" applyAlignment="1">
      <alignment horizontal="center"/>
    </xf>
    <xf numFmtId="0" fontId="31" fillId="0" borderId="0" xfId="0" applyFont="1" applyBorder="1" applyAlignment="1">
      <alignment horizontal="left" vertical="center" wrapText="1"/>
    </xf>
    <xf numFmtId="0" fontId="68" fillId="0" borderId="0" xfId="0" applyFont="1" applyFill="1" applyBorder="1" applyAlignment="1">
      <alignment horizontal="center"/>
    </xf>
    <xf numFmtId="0" fontId="31" fillId="0" borderId="0" xfId="0" applyFont="1" applyBorder="1" applyAlignment="1">
      <alignment horizontal="left" wrapText="1"/>
    </xf>
    <xf numFmtId="0" fontId="31" fillId="0" borderId="0" xfId="0" applyFont="1" applyFill="1" applyBorder="1" applyAlignment="1">
      <alignment horizontal="left" wrapText="1"/>
    </xf>
    <xf numFmtId="0" fontId="29" fillId="0" borderId="0" xfId="0" applyFont="1" applyFill="1" applyBorder="1" applyAlignment="1">
      <alignment horizontal="center"/>
    </xf>
    <xf numFmtId="0" fontId="28"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9" fillId="0" borderId="0" xfId="0" applyFont="1" applyBorder="1" applyAlignment="1">
      <alignment horizontal="left" vertical="center" wrapText="1"/>
    </xf>
    <xf numFmtId="0" fontId="31" fillId="0" borderId="0" xfId="0" applyFont="1" applyBorder="1" applyAlignment="1">
      <alignment horizontal="left" vertical="center" wrapText="1" indent="1"/>
    </xf>
    <xf numFmtId="0" fontId="31" fillId="0" borderId="0" xfId="0" applyFont="1" applyAlignment="1">
      <alignment horizontal="left" wrapText="1"/>
    </xf>
    <xf numFmtId="179" fontId="54" fillId="38" borderId="10" xfId="49" applyNumberFormat="1"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31" fillId="0" borderId="0" xfId="0" applyFont="1" applyBorder="1" applyAlignment="1">
      <alignment horizontal="left" vertical="center"/>
    </xf>
    <xf numFmtId="0" fontId="54" fillId="38" borderId="13" xfId="0" applyFont="1" applyFill="1" applyBorder="1" applyAlignment="1">
      <alignment horizontal="center" vertical="center" wrapText="1"/>
    </xf>
    <xf numFmtId="0" fontId="54" fillId="38" borderId="15" xfId="0" applyFont="1" applyFill="1" applyBorder="1" applyAlignment="1">
      <alignment horizontal="center" vertical="center" wrapText="1"/>
    </xf>
    <xf numFmtId="0" fontId="54" fillId="38" borderId="10" xfId="0" applyFont="1" applyFill="1" applyBorder="1" applyAlignment="1">
      <alignment horizontal="center" vertical="center"/>
    </xf>
    <xf numFmtId="0" fontId="31" fillId="0" borderId="0" xfId="0" applyFont="1" applyAlignment="1">
      <alignment horizontal="left" vertical="center"/>
    </xf>
    <xf numFmtId="0" fontId="32" fillId="0" borderId="10" xfId="0" applyFont="1" applyBorder="1" applyAlignment="1">
      <alignment vertical="center" wrapText="1"/>
    </xf>
    <xf numFmtId="0" fontId="34" fillId="0" borderId="10" xfId="0" applyFont="1" applyFill="1" applyBorder="1" applyAlignment="1">
      <alignment vertical="center" wrapText="1"/>
    </xf>
    <xf numFmtId="0" fontId="28" fillId="0" borderId="0" xfId="49" applyFont="1" applyAlignment="1">
      <alignment horizontal="left" wrapText="1"/>
    </xf>
    <xf numFmtId="0" fontId="45" fillId="0" borderId="0" xfId="0" applyFont="1" applyAlignment="1">
      <alignment horizontal="left" vertical="center"/>
    </xf>
    <xf numFmtId="0" fontId="54" fillId="38" borderId="19" xfId="0" applyFont="1" applyFill="1" applyBorder="1" applyAlignment="1">
      <alignment horizontal="center" vertical="center" wrapText="1"/>
    </xf>
    <xf numFmtId="0" fontId="54" fillId="38" borderId="16" xfId="0" applyFont="1" applyFill="1" applyBorder="1" applyAlignment="1">
      <alignment horizontal="center" vertical="center" wrapText="1"/>
    </xf>
    <xf numFmtId="0" fontId="28" fillId="0" borderId="0" xfId="49" quotePrefix="1" applyFont="1" applyAlignment="1">
      <alignment horizontal="center"/>
    </xf>
    <xf numFmtId="0" fontId="31" fillId="0" borderId="0" xfId="0" applyFont="1" applyAlignment="1">
      <alignment horizontal="left" vertical="center" wrapText="1"/>
    </xf>
    <xf numFmtId="0" fontId="19" fillId="0" borderId="0" xfId="0" applyFont="1" applyBorder="1" applyAlignment="1">
      <alignment horizontal="left" vertical="center" wrapText="1"/>
    </xf>
    <xf numFmtId="0" fontId="31" fillId="0" borderId="0" xfId="0" applyFont="1" applyFill="1" applyAlignment="1">
      <alignment horizontal="left" vertical="top" wrapText="1"/>
    </xf>
  </cellXfs>
  <cellStyles count="323">
    <cellStyle name="          _x000d__x000a_386grabber=VGA.3GR_x000d__x000a_" xfId="62" xr:uid="{00000000-0005-0000-0000-000000000000}"/>
    <cellStyle name="          _x000d__x000a_386grabber=VGA.3GR_x000d__x000a_ 2" xfId="318"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1" xr:uid="{D8F6C0B4-9C5B-4537-A1C8-06590BE6AA67}"/>
    <cellStyle name="Comma [0] 2 2 2 3" xfId="152" xr:uid="{00000000-0005-0000-0000-000022000000}"/>
    <cellStyle name="Comma [0] 2 2 2 3 2" xfId="259" xr:uid="{9B1BCA4F-96FD-4B8F-B317-562B521C2DDD}"/>
    <cellStyle name="Comma [0] 2 2 2 4" xfId="232" xr:uid="{F066D948-6A0F-429C-AB0D-8E1770CEA983}"/>
    <cellStyle name="Comma [0] 2 2 3" xfId="186" xr:uid="{00000000-0005-0000-0000-000023000000}"/>
    <cellStyle name="Comma [0] 2 2 3 2" xfId="291" xr:uid="{3A501BA3-6825-4719-815A-395A2FD1CB1A}"/>
    <cellStyle name="Comma [0] 2 2 4" xfId="174" xr:uid="{00000000-0005-0000-0000-000024000000}"/>
    <cellStyle name="Comma [0] 2 2 4 2" xfId="280" xr:uid="{09BFC246-2339-4B89-9EED-F38E0841659A}"/>
    <cellStyle name="Comma [0] 2 2 5" xfId="142" xr:uid="{00000000-0005-0000-0000-000025000000}"/>
    <cellStyle name="Comma [0] 2 2 5 2" xfId="249" xr:uid="{0E500BFA-C849-483D-ABC3-8025FF0BB617}"/>
    <cellStyle name="Comma [0] 2 2 6" xfId="220" xr:uid="{ECD128BB-7222-4380-8604-CEB8A0769ED2}"/>
    <cellStyle name="Comma [0] 2 3" xfId="103" xr:uid="{00000000-0005-0000-0000-000026000000}"/>
    <cellStyle name="Comma [0] 2 3 2" xfId="198" xr:uid="{00000000-0005-0000-0000-000027000000}"/>
    <cellStyle name="Comma [0] 2 3 2 2" xfId="300" xr:uid="{ED87595D-ECDA-4D5F-81DC-E2CD59867816}"/>
    <cellStyle name="Comma [0] 2 3 3" xfId="151" xr:uid="{00000000-0005-0000-0000-000028000000}"/>
    <cellStyle name="Comma [0] 2 3 3 2" xfId="258" xr:uid="{7925824C-D3E1-470F-BC8E-A6790C61565E}"/>
    <cellStyle name="Comma [0] 2 3 4" xfId="231" xr:uid="{EFB7DE92-37A6-4636-B5C0-D2C013FBE23E}"/>
    <cellStyle name="Comma [0] 2 4" xfId="139" xr:uid="{00000000-0005-0000-0000-000029000000}"/>
    <cellStyle name="Comma [0] 2 5" xfId="173" xr:uid="{00000000-0005-0000-0000-00002A000000}"/>
    <cellStyle name="Comma [0] 2 5 2" xfId="279" xr:uid="{4DB4F7EE-34BC-4FC4-BDBC-B245E4E4549D}"/>
    <cellStyle name="Comma [0] 2 6" xfId="219" xr:uid="{917A1EE9-6939-4D6B-A745-C3AE2EEE79F7}"/>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2 2" xfId="306" xr:uid="{6E8A8A3D-F157-46C2-916D-24DBAAF01B84}"/>
    <cellStyle name="Comma 2 2 2 2 3" xfId="157" xr:uid="{00000000-0005-0000-0000-000030000000}"/>
    <cellStyle name="Comma 2 2 2 2 3 2" xfId="264" xr:uid="{A3C5FAF5-2D05-46D6-AFCE-FE8F827E5962}"/>
    <cellStyle name="Comma 2 2 2 2 4" xfId="237" xr:uid="{1F671366-614E-455C-8E17-1BFC3186D9B1}"/>
    <cellStyle name="Comma 2 2 2 3" xfId="190" xr:uid="{00000000-0005-0000-0000-000031000000}"/>
    <cellStyle name="Comma 2 2 2 3 2" xfId="295" xr:uid="{0835710B-1A99-45BB-B9A3-68DE662F48C7}"/>
    <cellStyle name="Comma 2 2 2 4" xfId="179" xr:uid="{00000000-0005-0000-0000-000032000000}"/>
    <cellStyle name="Comma 2 2 2 4 2" xfId="285" xr:uid="{381B7AEF-CEA2-4C2F-B700-17402A0F9697}"/>
    <cellStyle name="Comma 2 2 2 5" xfId="146" xr:uid="{00000000-0005-0000-0000-000033000000}"/>
    <cellStyle name="Comma 2 2 2 5 2" xfId="253" xr:uid="{C732E66D-9B1E-44B4-8F8C-E2619BDD4099}"/>
    <cellStyle name="Comma 2 2 2 6" xfId="226" xr:uid="{790C724F-81EC-4743-AB1C-21C60608CC12}"/>
    <cellStyle name="Comma 2 2 3" xfId="107" xr:uid="{00000000-0005-0000-0000-000034000000}"/>
    <cellStyle name="Comma 2 2 3 2" xfId="202" xr:uid="{00000000-0005-0000-0000-000035000000}"/>
    <cellStyle name="Comma 2 2 3 2 2" xfId="304" xr:uid="{F8A2D356-2276-4CA2-93A7-627C08AE7B53}"/>
    <cellStyle name="Comma 2 2 3 3" xfId="155" xr:uid="{00000000-0005-0000-0000-000036000000}"/>
    <cellStyle name="Comma 2 2 3 3 2" xfId="262" xr:uid="{EEF25294-3626-4291-919A-A90AC4FE8A3E}"/>
    <cellStyle name="Comma 2 2 3 4" xfId="235" xr:uid="{94928F37-0B7B-46F1-9F75-A620CE028794}"/>
    <cellStyle name="Comma 2 2 4" xfId="135" xr:uid="{00000000-0005-0000-0000-000037000000}"/>
    <cellStyle name="Comma 2 2 5" xfId="177" xr:uid="{00000000-0005-0000-0000-000038000000}"/>
    <cellStyle name="Comma 2 2 5 2" xfId="283" xr:uid="{16E31B89-5A0C-4FF2-9A54-BAA345A95CE3}"/>
    <cellStyle name="Comma 2 2 6" xfId="88" xr:uid="{00000000-0005-0000-0000-000039000000}"/>
    <cellStyle name="Comma 2 2 7" xfId="223" xr:uid="{3DAFF674-6BE6-4772-90CC-CD8C02E8A18E}"/>
    <cellStyle name="Comma 2 3" xfId="105" xr:uid="{00000000-0005-0000-0000-00003A000000}"/>
    <cellStyle name="Comma 2 3 2" xfId="200" xr:uid="{00000000-0005-0000-0000-00003B000000}"/>
    <cellStyle name="Comma 2 3 2 2" xfId="302" xr:uid="{4AA95F65-297A-4935-8C2A-A805018B3938}"/>
    <cellStyle name="Comma 2 3 3" xfId="153" xr:uid="{00000000-0005-0000-0000-00003C000000}"/>
    <cellStyle name="Comma 2 3 3 2" xfId="260" xr:uid="{AB7B6F1B-84A4-426F-B603-9A80383FEE29}"/>
    <cellStyle name="Comma 2 3 4" xfId="233" xr:uid="{AF2F59B7-431E-40E9-89D3-37D13C72D58D}"/>
    <cellStyle name="Comma 2 4" xfId="187" xr:uid="{00000000-0005-0000-0000-00003D000000}"/>
    <cellStyle name="Comma 2 4 2" xfId="292" xr:uid="{9331C7CA-F45C-467A-A3FA-6940B8C4EB27}"/>
    <cellStyle name="Comma 2 5" xfId="175" xr:uid="{00000000-0005-0000-0000-00003E000000}"/>
    <cellStyle name="Comma 2 5 2" xfId="281" xr:uid="{969A4956-9778-4630-ADB2-454BEE43BF5D}"/>
    <cellStyle name="Comma 2 6" xfId="143" xr:uid="{00000000-0005-0000-0000-00003F000000}"/>
    <cellStyle name="Comma 2 6 2" xfId="250" xr:uid="{862F28BD-7468-44D4-92B2-74A29FF719F5}"/>
    <cellStyle name="Comma 2 7" xfId="74" xr:uid="{00000000-0005-0000-0000-000040000000}"/>
    <cellStyle name="Comma 2 7 2" xfId="221" xr:uid="{DBD63FDB-4388-4CD5-AD87-AD7F1277B2F8}"/>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Currency_HOJA DE TRABAJO" xfId="216" xr:uid="{35DFFA6B-2AA2-44A5-819A-302AC612626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0 2" xfId="224" xr:uid="{D26917C6-9E9F-487B-B43C-671930108E7D}"/>
    <cellStyle name="Millares [0] 11" xfId="60" xr:uid="{00000000-0005-0000-0000-000057000000}"/>
    <cellStyle name="Millares [0] 12" xfId="217" xr:uid="{99344394-E4E7-4DB0-9F6A-C6C0FE62949D}"/>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9" xr:uid="{BAA4827E-8E00-4153-A088-A691BF2DE3C0}"/>
    <cellStyle name="Millares [0] 2 2 2 3" xfId="160" xr:uid="{00000000-0005-0000-0000-00005C000000}"/>
    <cellStyle name="Millares [0] 2 2 2 3 2" xfId="267" xr:uid="{89CAC1EB-003D-4F65-ADB6-7F917F6C634C}"/>
    <cellStyle name="Millares [0] 2 2 2 4" xfId="240" xr:uid="{1BE74BEE-5B2A-4399-8DFE-AA22C78F9040}"/>
    <cellStyle name="Millares [0] 2 2 3" xfId="195" xr:uid="{00000000-0005-0000-0000-00005D000000}"/>
    <cellStyle name="Millares [0] 2 2 3 2" xfId="298" xr:uid="{3243552F-421E-4891-B15E-F1371332458A}"/>
    <cellStyle name="Millares [0] 2 2 4" xfId="149" xr:uid="{00000000-0005-0000-0000-00005E000000}"/>
    <cellStyle name="Millares [0] 2 2 4 2" xfId="256" xr:uid="{72256022-002E-437C-879F-133CF81BA4B4}"/>
    <cellStyle name="Millares [0] 2 2 5" xfId="101" xr:uid="{00000000-0005-0000-0000-00005F000000}"/>
    <cellStyle name="Millares [0] 2 2 6" xfId="229" xr:uid="{5A2EF6ED-0B1B-462E-88ED-47D0683229CB}"/>
    <cellStyle name="Millares [0] 2 3" xfId="136" xr:uid="{00000000-0005-0000-0000-000060000000}"/>
    <cellStyle name="Millares [0] 2 4" xfId="169" xr:uid="{00000000-0005-0000-0000-000061000000}"/>
    <cellStyle name="Millares [0] 2 4 2" xfId="276" xr:uid="{ABF5FD1D-0102-46D1-A8E9-903ECEB1FABD}"/>
    <cellStyle name="Millares [0] 2 5" xfId="90" xr:uid="{00000000-0005-0000-0000-000062000000}"/>
    <cellStyle name="Millares [0] 2 5 2" xfId="225" xr:uid="{DC6D671B-811A-4B6A-B998-52890DD3D46E}"/>
    <cellStyle name="Millares [0] 3" xfId="56" xr:uid="{00000000-0005-0000-0000-000063000000}"/>
    <cellStyle name="Millares [0] 3 2" xfId="111" xr:uid="{00000000-0005-0000-0000-000064000000}"/>
    <cellStyle name="Millares [0] 3 2 2" xfId="206" xr:uid="{00000000-0005-0000-0000-000065000000}"/>
    <cellStyle name="Millares [0] 3 2 2 2" xfId="308" xr:uid="{92113C0B-4D84-4E4B-9F7D-6EA914308309}"/>
    <cellStyle name="Millares [0] 3 2 3" xfId="159" xr:uid="{00000000-0005-0000-0000-000066000000}"/>
    <cellStyle name="Millares [0] 3 2 3 2" xfId="266" xr:uid="{7C3D65A8-74EC-48A0-B097-29CAF2830D16}"/>
    <cellStyle name="Millares [0] 3 2 4" xfId="239" xr:uid="{1D198660-229B-40CA-AD12-C060DD8C9484}"/>
    <cellStyle name="Millares [0] 3 3" xfId="194" xr:uid="{00000000-0005-0000-0000-000067000000}"/>
    <cellStyle name="Millares [0] 3 3 2" xfId="297" xr:uid="{E45D31E0-03D9-493A-88AF-0187002C16DA}"/>
    <cellStyle name="Millares [0] 3 4" xfId="178" xr:uid="{00000000-0005-0000-0000-000068000000}"/>
    <cellStyle name="Millares [0] 3 4 2" xfId="284" xr:uid="{F763AF13-1DCA-4B23-AF9E-222979589A99}"/>
    <cellStyle name="Millares [0] 3 5" xfId="148" xr:uid="{00000000-0005-0000-0000-000069000000}"/>
    <cellStyle name="Millares [0] 3 5 2" xfId="255" xr:uid="{621B4A90-BD23-4898-906F-AC5C5545EF4E}"/>
    <cellStyle name="Millares [0] 3 6" xfId="99" xr:uid="{00000000-0005-0000-0000-00006A000000}"/>
    <cellStyle name="Millares [0] 3 6 2" xfId="228" xr:uid="{84BAAFB0-2368-456B-8C29-DF1782874EC0}"/>
    <cellStyle name="Millares [0] 3 7" xfId="63" xr:uid="{00000000-0005-0000-0000-00006B000000}"/>
    <cellStyle name="Millares [0] 4" xfId="108" xr:uid="{00000000-0005-0000-0000-00006C000000}"/>
    <cellStyle name="Millares [0] 4 2" xfId="203" xr:uid="{00000000-0005-0000-0000-00006D000000}"/>
    <cellStyle name="Millares [0] 4 2 2" xfId="305" xr:uid="{F3BB06CE-A283-49C5-B211-EDAE32D9703A}"/>
    <cellStyle name="Millares [0] 4 3" xfId="182" xr:uid="{00000000-0005-0000-0000-00006E000000}"/>
    <cellStyle name="Millares [0] 4 3 2" xfId="288" xr:uid="{881E4D3E-2260-476E-ADE0-A469D533E62D}"/>
    <cellStyle name="Millares [0] 4 4" xfId="156" xr:uid="{00000000-0005-0000-0000-00006F000000}"/>
    <cellStyle name="Millares [0] 4 4 2" xfId="263" xr:uid="{9D4EF0BE-589E-4CA2-9F78-D021BD1E2C05}"/>
    <cellStyle name="Millares [0] 4 5" xfId="236" xr:uid="{290E8CDC-207D-42BB-9D4D-AEA96795A77B}"/>
    <cellStyle name="Millares [0] 5" xfId="118" xr:uid="{00000000-0005-0000-0000-000070000000}"/>
    <cellStyle name="Millares [0] 5 2" xfId="208" xr:uid="{00000000-0005-0000-0000-000071000000}"/>
    <cellStyle name="Millares [0] 5 2 2" xfId="310" xr:uid="{0B4DC058-B150-4B56-90B1-4966E14FA256}"/>
    <cellStyle name="Millares [0] 5 3" xfId="170" xr:uid="{00000000-0005-0000-0000-000072000000}"/>
    <cellStyle name="Millares [0] 5 3 2" xfId="277" xr:uid="{8E80F9FB-88FD-449A-B819-3DDB028E0587}"/>
    <cellStyle name="Millares [0] 5 4" xfId="162" xr:uid="{00000000-0005-0000-0000-000073000000}"/>
    <cellStyle name="Millares [0] 5 4 2" xfId="269" xr:uid="{79D71F3D-B5EF-413C-B4FD-7A19A3A6F0A6}"/>
    <cellStyle name="Millares [0] 5 5" xfId="241" xr:uid="{1F31BEE9-2713-45CD-AA35-B3A0EA72585C}"/>
    <cellStyle name="Millares [0] 6" xfId="131" xr:uid="{00000000-0005-0000-0000-000074000000}"/>
    <cellStyle name="Millares [0] 6 2" xfId="213" xr:uid="{00000000-0005-0000-0000-000075000000}"/>
    <cellStyle name="Millares [0] 6 2 2" xfId="315" xr:uid="{090297E3-7FEE-4B23-9BCB-B3DE2DDF20D2}"/>
    <cellStyle name="Millares [0] 6 3" xfId="183" xr:uid="{00000000-0005-0000-0000-000076000000}"/>
    <cellStyle name="Millares [0] 6 3 2" xfId="289" xr:uid="{04ECDC5D-973C-4C21-A1BA-3D4ED9D8C501}"/>
    <cellStyle name="Millares [0] 6 4" xfId="167" xr:uid="{00000000-0005-0000-0000-000077000000}"/>
    <cellStyle name="Millares [0] 6 4 2" xfId="274" xr:uid="{AB008AA4-B55A-42E8-998A-57C88D1FB186}"/>
    <cellStyle name="Millares [0] 6 5" xfId="246" xr:uid="{52EE4DD8-85AD-453B-872B-EDDC1B78A872}"/>
    <cellStyle name="Millares [0] 7" xfId="117" xr:uid="{00000000-0005-0000-0000-000078000000}"/>
    <cellStyle name="Millares [0] 8" xfId="189" xr:uid="{00000000-0005-0000-0000-000079000000}"/>
    <cellStyle name="Millares [0] 8 2" xfId="294" xr:uid="{B5036CDC-6C17-44A0-8B65-075010CF6C22}"/>
    <cellStyle name="Millares [0] 9" xfId="145" xr:uid="{00000000-0005-0000-0000-00007A000000}"/>
    <cellStyle name="Millares [0] 9 2" xfId="252" xr:uid="{5377506E-34B3-4EFC-8FA9-CC6C146EABA7}"/>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2 2" xfId="316" xr:uid="{4F38B849-0E5F-409A-BBAB-7820CA440260}"/>
    <cellStyle name="Millares 11 3" xfId="168" xr:uid="{00000000-0005-0000-0000-00007F000000}"/>
    <cellStyle name="Millares 11 3 2" xfId="275" xr:uid="{F725AF24-7E5E-45AB-ADBF-07D11C5FF8C5}"/>
    <cellStyle name="Millares 11 4" xfId="247" xr:uid="{B15448DF-1713-4408-885E-D0AA43FEE305}"/>
    <cellStyle name="Millares 12" xfId="115" xr:uid="{00000000-0005-0000-0000-000080000000}"/>
    <cellStyle name="Millares 13" xfId="185" xr:uid="{00000000-0005-0000-0000-000081000000}"/>
    <cellStyle name="Millares 13 2" xfId="290" xr:uid="{18D9E2C7-3F5D-4181-B2A5-E6D54720CB85}"/>
    <cellStyle name="Millares 14" xfId="184" xr:uid="{00000000-0005-0000-0000-000082000000}"/>
    <cellStyle name="Millares 15" xfId="171" xr:uid="{00000000-0005-0000-0000-000083000000}"/>
    <cellStyle name="Millares 16" xfId="141" xr:uid="{00000000-0005-0000-0000-000084000000}"/>
    <cellStyle name="Millares 16 2" xfId="248" xr:uid="{15314830-31D1-467E-86E5-DDBA0EA20003}"/>
    <cellStyle name="Millares 17" xfId="161" xr:uid="{00000000-0005-0000-0000-000085000000}"/>
    <cellStyle name="Millares 17 2" xfId="268" xr:uid="{6F072DDD-93CD-4C61-A6A6-A7090DA12463}"/>
    <cellStyle name="Millares 18" xfId="70" xr:uid="{00000000-0005-0000-0000-000086000000}"/>
    <cellStyle name="Millares 18 2" xfId="218" xr:uid="{446282E4-7708-487D-93EF-593C6016615C}"/>
    <cellStyle name="Millares 19" xfId="317"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7" xr:uid="{3464422F-87C3-438F-A963-7E7B009B8337}"/>
    <cellStyle name="Millares 19 2 2 3" xfId="158" xr:uid="{00000000-0005-0000-0000-00008A000000}"/>
    <cellStyle name="Millares 19 2 2 3 2" xfId="265" xr:uid="{D7DFCB55-A299-43BC-9FBD-8D2BB8210CD2}"/>
    <cellStyle name="Millares 19 2 2 4" xfId="238" xr:uid="{163EC14B-2B56-4A0F-B53D-13D47BEA2F31}"/>
    <cellStyle name="Millares 19 2 3" xfId="193" xr:uid="{00000000-0005-0000-0000-00008B000000}"/>
    <cellStyle name="Millares 19 2 3 2" xfId="296" xr:uid="{37A4362C-7C32-47F1-845D-09EBF48418CC}"/>
    <cellStyle name="Millares 19 2 4" xfId="147" xr:uid="{00000000-0005-0000-0000-00008C000000}"/>
    <cellStyle name="Millares 19 2 4 2" xfId="254" xr:uid="{648FDB2E-97C5-42BF-BFB9-6A62A37547AF}"/>
    <cellStyle name="Millares 19 2 5" xfId="227" xr:uid="{E892BF56-2B2F-46E5-8B1E-B0F2002F33CB}"/>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3" xr:uid="{F382E3AB-51B4-4A7D-99EC-5E7BDE403BF9}"/>
    <cellStyle name="Millares 2 2 2 3" xfId="154" xr:uid="{00000000-0005-0000-0000-000091000000}"/>
    <cellStyle name="Millares 2 2 2 3 2" xfId="261" xr:uid="{BF6FE3C6-9F3B-4BD9-AB01-E72A029BFCE3}"/>
    <cellStyle name="Millares 2 2 2 4" xfId="234" xr:uid="{72BAADC7-F76E-4C34-BC11-3CA83BCE95B1}"/>
    <cellStyle name="Millares 2 2 3" xfId="188" xr:uid="{00000000-0005-0000-0000-000092000000}"/>
    <cellStyle name="Millares 2 2 3 2" xfId="293" xr:uid="{5D9FC505-53DF-44C3-998D-B843CD3F77D8}"/>
    <cellStyle name="Millares 2 2 4" xfId="176" xr:uid="{00000000-0005-0000-0000-000093000000}"/>
    <cellStyle name="Millares 2 2 4 2" xfId="282" xr:uid="{EF4548F4-02DA-44E6-8036-0FC0B83048AD}"/>
    <cellStyle name="Millares 2 2 5" xfId="144" xr:uid="{00000000-0005-0000-0000-000094000000}"/>
    <cellStyle name="Millares 2 2 5 2" xfId="251" xr:uid="{B836873C-43C2-4559-82C8-17A741E3B6FB}"/>
    <cellStyle name="Millares 2 2 6" xfId="222" xr:uid="{A7B0CB49-B2EB-447D-BB3C-671D002634A1}"/>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20" xfId="319" xr:uid="{2EAC8086-A52E-4E07-B9A6-8505D2953035}"/>
    <cellStyle name="Millares 21" xfId="321" xr:uid="{B0950C5D-A6C9-4FD1-AB5B-4BFD70F57DFA}"/>
    <cellStyle name="Millares 3" xfId="65" xr:uid="{00000000-0005-0000-0000-00009A000000}"/>
    <cellStyle name="Millares 3 2" xfId="77" xr:uid="{00000000-0005-0000-0000-00009B000000}"/>
    <cellStyle name="Millares 4" xfId="64" xr:uid="{00000000-0005-0000-0000-00009C000000}"/>
    <cellStyle name="Millares 4 2" xfId="133" xr:uid="{00000000-0005-0000-0000-00009D000000}"/>
    <cellStyle name="Millares 4 3" xfId="121" xr:uid="{00000000-0005-0000-0000-00009E000000}"/>
    <cellStyle name="Millares 4 3 2" xfId="210" xr:uid="{00000000-0005-0000-0000-00009F000000}"/>
    <cellStyle name="Millares 4 3 2 2" xfId="312" xr:uid="{16877C51-6622-4719-9528-31D256BDE17F}"/>
    <cellStyle name="Millares 4 3 3" xfId="164" xr:uid="{00000000-0005-0000-0000-0000A0000000}"/>
    <cellStyle name="Millares 4 3 3 2" xfId="271" xr:uid="{F8D317CD-4650-46A6-972F-53C9027E8AE1}"/>
    <cellStyle name="Millares 4 3 4" xfId="243" xr:uid="{98C14EFB-84AF-4C9D-BBEC-E50691005703}"/>
    <cellStyle name="Millares 4 4" xfId="192" xr:uid="{00000000-0005-0000-0000-0000A1000000}"/>
    <cellStyle name="Millares 4 5" xfId="172" xr:uid="{00000000-0005-0000-0000-0000A2000000}"/>
    <cellStyle name="Millares 4 5 2" xfId="278" xr:uid="{B2D657AB-6D27-4C38-AE66-75230FD8AAF8}"/>
    <cellStyle name="Millares 5" xfId="67" xr:uid="{00000000-0005-0000-0000-0000A3000000}"/>
    <cellStyle name="Millares 5 2" xfId="137" xr:uid="{00000000-0005-0000-0000-0000A4000000}"/>
    <cellStyle name="Millares 5 3" xfId="129" xr:uid="{00000000-0005-0000-0000-0000A5000000}"/>
    <cellStyle name="Millares 5 3 2" xfId="211" xr:uid="{00000000-0005-0000-0000-0000A6000000}"/>
    <cellStyle name="Millares 5 3 2 2" xfId="313" xr:uid="{4B6B9331-7887-442E-952F-45B10A13037E}"/>
    <cellStyle name="Millares 5 3 3" xfId="165" xr:uid="{00000000-0005-0000-0000-0000A7000000}"/>
    <cellStyle name="Millares 5 3 3 2" xfId="272" xr:uid="{10AFC5D7-FECD-441F-B830-661980E926A8}"/>
    <cellStyle name="Millares 5 3 4" xfId="244" xr:uid="{FE68CEBC-1119-47E9-9CB5-F6BFC970DC83}"/>
    <cellStyle name="Millares 5 4" xfId="191" xr:uid="{00000000-0005-0000-0000-0000A8000000}"/>
    <cellStyle name="Millares 5 5" xfId="180" xr:uid="{00000000-0005-0000-0000-0000A9000000}"/>
    <cellStyle name="Millares 5 5 2" xfId="286" xr:uid="{E17EA94A-D7CE-4718-82B5-C2DCF9229307}"/>
    <cellStyle name="Millares 6" xfId="68" xr:uid="{00000000-0005-0000-0000-0000AA000000}"/>
    <cellStyle name="Millares 6 2" xfId="120" xr:uid="{00000000-0005-0000-0000-0000AB000000}"/>
    <cellStyle name="Millares 6 3" xfId="130" xr:uid="{00000000-0005-0000-0000-0000AC000000}"/>
    <cellStyle name="Millares 6 3 2" xfId="212" xr:uid="{00000000-0005-0000-0000-0000AD000000}"/>
    <cellStyle name="Millares 6 3 2 2" xfId="314" xr:uid="{BB46958F-4100-4B25-8B33-A8C8636CF657}"/>
    <cellStyle name="Millares 6 3 3" xfId="166" xr:uid="{00000000-0005-0000-0000-0000AE000000}"/>
    <cellStyle name="Millares 6 3 3 2" xfId="273" xr:uid="{EBC0F28F-0ED4-4F06-887F-15215519E3A4}"/>
    <cellStyle name="Millares 6 3 4" xfId="245" xr:uid="{50F69E58-F614-4357-AA89-9CB24F10423D}"/>
    <cellStyle name="Millares 6 4" xfId="196" xr:uid="{00000000-0005-0000-0000-0000AF000000}"/>
    <cellStyle name="Millares 6 5" xfId="181" xr:uid="{00000000-0005-0000-0000-0000B0000000}"/>
    <cellStyle name="Millares 6 5 2" xfId="287" xr:uid="{704E4021-3E62-4250-9540-45B2B2420E2C}"/>
    <cellStyle name="Millares 7" xfId="66" xr:uid="{00000000-0005-0000-0000-0000B1000000}"/>
    <cellStyle name="Millares 7 2" xfId="119" xr:uid="{00000000-0005-0000-0000-0000B2000000}"/>
    <cellStyle name="Millares 7 2 2" xfId="209" xr:uid="{00000000-0005-0000-0000-0000B3000000}"/>
    <cellStyle name="Millares 7 2 2 2" xfId="311" xr:uid="{41736706-4A19-49F1-A19E-F9D76F13E2EA}"/>
    <cellStyle name="Millares 7 2 3" xfId="163" xr:uid="{00000000-0005-0000-0000-0000B4000000}"/>
    <cellStyle name="Millares 7 2 3 2" xfId="270" xr:uid="{F2069326-5EFA-4E63-9CEB-13F0056BC2E5}"/>
    <cellStyle name="Millares 7 2 4" xfId="242" xr:uid="{C0F02893-5BB1-42DB-8C9D-C5B92831E1BE}"/>
    <cellStyle name="Millares 7 3" xfId="132" xr:uid="{00000000-0005-0000-0000-0000B5000000}"/>
    <cellStyle name="Millares 7 4" xfId="197" xr:uid="{00000000-0005-0000-0000-0000B6000000}"/>
    <cellStyle name="Millares 7 4 2" xfId="299" xr:uid="{208EDCB0-F30B-4E1A-9469-4FE8AC795009}"/>
    <cellStyle name="Millares 7 5" xfId="150" xr:uid="{00000000-0005-0000-0000-0000B7000000}"/>
    <cellStyle name="Millares 7 5 2" xfId="257" xr:uid="{03C37BB0-74DA-48DF-9CEE-4A98134A05EF}"/>
    <cellStyle name="Millares 7 6" xfId="102" xr:uid="{00000000-0005-0000-0000-0000B8000000}"/>
    <cellStyle name="Millares 7 6 2" xfId="230" xr:uid="{30A918DB-6FD9-487B-99B1-FED8EECD13A5}"/>
    <cellStyle name="Millares 8" xfId="69" xr:uid="{00000000-0005-0000-0000-0000B9000000}"/>
    <cellStyle name="Millares 8 2" xfId="138" xr:uid="{00000000-0005-0000-0000-0000BA000000}"/>
    <cellStyle name="Millares 8 3" xfId="113" xr:uid="{00000000-0005-0000-0000-0000BB000000}"/>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4" xfId="215" xr:uid="{E5E81AFE-87E3-4F31-BE7A-EC914E991975}"/>
    <cellStyle name="Normal 4 2" xfId="322" xr:uid="{2BA045D3-17A1-41FB-ADA4-C692CF05C7A3}"/>
    <cellStyle name="Normal 5" xfId="83" xr:uid="{00000000-0005-0000-0000-0000CD000000}"/>
    <cellStyle name="Normal_Estados Fiscal 1999" xfId="44" xr:uid="{00000000-0005-0000-0000-0000CE000000}"/>
    <cellStyle name="Notas" xfId="15" builtinId="10" customBuiltin="1"/>
    <cellStyle name="Porcentaje" xfId="57" builtinId="5"/>
    <cellStyle name="Porcentaje 2" xfId="320" xr:uid="{1CE59DF6-A467-4A1E-897A-B166F6E878AB}"/>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66FFCC"/>
      <color rgb="FF336699"/>
      <color rgb="FF000066"/>
      <color rgb="FF333399"/>
      <color rgb="FF0066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3108CF85-674C-47D9-B4A9-D6BE4826A42D}" ax:persistence="persistPropertyBag">
  <ax:ocxPr ax:name="_Version" ax:value="65536"/>
  <ax:ocxPr ax:name="_ExtentX" ax:value="423"/>
  <ax:ocxPr ax:name="_ExtentY" ax:value="423"/>
  <ax:ocxPr ax:name="_StockProps" ax:value="0"/>
  <ax:ocxPr ax:name="ControlInfo" ax:value="3583319924100000453, 1003, 34, |"/>
  <ax:ocxPr ax:name="RangeName" ax:value="DA_3583319924100000454"/>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1063</xdr:rowOff>
    </xdr:from>
    <xdr:to>
      <xdr:col>3</xdr:col>
      <xdr:colOff>295644</xdr:colOff>
      <xdr:row>10</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790575" y="18203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520</xdr:row>
          <xdr:rowOff>9525</xdr:rowOff>
        </xdr:from>
        <xdr:to>
          <xdr:col>3</xdr:col>
          <xdr:colOff>152400</xdr:colOff>
          <xdr:row>520</xdr:row>
          <xdr:rowOff>161925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9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152400</xdr:colOff>
      <xdr:row>0</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A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printerSettings" Target="../printerSettings/printerSettings27.bin"/><Relationship Id="rId7" Type="http://schemas.openxmlformats.org/officeDocument/2006/relationships/control" Target="../activeX/activeX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hyperlink" Target="mailto:adriana.filizzola@regionalfondos.com.py" TargetMode="External"/><Relationship Id="rId2" Type="http://schemas.openxmlformats.org/officeDocument/2006/relationships/hyperlink" Target="http://www.regionalcasadebolsa.com.py/" TargetMode="External"/><Relationship Id="rId1" Type="http://schemas.openxmlformats.org/officeDocument/2006/relationships/hyperlink" Target="http://www.regionalcasadebolsa.com.py/"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5:Q36"/>
  <sheetViews>
    <sheetView showGridLines="0" zoomScale="80" zoomScaleNormal="80" workbookViewId="0"/>
  </sheetViews>
  <sheetFormatPr baseColWidth="10" defaultColWidth="11.5703125" defaultRowHeight="15"/>
  <cols>
    <col min="1" max="1" width="4.42578125" style="311" customWidth="1"/>
    <col min="2" max="3" width="11.5703125" style="311"/>
    <col min="4" max="4" width="5.140625" style="311" customWidth="1"/>
    <col min="5" max="14" width="11.5703125" style="311"/>
    <col min="15" max="15" width="16.28515625" style="311" customWidth="1"/>
    <col min="16" max="16384" width="11.5703125" style="311"/>
  </cols>
  <sheetData>
    <row r="5" spans="2:17" ht="14.45" customHeight="1">
      <c r="B5" s="555"/>
      <c r="D5" s="736" t="s">
        <v>1212</v>
      </c>
      <c r="E5" s="736"/>
      <c r="F5" s="736"/>
      <c r="G5" s="736"/>
      <c r="H5" s="736"/>
      <c r="I5" s="736"/>
      <c r="J5" s="736"/>
      <c r="K5" s="736"/>
      <c r="L5" s="736"/>
      <c r="M5" s="736"/>
      <c r="N5" s="736"/>
      <c r="O5" s="736"/>
      <c r="P5" s="312"/>
      <c r="Q5" s="312"/>
    </row>
    <row r="6" spans="2:17" ht="13.9" customHeight="1">
      <c r="B6" s="555"/>
      <c r="C6" s="555"/>
      <c r="D6" s="736"/>
      <c r="E6" s="736"/>
      <c r="F6" s="736"/>
      <c r="G6" s="736"/>
      <c r="H6" s="736"/>
      <c r="I6" s="736"/>
      <c r="J6" s="736"/>
      <c r="K6" s="736"/>
      <c r="L6" s="736"/>
      <c r="M6" s="736"/>
      <c r="N6" s="736"/>
      <c r="O6" s="736"/>
      <c r="P6" s="313"/>
      <c r="Q6" s="313"/>
    </row>
    <row r="7" spans="2:17" ht="3.6" customHeight="1">
      <c r="B7" s="555"/>
      <c r="C7" s="555"/>
      <c r="D7" s="736"/>
      <c r="E7" s="736"/>
      <c r="F7" s="736"/>
      <c r="G7" s="736"/>
      <c r="H7" s="736"/>
      <c r="I7" s="736"/>
      <c r="J7" s="736"/>
      <c r="K7" s="736"/>
      <c r="L7" s="736"/>
      <c r="M7" s="736"/>
      <c r="N7" s="736"/>
      <c r="O7" s="736"/>
      <c r="P7" s="313"/>
      <c r="Q7" s="313"/>
    </row>
    <row r="8" spans="2:17" ht="14.45" customHeight="1">
      <c r="B8" s="555"/>
      <c r="C8" s="555"/>
      <c r="D8" s="736"/>
      <c r="E8" s="736"/>
      <c r="F8" s="736"/>
      <c r="G8" s="736"/>
      <c r="H8" s="736"/>
      <c r="I8" s="736"/>
      <c r="J8" s="736"/>
      <c r="K8" s="736"/>
      <c r="L8" s="736"/>
      <c r="M8" s="736"/>
      <c r="N8" s="736"/>
      <c r="O8" s="736"/>
      <c r="P8" s="313"/>
      <c r="Q8" s="313"/>
    </row>
    <row r="9" spans="2:17" ht="16.899999999999999" customHeight="1">
      <c r="B9" s="555"/>
      <c r="C9" s="555"/>
      <c r="D9" s="736"/>
      <c r="E9" s="736"/>
      <c r="F9" s="736"/>
      <c r="G9" s="736"/>
      <c r="H9" s="736"/>
      <c r="I9" s="736"/>
      <c r="J9" s="736"/>
      <c r="K9" s="736"/>
      <c r="L9" s="736"/>
      <c r="M9" s="736"/>
      <c r="N9" s="736"/>
      <c r="O9" s="736"/>
      <c r="P9" s="313"/>
      <c r="Q9" s="313"/>
    </row>
    <row r="10" spans="2:17" ht="20.45" customHeight="1">
      <c r="B10" s="555"/>
      <c r="C10" s="555"/>
      <c r="D10" s="736"/>
      <c r="E10" s="736"/>
      <c r="F10" s="736"/>
      <c r="G10" s="736"/>
      <c r="H10" s="736"/>
      <c r="I10" s="736"/>
      <c r="J10" s="736"/>
      <c r="K10" s="736"/>
      <c r="L10" s="736"/>
      <c r="M10" s="736"/>
      <c r="N10" s="736"/>
      <c r="O10" s="736"/>
      <c r="P10" s="313"/>
      <c r="Q10" s="313"/>
    </row>
    <row r="11" spans="2:17" s="317" customFormat="1" ht="15.75">
      <c r="B11" s="314"/>
      <c r="C11" s="314"/>
      <c r="D11" s="315"/>
      <c r="E11" s="314"/>
      <c r="F11" s="314"/>
      <c r="G11" s="314"/>
      <c r="H11" s="314"/>
      <c r="I11" s="314"/>
      <c r="J11" s="314"/>
      <c r="K11" s="314"/>
      <c r="L11" s="316"/>
      <c r="M11" s="316"/>
      <c r="N11" s="316"/>
      <c r="O11" s="316"/>
      <c r="P11" s="316"/>
      <c r="Q11" s="316"/>
    </row>
    <row r="12" spans="2:17" s="317" customFormat="1" ht="15.6" customHeight="1">
      <c r="B12" s="314"/>
      <c r="C12" s="318"/>
      <c r="D12" s="318"/>
      <c r="E12" s="318"/>
      <c r="F12" s="318"/>
      <c r="G12" s="318"/>
      <c r="H12" s="318"/>
      <c r="I12" s="318"/>
      <c r="J12" s="318"/>
      <c r="K12" s="318"/>
      <c r="L12" s="318"/>
      <c r="M12" s="318"/>
      <c r="N12" s="318"/>
      <c r="O12" s="318"/>
      <c r="P12" s="318"/>
      <c r="Q12" s="318"/>
    </row>
    <row r="13" spans="2:17" s="317" customFormat="1" ht="18" customHeight="1">
      <c r="B13" s="735" t="s">
        <v>1213</v>
      </c>
      <c r="C13" s="735"/>
      <c r="D13" s="735"/>
      <c r="E13" s="735"/>
      <c r="F13" s="735"/>
      <c r="G13" s="735"/>
      <c r="H13" s="735"/>
      <c r="I13" s="735"/>
      <c r="J13" s="735"/>
      <c r="K13" s="735"/>
      <c r="L13" s="735"/>
      <c r="M13" s="735"/>
      <c r="N13" s="735"/>
      <c r="O13" s="735"/>
      <c r="P13" s="318"/>
      <c r="Q13" s="318"/>
    </row>
    <row r="14" spans="2:17" s="317" customFormat="1">
      <c r="B14" s="314"/>
      <c r="C14" s="314"/>
      <c r="D14" s="314"/>
      <c r="E14" s="314"/>
      <c r="F14" s="314"/>
      <c r="G14" s="314"/>
      <c r="H14" s="314"/>
      <c r="I14" s="314"/>
      <c r="J14" s="314"/>
      <c r="K14" s="314"/>
      <c r="L14" s="316"/>
      <c r="M14" s="316"/>
      <c r="N14" s="316"/>
      <c r="O14" s="316"/>
    </row>
    <row r="15" spans="2:17" s="316" customFormat="1">
      <c r="B15" s="314"/>
      <c r="C15" s="314"/>
      <c r="D15" s="314"/>
      <c r="E15" s="314"/>
      <c r="F15" s="314"/>
      <c r="G15" s="314"/>
      <c r="H15" s="314"/>
      <c r="I15" s="314"/>
      <c r="J15" s="314"/>
      <c r="K15" s="314"/>
    </row>
    <row r="16" spans="2:17">
      <c r="B16" s="556"/>
      <c r="C16" s="556"/>
      <c r="D16" s="556"/>
      <c r="E16" s="556"/>
      <c r="F16" s="556"/>
      <c r="G16" s="556"/>
      <c r="H16" s="557"/>
      <c r="I16" s="558"/>
      <c r="J16" s="558"/>
      <c r="K16" s="556"/>
      <c r="L16" s="559"/>
      <c r="M16" s="557"/>
      <c r="N16" s="559"/>
      <c r="O16" s="559"/>
    </row>
    <row r="17" spans="2:15">
      <c r="B17" s="556"/>
      <c r="C17" s="556"/>
      <c r="D17" s="556"/>
      <c r="E17" s="556"/>
      <c r="F17" s="556"/>
      <c r="G17" s="556"/>
      <c r="H17" s="557"/>
      <c r="I17" s="558"/>
      <c r="J17" s="558"/>
      <c r="K17" s="557"/>
      <c r="L17" s="557"/>
      <c r="M17" s="557"/>
      <c r="N17" s="559"/>
      <c r="O17" s="559"/>
    </row>
    <row r="18" spans="2:15" ht="15.75">
      <c r="B18" s="556"/>
      <c r="C18" s="556"/>
      <c r="D18" s="556"/>
      <c r="E18" s="556"/>
      <c r="F18" s="556"/>
      <c r="G18" s="556"/>
      <c r="H18" s="557"/>
      <c r="I18" s="558"/>
      <c r="J18" s="558"/>
      <c r="K18" s="557"/>
      <c r="L18" s="557"/>
      <c r="M18" s="566" t="s">
        <v>1125</v>
      </c>
      <c r="N18" s="559"/>
      <c r="O18" s="559"/>
    </row>
    <row r="19" spans="2:15" ht="15.75">
      <c r="B19" s="556"/>
      <c r="C19" s="259"/>
      <c r="D19" s="259"/>
      <c r="E19" s="259"/>
      <c r="F19" s="259"/>
      <c r="G19" s="259"/>
      <c r="H19" s="557"/>
      <c r="I19" s="558"/>
      <c r="J19" s="558"/>
      <c r="K19" s="557"/>
      <c r="L19" s="559"/>
      <c r="M19" s="559"/>
      <c r="N19" s="559"/>
      <c r="O19" s="559"/>
    </row>
    <row r="20" spans="2:15" ht="16.5">
      <c r="B20" s="556"/>
      <c r="C20" s="560"/>
      <c r="D20" s="560" t="s">
        <v>1214</v>
      </c>
      <c r="E20" s="271"/>
      <c r="F20" s="259"/>
      <c r="G20" s="259"/>
      <c r="H20" s="561"/>
      <c r="I20" s="558"/>
      <c r="J20" s="558"/>
      <c r="K20" s="556"/>
      <c r="L20" s="561"/>
      <c r="M20" s="563" t="s">
        <v>1327</v>
      </c>
      <c r="N20" s="559"/>
      <c r="O20" s="559"/>
    </row>
    <row r="21" spans="2:15" ht="16.5">
      <c r="B21" s="556"/>
      <c r="C21" s="560"/>
      <c r="D21" s="560"/>
      <c r="E21" s="271"/>
      <c r="F21" s="259"/>
      <c r="G21" s="259"/>
      <c r="H21" s="562"/>
      <c r="I21" s="558"/>
      <c r="J21" s="558"/>
      <c r="K21" s="556"/>
      <c r="L21" s="562"/>
      <c r="M21" s="562"/>
      <c r="N21" s="559"/>
      <c r="O21" s="559"/>
    </row>
    <row r="22" spans="2:15" ht="16.5">
      <c r="B22" s="556"/>
      <c r="C22" s="560"/>
      <c r="D22" s="560" t="s">
        <v>1215</v>
      </c>
      <c r="E22" s="271"/>
      <c r="F22" s="259"/>
      <c r="G22" s="259"/>
      <c r="H22" s="561"/>
      <c r="I22" s="558"/>
      <c r="J22" s="558"/>
      <c r="K22" s="556"/>
      <c r="L22" s="561"/>
      <c r="M22" s="563" t="s">
        <v>1328</v>
      </c>
      <c r="N22" s="559"/>
      <c r="O22" s="559"/>
    </row>
    <row r="23" spans="2:15" ht="16.5">
      <c r="B23" s="556"/>
      <c r="C23" s="560"/>
      <c r="D23" s="560"/>
      <c r="E23" s="271"/>
      <c r="F23" s="259"/>
      <c r="G23" s="259"/>
      <c r="H23" s="562"/>
      <c r="I23" s="558"/>
      <c r="J23" s="558"/>
      <c r="K23" s="556"/>
      <c r="L23" s="562"/>
      <c r="M23" s="562"/>
      <c r="N23" s="559"/>
      <c r="O23" s="559"/>
    </row>
    <row r="24" spans="2:15" ht="16.5">
      <c r="B24" s="556"/>
      <c r="C24" s="560"/>
      <c r="D24" s="560" t="s">
        <v>1216</v>
      </c>
      <c r="E24" s="271"/>
      <c r="F24" s="259"/>
      <c r="G24" s="259"/>
      <c r="H24" s="561"/>
      <c r="I24" s="558"/>
      <c r="J24" s="558"/>
      <c r="K24" s="556"/>
      <c r="L24" s="561"/>
      <c r="M24" s="563" t="s">
        <v>1329</v>
      </c>
      <c r="N24" s="559"/>
      <c r="O24" s="559"/>
    </row>
    <row r="25" spans="2:15" ht="16.5">
      <c r="B25" s="556"/>
      <c r="C25" s="560"/>
      <c r="D25" s="560"/>
      <c r="E25" s="271"/>
      <c r="F25" s="259"/>
      <c r="G25" s="259"/>
      <c r="H25" s="562"/>
      <c r="I25" s="558"/>
      <c r="J25" s="558"/>
      <c r="K25" s="556"/>
      <c r="L25" s="562"/>
      <c r="M25" s="562"/>
      <c r="N25" s="559"/>
      <c r="O25" s="559"/>
    </row>
    <row r="26" spans="2:15" ht="16.5">
      <c r="B26" s="556"/>
      <c r="C26" s="560"/>
      <c r="D26" s="560" t="s">
        <v>1217</v>
      </c>
      <c r="E26" s="271"/>
      <c r="F26" s="259"/>
      <c r="G26" s="259"/>
      <c r="H26" s="561"/>
      <c r="I26" s="558"/>
      <c r="J26" s="558"/>
      <c r="K26" s="556"/>
      <c r="L26" s="563"/>
      <c r="M26" s="563" t="s">
        <v>1206</v>
      </c>
      <c r="N26" s="559"/>
      <c r="O26" s="559"/>
    </row>
    <row r="27" spans="2:15" ht="16.5">
      <c r="B27" s="556"/>
      <c r="C27" s="560"/>
      <c r="D27" s="560"/>
      <c r="E27" s="271"/>
      <c r="F27" s="259"/>
      <c r="G27" s="259"/>
      <c r="H27" s="562"/>
      <c r="I27" s="558"/>
      <c r="J27" s="558"/>
      <c r="K27" s="556"/>
      <c r="L27" s="562"/>
      <c r="M27" s="562"/>
      <c r="N27" s="559"/>
      <c r="O27" s="559"/>
    </row>
    <row r="28" spans="2:15" ht="16.5">
      <c r="B28" s="556"/>
      <c r="C28" s="560"/>
      <c r="D28" s="560" t="s">
        <v>1218</v>
      </c>
      <c r="E28" s="271"/>
      <c r="F28" s="259"/>
      <c r="G28" s="259"/>
      <c r="H28" s="561"/>
      <c r="I28" s="558"/>
      <c r="J28" s="558"/>
      <c r="K28" s="556"/>
      <c r="L28" s="563"/>
      <c r="M28" s="563" t="s">
        <v>1207</v>
      </c>
      <c r="N28" s="559"/>
      <c r="O28" s="559"/>
    </row>
    <row r="29" spans="2:15" ht="16.5">
      <c r="B29" s="556"/>
      <c r="C29" s="560"/>
      <c r="D29" s="560"/>
      <c r="E29" s="271"/>
      <c r="F29" s="259"/>
      <c r="G29" s="259"/>
      <c r="H29" s="562"/>
      <c r="I29" s="558"/>
      <c r="J29" s="558"/>
      <c r="K29" s="556"/>
      <c r="L29" s="562"/>
      <c r="M29" s="562"/>
      <c r="N29" s="559"/>
      <c r="O29" s="559"/>
    </row>
    <row r="30" spans="2:15" ht="16.5">
      <c r="B30" s="556"/>
      <c r="C30" s="560"/>
      <c r="D30" s="560" t="s">
        <v>1219</v>
      </c>
      <c r="E30" s="271"/>
      <c r="F30" s="259"/>
      <c r="G30" s="259"/>
      <c r="H30" s="561"/>
      <c r="I30" s="558"/>
      <c r="J30" s="558"/>
      <c r="K30" s="556"/>
      <c r="L30" s="563"/>
      <c r="M30" s="563" t="s">
        <v>1208</v>
      </c>
      <c r="N30" s="559"/>
      <c r="O30" s="559"/>
    </row>
    <row r="31" spans="2:15" ht="16.5">
      <c r="B31" s="556"/>
      <c r="C31" s="564"/>
      <c r="D31" s="564"/>
      <c r="E31" s="271"/>
      <c r="F31" s="259"/>
      <c r="G31" s="259"/>
      <c r="H31" s="562"/>
      <c r="I31" s="558"/>
      <c r="J31" s="558"/>
      <c r="K31" s="556"/>
      <c r="L31" s="565"/>
      <c r="M31" s="559"/>
      <c r="N31" s="559"/>
      <c r="O31" s="559"/>
    </row>
    <row r="32" spans="2:15" ht="16.5">
      <c r="B32" s="556"/>
      <c r="C32" s="564"/>
      <c r="D32" s="564"/>
      <c r="E32" s="271"/>
      <c r="F32" s="259"/>
      <c r="G32" s="259"/>
      <c r="H32" s="561"/>
      <c r="I32" s="558"/>
      <c r="J32" s="558"/>
      <c r="K32" s="556"/>
      <c r="L32" s="565"/>
      <c r="M32" s="559"/>
      <c r="N32" s="559"/>
      <c r="O32" s="559"/>
    </row>
    <row r="33" spans="2:15" ht="16.5">
      <c r="B33" s="556"/>
      <c r="C33" s="564"/>
      <c r="D33" s="564"/>
      <c r="E33" s="271"/>
      <c r="F33" s="259"/>
      <c r="G33" s="259"/>
      <c r="H33" s="562"/>
      <c r="I33" s="558"/>
      <c r="J33" s="558"/>
      <c r="K33" s="556"/>
      <c r="L33" s="681"/>
      <c r="M33" s="559"/>
      <c r="N33" s="559"/>
      <c r="O33" s="559"/>
    </row>
    <row r="34" spans="2:15" ht="16.5">
      <c r="B34" s="556"/>
      <c r="C34" s="564"/>
      <c r="D34" s="564"/>
      <c r="E34" s="271"/>
      <c r="F34" s="259"/>
      <c r="G34" s="259"/>
      <c r="H34" s="561"/>
      <c r="I34" s="558"/>
      <c r="J34" s="558"/>
      <c r="K34" s="556"/>
      <c r="L34" s="681"/>
      <c r="M34" s="559"/>
      <c r="N34" s="559"/>
      <c r="O34" s="559"/>
    </row>
    <row r="35" spans="2:15" ht="15.75">
      <c r="B35" s="556"/>
      <c r="C35" s="259"/>
      <c r="D35" s="259"/>
      <c r="E35" s="259"/>
      <c r="F35" s="259"/>
      <c r="G35" s="259"/>
      <c r="H35" s="562"/>
      <c r="I35" s="558"/>
      <c r="J35" s="558"/>
      <c r="K35" s="556"/>
      <c r="L35" s="559"/>
      <c r="M35" s="559"/>
      <c r="N35" s="559"/>
      <c r="O35" s="559"/>
    </row>
    <row r="36" spans="2:15">
      <c r="B36" s="567"/>
      <c r="C36" s="567"/>
      <c r="D36" s="567"/>
      <c r="E36" s="567"/>
      <c r="F36" s="567"/>
      <c r="G36" s="567"/>
      <c r="H36" s="570"/>
      <c r="I36" s="568"/>
      <c r="J36" s="568"/>
      <c r="K36" s="567"/>
      <c r="L36" s="569"/>
      <c r="M36" s="569"/>
      <c r="N36" s="569"/>
      <c r="O36" s="569"/>
    </row>
  </sheetData>
  <mergeCells count="2">
    <mergeCell ref="B13:O13"/>
    <mergeCell ref="D5:O10"/>
  </mergeCells>
  <hyperlinks>
    <hyperlink ref="M20" location="'Información General'!A1" display="'Información General'!A1" xr:uid="{1AE3D7F1-C4D5-4331-BC7A-75F74848DB8C}"/>
    <hyperlink ref="M22" location="'Balance General'!A1" display="'Balance General'!A1" xr:uid="{9B4C092C-789C-436E-8FD1-E3F2F61F87FE}"/>
    <hyperlink ref="M24" location="'Estado de Resultados'!A1" display="'Estado de Resultados'!A1" xr:uid="{F53FC911-BB28-45D7-9967-E42741A533F1}"/>
    <hyperlink ref="M26" location="'Nota 1 a Nota 4'!A1" display="'Nota 1 a Nota 4'!A1" xr:uid="{7BF82D45-736B-42E5-BD04-DB14F74B6CC7}"/>
    <hyperlink ref="M28" location="'Nota 5'!A1" display="'Nota 5'!A1" xr:uid="{C6D3FBA2-4D8A-46FA-A429-08B531A237B9}"/>
    <hyperlink ref="M30" location="'Nota 6 a Nota 12'!A1" display="'Nota 6 a Nota 12'!A1" xr:uid="{34AC0AD1-756C-4125-9BB9-3644BE6859A5}"/>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N622"/>
  <sheetViews>
    <sheetView showGridLines="0" zoomScale="90" zoomScaleNormal="90" zoomScaleSheetLayoutView="100" workbookViewId="0"/>
  </sheetViews>
  <sheetFormatPr baseColWidth="10" defaultColWidth="9.28515625" defaultRowHeight="15"/>
  <cols>
    <col min="1" max="1" width="4.28515625" style="111" customWidth="1"/>
    <col min="2" max="2" width="52.28515625" style="108" customWidth="1"/>
    <col min="3" max="3" width="20.28515625" style="108" customWidth="1"/>
    <col min="4" max="4" width="19.28515625" style="108" customWidth="1"/>
    <col min="5" max="5" width="15" style="108" customWidth="1"/>
    <col min="6" max="6" width="17.28515625" style="108" customWidth="1"/>
    <col min="7" max="7" width="17.85546875" style="108" customWidth="1"/>
    <col min="8" max="8" width="16.5703125" style="108" customWidth="1"/>
    <col min="9" max="9" width="16.85546875" style="61" bestFit="1" customWidth="1"/>
    <col min="10" max="10" width="18.7109375" style="108" customWidth="1"/>
    <col min="11" max="11" width="12.7109375" style="108" customWidth="1"/>
    <col min="12" max="12" width="14.5703125" style="108" bestFit="1" customWidth="1"/>
    <col min="13" max="13" width="14.5703125" style="108" customWidth="1"/>
    <col min="14" max="14" width="11.42578125" style="108" bestFit="1" customWidth="1"/>
    <col min="15" max="16384" width="9.28515625" style="108"/>
  </cols>
  <sheetData>
    <row r="1" spans="1:10">
      <c r="I1" s="695" t="s">
        <v>1205</v>
      </c>
    </row>
    <row r="2" spans="1:10">
      <c r="B2" s="11" t="s">
        <v>447</v>
      </c>
    </row>
    <row r="4" spans="1:10">
      <c r="B4" s="11" t="s">
        <v>266</v>
      </c>
    </row>
    <row r="5" spans="1:10" ht="33.75" customHeight="1">
      <c r="B5" s="766" t="s">
        <v>1130</v>
      </c>
      <c r="C5" s="766"/>
      <c r="D5" s="766"/>
      <c r="E5" s="766"/>
      <c r="F5" s="766"/>
      <c r="G5" s="766"/>
      <c r="H5" s="766"/>
      <c r="I5" s="362"/>
    </row>
    <row r="6" spans="1:10">
      <c r="B6" s="11"/>
    </row>
    <row r="7" spans="1:10">
      <c r="B7" s="112"/>
      <c r="C7" s="776">
        <v>44286</v>
      </c>
      <c r="D7" s="776"/>
      <c r="E7" s="776">
        <v>44196</v>
      </c>
      <c r="F7" s="776"/>
    </row>
    <row r="8" spans="1:10" s="1" customFormat="1">
      <c r="A8" s="115"/>
      <c r="B8" s="379" t="s">
        <v>54</v>
      </c>
      <c r="C8" s="380" t="s">
        <v>519</v>
      </c>
      <c r="D8" s="380" t="s">
        <v>520</v>
      </c>
      <c r="E8" s="380" t="s">
        <v>519</v>
      </c>
      <c r="F8" s="380" t="s">
        <v>520</v>
      </c>
      <c r="I8" s="62"/>
    </row>
    <row r="9" spans="1:10" ht="15" customHeight="1">
      <c r="B9" s="391" t="s">
        <v>521</v>
      </c>
      <c r="C9" s="392">
        <v>6277.54</v>
      </c>
      <c r="D9" s="392">
        <v>6351.33</v>
      </c>
      <c r="E9" s="392">
        <v>6891.96</v>
      </c>
      <c r="F9" s="392">
        <v>6941.65</v>
      </c>
    </row>
    <row r="10" spans="1:10">
      <c r="D10" s="12"/>
      <c r="E10" s="12"/>
    </row>
    <row r="11" spans="1:10">
      <c r="B11" s="11" t="s">
        <v>267</v>
      </c>
      <c r="C11" s="140"/>
    </row>
    <row r="12" spans="1:10" ht="16.149999999999999" customHeight="1">
      <c r="B12" s="778" t="s">
        <v>526</v>
      </c>
      <c r="C12" s="778"/>
      <c r="D12" s="778"/>
      <c r="E12" s="778"/>
      <c r="F12" s="778"/>
      <c r="G12" s="778"/>
      <c r="H12" s="778"/>
    </row>
    <row r="13" spans="1:10" ht="17.45" customHeight="1">
      <c r="B13" s="163"/>
      <c r="C13" s="163"/>
      <c r="D13" s="777" t="s">
        <v>1131</v>
      </c>
      <c r="E13" s="777"/>
      <c r="F13" s="777"/>
      <c r="G13" s="777" t="s">
        <v>527</v>
      </c>
      <c r="H13" s="777"/>
      <c r="I13" s="777"/>
    </row>
    <row r="14" spans="1:10" s="365" customFormat="1" ht="36" customHeight="1">
      <c r="A14" s="363"/>
      <c r="B14" s="777" t="s">
        <v>268</v>
      </c>
      <c r="C14" s="382" t="s">
        <v>269</v>
      </c>
      <c r="D14" s="382" t="s">
        <v>523</v>
      </c>
      <c r="E14" s="382" t="s">
        <v>270</v>
      </c>
      <c r="F14" s="382" t="s">
        <v>525</v>
      </c>
      <c r="G14" s="382" t="s">
        <v>523</v>
      </c>
      <c r="H14" s="382" t="s">
        <v>270</v>
      </c>
      <c r="I14" s="382" t="s">
        <v>1133</v>
      </c>
      <c r="J14" s="364"/>
    </row>
    <row r="15" spans="1:10" ht="15.6" customHeight="1">
      <c r="B15" s="777"/>
      <c r="C15" s="382" t="s">
        <v>271</v>
      </c>
      <c r="D15" s="382" t="s">
        <v>524</v>
      </c>
      <c r="E15" s="390">
        <v>44286</v>
      </c>
      <c r="F15" s="382" t="s">
        <v>273</v>
      </c>
      <c r="G15" s="382" t="s">
        <v>524</v>
      </c>
      <c r="H15" s="383">
        <v>44196</v>
      </c>
      <c r="I15" s="382" t="s">
        <v>274</v>
      </c>
      <c r="J15" s="61"/>
    </row>
    <row r="16" spans="1:10" s="109" customFormat="1" ht="30" customHeight="1">
      <c r="A16" s="110"/>
      <c r="B16" s="403" t="s">
        <v>3</v>
      </c>
      <c r="C16" s="404"/>
      <c r="D16" s="404"/>
      <c r="E16" s="404"/>
      <c r="F16" s="404"/>
      <c r="G16" s="405"/>
      <c r="H16" s="404"/>
      <c r="I16" s="406"/>
    </row>
    <row r="17" spans="1:12" s="109" customFormat="1">
      <c r="A17" s="110"/>
      <c r="B17" s="169" t="s">
        <v>205</v>
      </c>
      <c r="C17" s="169"/>
      <c r="D17" s="169"/>
      <c r="E17" s="169"/>
      <c r="F17" s="169"/>
      <c r="G17" s="169"/>
      <c r="H17" s="169"/>
      <c r="I17" s="407"/>
    </row>
    <row r="18" spans="1:12" s="109" customFormat="1">
      <c r="A18" s="110"/>
      <c r="B18" s="166" t="s">
        <v>16</v>
      </c>
      <c r="C18" s="167" t="s">
        <v>0</v>
      </c>
      <c r="D18" s="175">
        <v>67834.540000001187</v>
      </c>
      <c r="E18" s="168">
        <v>6277.54</v>
      </c>
      <c r="F18" s="170">
        <v>425834038.23160744</v>
      </c>
      <c r="G18" s="175">
        <v>38738.290000001791</v>
      </c>
      <c r="H18" s="168">
        <v>6891.96</v>
      </c>
      <c r="I18" s="170">
        <v>266982745.14841235</v>
      </c>
      <c r="J18" s="387"/>
      <c r="K18" s="387"/>
      <c r="L18" s="387"/>
    </row>
    <row r="19" spans="1:12" s="109" customFormat="1">
      <c r="A19" s="110"/>
      <c r="B19" s="169" t="s">
        <v>106</v>
      </c>
      <c r="C19" s="169"/>
      <c r="D19" s="177"/>
      <c r="E19" s="169"/>
      <c r="F19" s="169"/>
      <c r="G19" s="177"/>
      <c r="H19" s="169"/>
      <c r="I19" s="407"/>
    </row>
    <row r="20" spans="1:12" s="109" customFormat="1">
      <c r="A20" s="110"/>
      <c r="B20" s="166" t="s">
        <v>275</v>
      </c>
      <c r="C20" s="167" t="s">
        <v>0</v>
      </c>
      <c r="D20" s="175">
        <v>1050000</v>
      </c>
      <c r="E20" s="168">
        <v>6277.54</v>
      </c>
      <c r="F20" s="170">
        <v>6591417000</v>
      </c>
      <c r="G20" s="175">
        <v>348030</v>
      </c>
      <c r="H20" s="168">
        <v>6891.96</v>
      </c>
      <c r="I20" s="170">
        <v>2398608838.8000002</v>
      </c>
      <c r="J20" s="387"/>
      <c r="K20" s="387"/>
    </row>
    <row r="21" spans="1:12" s="109" customFormat="1">
      <c r="A21" s="110"/>
      <c r="B21" s="166" t="s">
        <v>875</v>
      </c>
      <c r="C21" s="167" t="s">
        <v>0</v>
      </c>
      <c r="D21" s="175">
        <v>0</v>
      </c>
      <c r="E21" s="168">
        <v>6277.54</v>
      </c>
      <c r="F21" s="170">
        <v>0</v>
      </c>
      <c r="G21" s="175">
        <v>100000</v>
      </c>
      <c r="H21" s="168">
        <v>6891.96</v>
      </c>
      <c r="I21" s="170">
        <v>689196000</v>
      </c>
      <c r="J21" s="387"/>
      <c r="K21" s="387"/>
    </row>
    <row r="22" spans="1:12" s="109" customFormat="1">
      <c r="A22" s="110"/>
      <c r="B22" s="166" t="s">
        <v>851</v>
      </c>
      <c r="C22" s="167" t="s">
        <v>0</v>
      </c>
      <c r="D22" s="175">
        <v>500000</v>
      </c>
      <c r="E22" s="168">
        <v>6277.54</v>
      </c>
      <c r="F22" s="170">
        <v>3138770000</v>
      </c>
      <c r="G22" s="175">
        <v>760000</v>
      </c>
      <c r="H22" s="168">
        <v>6891.96</v>
      </c>
      <c r="I22" s="170">
        <v>5237889600</v>
      </c>
      <c r="J22" s="387"/>
      <c r="K22" s="387"/>
    </row>
    <row r="23" spans="1:12" s="109" customFormat="1">
      <c r="A23" s="110"/>
      <c r="B23" s="166" t="s">
        <v>1132</v>
      </c>
      <c r="C23" s="167" t="s">
        <v>0</v>
      </c>
      <c r="D23" s="175">
        <v>137981.78000000003</v>
      </c>
      <c r="E23" s="168">
        <v>6277.54</v>
      </c>
      <c r="F23" s="170">
        <v>866186143.22120023</v>
      </c>
      <c r="G23" s="175">
        <v>63433.108000000015</v>
      </c>
      <c r="H23" s="168">
        <v>6891.96</v>
      </c>
      <c r="I23" s="170">
        <v>437178443.01168013</v>
      </c>
      <c r="J23" s="387"/>
      <c r="K23" s="387"/>
    </row>
    <row r="24" spans="1:12" s="109" customFormat="1">
      <c r="A24" s="110"/>
      <c r="B24" s="166" t="s">
        <v>225</v>
      </c>
      <c r="C24" s="167" t="s">
        <v>0</v>
      </c>
      <c r="D24" s="175">
        <v>-135737.19000000006</v>
      </c>
      <c r="E24" s="168">
        <v>6277.54</v>
      </c>
      <c r="F24" s="170">
        <v>-852095639.71260035</v>
      </c>
      <c r="G24" s="175">
        <v>-60867.519400000579</v>
      </c>
      <c r="H24" s="168">
        <v>6941.65</v>
      </c>
      <c r="I24" s="170">
        <v>-422521016.04301399</v>
      </c>
      <c r="J24" s="64"/>
    </row>
    <row r="25" spans="1:12" s="109" customFormat="1">
      <c r="A25" s="110"/>
      <c r="B25" s="169" t="s">
        <v>226</v>
      </c>
      <c r="C25" s="169"/>
      <c r="D25" s="177"/>
      <c r="E25" s="169"/>
      <c r="F25" s="169"/>
      <c r="G25" s="177"/>
      <c r="H25" s="169"/>
      <c r="I25" s="407"/>
    </row>
    <row r="26" spans="1:12" s="109" customFormat="1">
      <c r="A26" s="110"/>
      <c r="B26" s="166" t="s">
        <v>276</v>
      </c>
      <c r="C26" s="167" t="s">
        <v>0</v>
      </c>
      <c r="D26" s="175">
        <v>8218.9900000000016</v>
      </c>
      <c r="E26" s="168">
        <v>6277.54</v>
      </c>
      <c r="F26" s="170">
        <v>51595038.484600008</v>
      </c>
      <c r="G26" s="175">
        <v>578.52999999999884</v>
      </c>
      <c r="H26" s="168">
        <v>6891.96</v>
      </c>
      <c r="I26" s="170">
        <v>3987205.6187999919</v>
      </c>
      <c r="J26" s="387"/>
      <c r="K26" s="387"/>
    </row>
    <row r="27" spans="1:12" s="109" customFormat="1">
      <c r="A27" s="110"/>
      <c r="B27" s="166" t="s">
        <v>676</v>
      </c>
      <c r="C27" s="167" t="s">
        <v>0</v>
      </c>
      <c r="D27" s="175">
        <v>11770.699999999997</v>
      </c>
      <c r="E27" s="168">
        <v>6277.54</v>
      </c>
      <c r="F27" s="170">
        <v>73891040.077999979</v>
      </c>
      <c r="G27" s="175">
        <v>0</v>
      </c>
      <c r="H27" s="168">
        <v>6891.96</v>
      </c>
      <c r="I27" s="170">
        <v>0</v>
      </c>
      <c r="J27" s="387"/>
      <c r="K27" s="387"/>
    </row>
    <row r="28" spans="1:12" s="109" customFormat="1">
      <c r="A28" s="110"/>
      <c r="B28" s="166" t="s">
        <v>677</v>
      </c>
      <c r="C28" s="167" t="s">
        <v>0</v>
      </c>
      <c r="D28" s="175">
        <v>6158.22</v>
      </c>
      <c r="E28" s="168">
        <v>6277.54</v>
      </c>
      <c r="F28" s="170">
        <v>38658472.378800005</v>
      </c>
      <c r="G28" s="175">
        <v>0</v>
      </c>
      <c r="H28" s="168">
        <v>6891.96</v>
      </c>
      <c r="I28" s="170">
        <v>0</v>
      </c>
      <c r="J28" s="387"/>
      <c r="K28" s="387"/>
    </row>
    <row r="29" spans="1:12" s="109" customFormat="1">
      <c r="A29" s="110"/>
      <c r="B29" s="166" t="s">
        <v>70</v>
      </c>
      <c r="C29" s="167" t="s">
        <v>0</v>
      </c>
      <c r="D29" s="175">
        <v>6000</v>
      </c>
      <c r="E29" s="168">
        <v>6277.54</v>
      </c>
      <c r="F29" s="170">
        <v>37665240</v>
      </c>
      <c r="G29" s="175">
        <v>0</v>
      </c>
      <c r="H29" s="168">
        <v>6891.96</v>
      </c>
      <c r="I29" s="170">
        <v>0</v>
      </c>
      <c r="J29" s="387"/>
      <c r="K29" s="387"/>
    </row>
    <row r="30" spans="1:12" s="109" customFormat="1">
      <c r="A30" s="110"/>
      <c r="B30" s="169" t="s">
        <v>583</v>
      </c>
      <c r="C30" s="169"/>
      <c r="D30" s="177"/>
      <c r="E30" s="169"/>
      <c r="F30" s="169"/>
      <c r="G30" s="177"/>
      <c r="H30" s="169"/>
      <c r="I30" s="407"/>
    </row>
    <row r="31" spans="1:12" s="109" customFormat="1">
      <c r="A31" s="110"/>
      <c r="B31" s="166" t="s">
        <v>130</v>
      </c>
      <c r="C31" s="167" t="s">
        <v>0</v>
      </c>
      <c r="D31" s="175">
        <v>9000</v>
      </c>
      <c r="E31" s="168">
        <v>6277.54</v>
      </c>
      <c r="F31" s="170">
        <v>56497860</v>
      </c>
      <c r="G31" s="175">
        <v>0</v>
      </c>
      <c r="H31" s="168">
        <v>6891.96</v>
      </c>
      <c r="I31" s="170">
        <v>0</v>
      </c>
      <c r="J31" s="387"/>
      <c r="K31" s="387"/>
    </row>
    <row r="32" spans="1:12" s="109" customFormat="1">
      <c r="A32" s="110"/>
      <c r="B32" s="166" t="s">
        <v>1134</v>
      </c>
      <c r="C32" s="167" t="s">
        <v>0</v>
      </c>
      <c r="D32" s="175">
        <v>11250</v>
      </c>
      <c r="E32" s="168">
        <v>6277.54</v>
      </c>
      <c r="F32" s="170">
        <v>70622325</v>
      </c>
      <c r="G32" s="175">
        <v>0</v>
      </c>
      <c r="H32" s="168">
        <v>6891.96</v>
      </c>
      <c r="I32" s="170">
        <v>0</v>
      </c>
      <c r="J32" s="387"/>
      <c r="K32" s="387"/>
    </row>
    <row r="33" spans="1:11" s="109" customFormat="1">
      <c r="A33" s="110"/>
      <c r="B33" s="166" t="s">
        <v>1267</v>
      </c>
      <c r="C33" s="167" t="s">
        <v>0</v>
      </c>
      <c r="D33" s="175">
        <v>2250</v>
      </c>
      <c r="E33" s="168">
        <v>6277.54</v>
      </c>
      <c r="F33" s="170">
        <v>14124465</v>
      </c>
      <c r="G33" s="175">
        <v>3000</v>
      </c>
      <c r="H33" s="168">
        <v>6891.96</v>
      </c>
      <c r="I33" s="170">
        <v>20675880</v>
      </c>
      <c r="J33" s="387"/>
      <c r="K33" s="387"/>
    </row>
    <row r="34" spans="1:11">
      <c r="B34" s="408" t="s">
        <v>24</v>
      </c>
      <c r="C34" s="409"/>
      <c r="D34" s="410">
        <v>1674727.0400000012</v>
      </c>
      <c r="E34" s="411"/>
      <c r="F34" s="412">
        <v>10513165982.681606</v>
      </c>
      <c r="G34" s="410">
        <v>1252912.4086000014</v>
      </c>
      <c r="H34" s="413"/>
      <c r="I34" s="412">
        <v>8631997696.5358772</v>
      </c>
      <c r="J34" s="61"/>
    </row>
    <row r="35" spans="1:11" s="109" customFormat="1" ht="27.75" customHeight="1">
      <c r="A35" s="110"/>
      <c r="B35" s="403" t="s">
        <v>8</v>
      </c>
      <c r="C35" s="414"/>
      <c r="D35" s="415"/>
      <c r="E35" s="414"/>
      <c r="F35" s="414"/>
      <c r="G35" s="415"/>
      <c r="H35" s="414"/>
      <c r="I35" s="406"/>
    </row>
    <row r="36" spans="1:11" s="109" customFormat="1">
      <c r="A36" s="110"/>
      <c r="B36" s="169" t="s">
        <v>63</v>
      </c>
      <c r="C36" s="172"/>
      <c r="D36" s="177"/>
      <c r="E36" s="169"/>
      <c r="F36" s="169"/>
      <c r="G36" s="177"/>
      <c r="H36" s="169"/>
      <c r="I36" s="407"/>
    </row>
    <row r="37" spans="1:11" s="109" customFormat="1">
      <c r="A37" s="110"/>
      <c r="B37" s="174" t="s">
        <v>586</v>
      </c>
      <c r="C37" s="167" t="s">
        <v>0</v>
      </c>
      <c r="D37" s="175">
        <v>-29150.599999999627</v>
      </c>
      <c r="E37" s="175">
        <v>6351.33</v>
      </c>
      <c r="F37" s="170">
        <v>-185145080.29799762</v>
      </c>
      <c r="G37" s="175">
        <v>-701.17000000000007</v>
      </c>
      <c r="H37" s="175">
        <v>6941.65</v>
      </c>
      <c r="I37" s="170">
        <v>-4867276.7305000005</v>
      </c>
      <c r="J37" s="387"/>
      <c r="K37" s="387"/>
    </row>
    <row r="38" spans="1:11" s="109" customFormat="1">
      <c r="A38" s="110"/>
      <c r="B38" s="174" t="s">
        <v>224</v>
      </c>
      <c r="C38" s="167" t="s">
        <v>0</v>
      </c>
      <c r="D38" s="175">
        <v>-11627.739999999998</v>
      </c>
      <c r="E38" s="175">
        <v>6351.33</v>
      </c>
      <c r="F38" s="170">
        <v>-73851613.894199982</v>
      </c>
      <c r="G38" s="175">
        <v>-513.81000000002678</v>
      </c>
      <c r="H38" s="175">
        <v>6941.65</v>
      </c>
      <c r="I38" s="170">
        <v>-3566689.1865001856</v>
      </c>
      <c r="J38" s="387"/>
      <c r="K38" s="387"/>
    </row>
    <row r="39" spans="1:11" s="109" customFormat="1">
      <c r="A39" s="110"/>
      <c r="B39" s="169" t="s">
        <v>277</v>
      </c>
      <c r="C39" s="172"/>
      <c r="D39" s="177"/>
      <c r="E39" s="177"/>
      <c r="F39" s="176"/>
      <c r="G39" s="177"/>
      <c r="H39" s="173"/>
      <c r="I39" s="407"/>
      <c r="J39" s="387"/>
      <c r="K39" s="387"/>
    </row>
    <row r="40" spans="1:11" s="109" customFormat="1">
      <c r="A40" s="110"/>
      <c r="B40" s="166" t="s">
        <v>278</v>
      </c>
      <c r="C40" s="167" t="s">
        <v>0</v>
      </c>
      <c r="D40" s="175">
        <v>-775910.82000000018</v>
      </c>
      <c r="E40" s="175">
        <v>6351.33</v>
      </c>
      <c r="F40" s="170">
        <v>-4928065668.3906012</v>
      </c>
      <c r="G40" s="175">
        <v>-150849.80999999994</v>
      </c>
      <c r="H40" s="175">
        <v>6941.65</v>
      </c>
      <c r="I40" s="170">
        <v>-1047146583.5864996</v>
      </c>
      <c r="J40" s="387"/>
      <c r="K40" s="387"/>
    </row>
    <row r="41" spans="1:11" s="109" customFormat="1">
      <c r="A41" s="110"/>
      <c r="B41" s="169" t="s">
        <v>279</v>
      </c>
      <c r="C41" s="172"/>
      <c r="D41" s="177"/>
      <c r="E41" s="177"/>
      <c r="F41" s="176"/>
      <c r="G41" s="177"/>
      <c r="H41" s="173"/>
      <c r="I41" s="407"/>
      <c r="J41" s="387"/>
      <c r="K41" s="387"/>
    </row>
    <row r="42" spans="1:11" s="109" customFormat="1">
      <c r="A42" s="110"/>
      <c r="B42" s="174" t="s">
        <v>280</v>
      </c>
      <c r="C42" s="167" t="s">
        <v>0</v>
      </c>
      <c r="D42" s="175">
        <v>-3832.8900000000003</v>
      </c>
      <c r="E42" s="175">
        <v>6351.33</v>
      </c>
      <c r="F42" s="170">
        <v>-24343949.243700001</v>
      </c>
      <c r="G42" s="175">
        <v>-116.78</v>
      </c>
      <c r="H42" s="175">
        <v>6941.65</v>
      </c>
      <c r="I42" s="170">
        <v>-810645.88699999999</v>
      </c>
      <c r="J42" s="387"/>
      <c r="K42" s="387"/>
    </row>
    <row r="43" spans="1:11" s="109" customFormat="1">
      <c r="A43" s="110"/>
      <c r="B43" s="174" t="s">
        <v>466</v>
      </c>
      <c r="C43" s="167" t="s">
        <v>0</v>
      </c>
      <c r="D43" s="175">
        <v>-500000</v>
      </c>
      <c r="E43" s="175">
        <v>6351.33</v>
      </c>
      <c r="F43" s="170">
        <v>-3175665000</v>
      </c>
      <c r="G43" s="175">
        <v>-760000</v>
      </c>
      <c r="H43" s="175">
        <v>6941.65</v>
      </c>
      <c r="I43" s="170">
        <v>-5275654000</v>
      </c>
      <c r="J43" s="387"/>
      <c r="K43" s="387"/>
    </row>
    <row r="44" spans="1:11">
      <c r="B44" s="408" t="s">
        <v>27</v>
      </c>
      <c r="C44" s="409"/>
      <c r="D44" s="416">
        <v>-1320522.0499999998</v>
      </c>
      <c r="E44" s="417"/>
      <c r="F44" s="418">
        <v>-8387071311.826499</v>
      </c>
      <c r="G44" s="416">
        <v>-912181.57</v>
      </c>
      <c r="H44" s="419"/>
      <c r="I44" s="418">
        <v>-6332045195.3905001</v>
      </c>
    </row>
    <row r="47" spans="1:11">
      <c r="B47" s="11" t="s">
        <v>281</v>
      </c>
      <c r="H47" s="61"/>
    </row>
    <row r="48" spans="1:11">
      <c r="H48" s="61"/>
    </row>
    <row r="49" spans="1:11" s="367" customFormat="1" ht="20.45" customHeight="1">
      <c r="A49" s="366"/>
      <c r="B49" s="779" t="s">
        <v>54</v>
      </c>
      <c r="C49" s="384" t="s">
        <v>282</v>
      </c>
      <c r="D49" s="384" t="s">
        <v>282</v>
      </c>
      <c r="H49" s="61"/>
      <c r="I49" s="61"/>
    </row>
    <row r="50" spans="1:11" ht="18.600000000000001" customHeight="1">
      <c r="B50" s="780"/>
      <c r="C50" s="385" t="s">
        <v>1135</v>
      </c>
      <c r="D50" s="385" t="s">
        <v>467</v>
      </c>
      <c r="E50" s="367"/>
      <c r="G50" s="14"/>
      <c r="H50" s="61"/>
      <c r="J50" s="14"/>
      <c r="K50" s="14"/>
    </row>
    <row r="51" spans="1:11" ht="30">
      <c r="B51" s="182" t="s">
        <v>283</v>
      </c>
      <c r="C51" s="183">
        <v>718974515</v>
      </c>
      <c r="D51" s="116">
        <v>1067204309</v>
      </c>
      <c r="E51" s="367"/>
      <c r="H51" s="61"/>
      <c r="J51" s="14"/>
    </row>
    <row r="52" spans="1:11" ht="30">
      <c r="B52" s="182" t="s">
        <v>284</v>
      </c>
      <c r="C52" s="183">
        <v>437276551</v>
      </c>
      <c r="D52" s="116">
        <v>222069490</v>
      </c>
      <c r="E52" s="367"/>
      <c r="H52" s="61"/>
      <c r="J52" s="14"/>
    </row>
    <row r="53" spans="1:11">
      <c r="B53" s="395" t="s">
        <v>285</v>
      </c>
      <c r="C53" s="396">
        <v>1156251066</v>
      </c>
      <c r="D53" s="396">
        <v>1289273799</v>
      </c>
      <c r="E53" s="367"/>
      <c r="H53" s="13"/>
      <c r="I53" s="151"/>
      <c r="J53" s="14"/>
    </row>
    <row r="54" spans="1:11" ht="30">
      <c r="B54" s="182" t="s">
        <v>286</v>
      </c>
      <c r="C54" s="184">
        <v>-1213273287</v>
      </c>
      <c r="D54" s="185">
        <v>-531085482</v>
      </c>
      <c r="E54" s="367"/>
      <c r="G54" s="14"/>
      <c r="H54" s="61"/>
    </row>
    <row r="55" spans="1:11" ht="30">
      <c r="B55" s="182" t="s">
        <v>287</v>
      </c>
      <c r="C55" s="184">
        <v>-210124350</v>
      </c>
      <c r="D55" s="185">
        <v>-711416559</v>
      </c>
      <c r="E55" s="367"/>
      <c r="G55" s="14"/>
      <c r="H55" s="61"/>
    </row>
    <row r="56" spans="1:11">
      <c r="B56" s="395" t="s">
        <v>288</v>
      </c>
      <c r="C56" s="394">
        <v>-1423397637</v>
      </c>
      <c r="D56" s="394">
        <v>-1242502041</v>
      </c>
      <c r="E56" s="367"/>
      <c r="H56" s="15"/>
      <c r="I56" s="151"/>
      <c r="K56" s="15"/>
    </row>
    <row r="57" spans="1:11">
      <c r="B57" s="393" t="s">
        <v>1313</v>
      </c>
      <c r="C57" s="394">
        <v>-267146571</v>
      </c>
      <c r="D57" s="394">
        <v>46771758</v>
      </c>
      <c r="E57" s="367"/>
      <c r="H57" s="15"/>
      <c r="I57" s="151"/>
      <c r="K57" s="15"/>
    </row>
    <row r="58" spans="1:11">
      <c r="D58" s="119"/>
    </row>
    <row r="59" spans="1:11">
      <c r="B59" s="11" t="s">
        <v>289</v>
      </c>
      <c r="C59" s="137"/>
      <c r="H59" s="45"/>
      <c r="I59" s="45"/>
    </row>
    <row r="60" spans="1:11">
      <c r="B60" s="108" t="s">
        <v>164</v>
      </c>
      <c r="I60" s="45"/>
    </row>
    <row r="61" spans="1:11" s="109" customFormat="1">
      <c r="A61" s="110"/>
      <c r="B61" s="77"/>
      <c r="C61" s="78"/>
      <c r="D61" s="78"/>
      <c r="I61" s="64"/>
    </row>
    <row r="62" spans="1:11" ht="28.9" customHeight="1">
      <c r="B62" s="386" t="s">
        <v>1</v>
      </c>
      <c r="C62" s="380">
        <v>44286</v>
      </c>
      <c r="D62" s="380">
        <v>44196</v>
      </c>
      <c r="E62" s="15"/>
    </row>
    <row r="63" spans="1:11">
      <c r="A63" s="122"/>
      <c r="B63" s="328" t="s">
        <v>240</v>
      </c>
      <c r="C63" s="397">
        <v>670240121</v>
      </c>
      <c r="D63" s="398">
        <v>597471085</v>
      </c>
    </row>
    <row r="64" spans="1:11">
      <c r="A64" s="122"/>
      <c r="B64" s="328" t="s">
        <v>290</v>
      </c>
      <c r="C64" s="397">
        <v>87330480</v>
      </c>
      <c r="D64" s="398">
        <v>94703520</v>
      </c>
      <c r="E64" s="15"/>
    </row>
    <row r="65" spans="1:9">
      <c r="A65" s="122"/>
      <c r="B65" s="328" t="s">
        <v>348</v>
      </c>
      <c r="C65" s="397">
        <v>21866198</v>
      </c>
      <c r="D65" s="398">
        <v>26075880</v>
      </c>
      <c r="E65" s="15"/>
    </row>
    <row r="66" spans="1:9">
      <c r="A66" s="122"/>
      <c r="B66" s="328" t="s">
        <v>291</v>
      </c>
      <c r="C66" s="397">
        <v>121145608</v>
      </c>
      <c r="D66" s="398">
        <v>99298874</v>
      </c>
    </row>
    <row r="67" spans="1:9">
      <c r="A67" s="122"/>
      <c r="B67" s="328" t="s">
        <v>349</v>
      </c>
      <c r="C67" s="397">
        <v>0</v>
      </c>
      <c r="D67" s="398">
        <v>1206</v>
      </c>
    </row>
    <row r="68" spans="1:9">
      <c r="A68" s="122"/>
      <c r="B68" s="328" t="s">
        <v>1137</v>
      </c>
      <c r="C68" s="397">
        <v>8600</v>
      </c>
      <c r="D68" s="398">
        <v>0</v>
      </c>
    </row>
    <row r="69" spans="1:9">
      <c r="A69" s="122"/>
      <c r="B69" s="328" t="s">
        <v>292</v>
      </c>
      <c r="C69" s="397">
        <v>12324356</v>
      </c>
      <c r="D69" s="398">
        <v>12324356</v>
      </c>
    </row>
    <row r="70" spans="1:9">
      <c r="A70" s="122"/>
      <c r="B70" s="328" t="s">
        <v>293</v>
      </c>
      <c r="C70" s="397">
        <v>103427246</v>
      </c>
      <c r="D70" s="398">
        <v>104475307</v>
      </c>
    </row>
    <row r="71" spans="1:9">
      <c r="A71" s="122"/>
      <c r="B71" s="328" t="s">
        <v>346</v>
      </c>
      <c r="C71" s="397">
        <v>4381091</v>
      </c>
      <c r="D71" s="398">
        <v>7047</v>
      </c>
    </row>
    <row r="72" spans="1:9">
      <c r="A72" s="122"/>
      <c r="B72" s="328" t="s">
        <v>426</v>
      </c>
      <c r="C72" s="397">
        <v>15555331</v>
      </c>
      <c r="D72" s="398">
        <v>3000000</v>
      </c>
    </row>
    <row r="73" spans="1:9">
      <c r="A73" s="122"/>
      <c r="B73" s="328" t="s">
        <v>1136</v>
      </c>
      <c r="C73" s="397">
        <v>1328688</v>
      </c>
      <c r="D73" s="398">
        <v>0</v>
      </c>
    </row>
    <row r="74" spans="1:9">
      <c r="B74" s="466" t="s">
        <v>55</v>
      </c>
      <c r="C74" s="467">
        <v>1037607719</v>
      </c>
      <c r="D74" s="467">
        <v>937357275</v>
      </c>
      <c r="E74" s="70">
        <v>0</v>
      </c>
    </row>
    <row r="75" spans="1:9">
      <c r="C75" s="136"/>
      <c r="D75" s="136"/>
    </row>
    <row r="76" spans="1:9">
      <c r="D76" s="15"/>
    </row>
    <row r="77" spans="1:9" s="152" customFormat="1">
      <c r="A77" s="156"/>
      <c r="B77" s="11" t="s">
        <v>165</v>
      </c>
      <c r="C77" s="149"/>
      <c r="I77" s="153"/>
    </row>
    <row r="78" spans="1:9" s="152" customFormat="1">
      <c r="A78" s="156"/>
      <c r="B78" s="11"/>
      <c r="I78" s="153"/>
    </row>
    <row r="79" spans="1:9" s="152" customFormat="1">
      <c r="A79" s="156"/>
      <c r="B79" s="11" t="s">
        <v>294</v>
      </c>
      <c r="I79" s="153"/>
    </row>
    <row r="80" spans="1:9" s="152" customFormat="1">
      <c r="A80" s="156"/>
      <c r="B80" s="108" t="s">
        <v>1138</v>
      </c>
      <c r="I80" s="153"/>
    </row>
    <row r="81" spans="1:13" s="152" customFormat="1">
      <c r="A81" s="156"/>
      <c r="B81" s="11"/>
      <c r="I81" s="153"/>
    </row>
    <row r="82" spans="1:13" s="152" customFormat="1" ht="18" customHeight="1">
      <c r="A82" s="156"/>
      <c r="B82" s="753" t="s">
        <v>166</v>
      </c>
      <c r="C82" s="753"/>
      <c r="D82" s="753"/>
      <c r="E82" s="753"/>
      <c r="F82" s="753"/>
      <c r="G82" s="753"/>
      <c r="H82" s="753" t="s">
        <v>1156</v>
      </c>
      <c r="I82" s="753"/>
      <c r="J82" s="753"/>
    </row>
    <row r="83" spans="1:13" s="152" customFormat="1" ht="15" customHeight="1">
      <c r="A83" s="156"/>
      <c r="B83" s="753" t="s">
        <v>1139</v>
      </c>
      <c r="C83" s="753" t="s">
        <v>535</v>
      </c>
      <c r="D83" s="754" t="s">
        <v>536</v>
      </c>
      <c r="E83" s="753" t="s">
        <v>537</v>
      </c>
      <c r="F83" s="753"/>
      <c r="G83" s="753" t="s">
        <v>533</v>
      </c>
      <c r="H83" s="753" t="s">
        <v>538</v>
      </c>
      <c r="I83" s="753" t="s">
        <v>539</v>
      </c>
      <c r="J83" s="754" t="s">
        <v>149</v>
      </c>
    </row>
    <row r="84" spans="1:13" s="152" customFormat="1">
      <c r="A84" s="156"/>
      <c r="B84" s="753"/>
      <c r="C84" s="753"/>
      <c r="D84" s="754"/>
      <c r="E84" s="296" t="s">
        <v>6</v>
      </c>
      <c r="F84" s="296" t="s">
        <v>0</v>
      </c>
      <c r="G84" s="753"/>
      <c r="H84" s="753"/>
      <c r="I84" s="753"/>
      <c r="J84" s="754"/>
    </row>
    <row r="85" spans="1:13" s="152" customFormat="1" ht="15" customHeight="1">
      <c r="A85" s="156"/>
      <c r="B85" s="433" t="s">
        <v>167</v>
      </c>
      <c r="C85" s="434"/>
      <c r="D85" s="435"/>
      <c r="E85" s="435"/>
      <c r="F85" s="435"/>
      <c r="G85" s="435"/>
      <c r="H85" s="435"/>
      <c r="I85" s="435"/>
      <c r="J85" s="436"/>
    </row>
    <row r="86" spans="1:13" s="156" customFormat="1" ht="15" customHeight="1">
      <c r="B86" s="437" t="s">
        <v>448</v>
      </c>
      <c r="C86" s="438"/>
      <c r="D86" s="439"/>
      <c r="E86" s="439"/>
      <c r="F86" s="439"/>
      <c r="G86" s="439"/>
      <c r="H86" s="439"/>
      <c r="I86" s="439"/>
      <c r="J86" s="440"/>
    </row>
    <row r="87" spans="1:13" s="157" customFormat="1">
      <c r="A87" s="155"/>
      <c r="B87" s="330" t="s">
        <v>1140</v>
      </c>
      <c r="C87" s="401" t="s">
        <v>56</v>
      </c>
      <c r="D87" s="339">
        <v>1</v>
      </c>
      <c r="E87" s="339">
        <v>0</v>
      </c>
      <c r="F87" s="425">
        <v>25000</v>
      </c>
      <c r="G87" s="339">
        <v>158402125.78219178</v>
      </c>
      <c r="H87" s="331">
        <v>2406780558105.0005</v>
      </c>
      <c r="I87" s="332">
        <v>55724404155</v>
      </c>
      <c r="J87" s="333">
        <v>2770275795631.0005</v>
      </c>
      <c r="M87" s="134"/>
    </row>
    <row r="88" spans="1:13" s="157" customFormat="1">
      <c r="A88" s="155"/>
      <c r="B88" s="330" t="s">
        <v>1141</v>
      </c>
      <c r="C88" s="401" t="s">
        <v>56</v>
      </c>
      <c r="D88" s="339">
        <v>1</v>
      </c>
      <c r="E88" s="339">
        <v>0</v>
      </c>
      <c r="F88" s="425">
        <v>30000</v>
      </c>
      <c r="G88" s="339">
        <v>190214621.62191778</v>
      </c>
      <c r="H88" s="331">
        <v>360706600000</v>
      </c>
      <c r="I88" s="332">
        <v>6783076707</v>
      </c>
      <c r="J88" s="333">
        <v>406614011446.29999</v>
      </c>
      <c r="M88" s="134"/>
    </row>
    <row r="89" spans="1:13" s="157" customFormat="1">
      <c r="A89" s="155"/>
      <c r="B89" s="330" t="s">
        <v>1141</v>
      </c>
      <c r="C89" s="401" t="s">
        <v>56</v>
      </c>
      <c r="D89" s="339">
        <v>1</v>
      </c>
      <c r="E89" s="339">
        <v>0</v>
      </c>
      <c r="F89" s="425">
        <v>20000</v>
      </c>
      <c r="G89" s="339">
        <v>126108035.72737534</v>
      </c>
      <c r="H89" s="331">
        <v>360706600000</v>
      </c>
      <c r="I89" s="332">
        <v>6783076707</v>
      </c>
      <c r="J89" s="333">
        <v>406614011446.29999</v>
      </c>
      <c r="M89" s="134"/>
    </row>
    <row r="90" spans="1:13" s="157" customFormat="1">
      <c r="A90" s="155"/>
      <c r="B90" s="330" t="s">
        <v>1143</v>
      </c>
      <c r="C90" s="401" t="s">
        <v>56</v>
      </c>
      <c r="D90" s="339">
        <v>1</v>
      </c>
      <c r="E90" s="339">
        <v>0</v>
      </c>
      <c r="F90" s="425">
        <v>25000</v>
      </c>
      <c r="G90" s="339">
        <v>157096513.42123288</v>
      </c>
      <c r="H90" s="331">
        <v>100000000000</v>
      </c>
      <c r="I90" s="332">
        <v>5113795285</v>
      </c>
      <c r="J90" s="333">
        <v>135770779734.99998</v>
      </c>
      <c r="M90" s="134"/>
    </row>
    <row r="91" spans="1:13" s="157" customFormat="1">
      <c r="A91" s="155"/>
      <c r="B91" s="330" t="s">
        <v>1143</v>
      </c>
      <c r="C91" s="401" t="s">
        <v>56</v>
      </c>
      <c r="D91" s="339">
        <v>1</v>
      </c>
      <c r="E91" s="339">
        <v>0</v>
      </c>
      <c r="F91" s="425">
        <v>25000</v>
      </c>
      <c r="G91" s="339">
        <v>157096513.42123288</v>
      </c>
      <c r="H91" s="331">
        <v>100000000000</v>
      </c>
      <c r="I91" s="332">
        <v>5113795285</v>
      </c>
      <c r="J91" s="333">
        <v>135770779734.99998</v>
      </c>
      <c r="M91" s="134"/>
    </row>
    <row r="92" spans="1:13" s="157" customFormat="1">
      <c r="A92" s="155"/>
      <c r="B92" s="330" t="s">
        <v>1143</v>
      </c>
      <c r="C92" s="401" t="s">
        <v>56</v>
      </c>
      <c r="D92" s="339">
        <v>1</v>
      </c>
      <c r="E92" s="339">
        <v>0</v>
      </c>
      <c r="F92" s="425">
        <v>25000</v>
      </c>
      <c r="G92" s="339">
        <v>157096513.42123288</v>
      </c>
      <c r="H92" s="331">
        <v>100000000000</v>
      </c>
      <c r="I92" s="332">
        <v>5113795285</v>
      </c>
      <c r="J92" s="333">
        <v>135770779734.99998</v>
      </c>
      <c r="M92" s="134"/>
    </row>
    <row r="93" spans="1:13" s="157" customFormat="1">
      <c r="A93" s="155"/>
      <c r="B93" s="330" t="s">
        <v>1143</v>
      </c>
      <c r="C93" s="401" t="s">
        <v>56</v>
      </c>
      <c r="D93" s="339">
        <v>1</v>
      </c>
      <c r="E93" s="339">
        <v>0</v>
      </c>
      <c r="F93" s="425">
        <v>25000</v>
      </c>
      <c r="G93" s="339">
        <v>157096513.42123288</v>
      </c>
      <c r="H93" s="331">
        <v>100000000000</v>
      </c>
      <c r="I93" s="332">
        <v>5113795285</v>
      </c>
      <c r="J93" s="333">
        <v>135770779734.99998</v>
      </c>
      <c r="M93" s="134"/>
    </row>
    <row r="94" spans="1:13" s="157" customFormat="1">
      <c r="A94" s="155"/>
      <c r="B94" s="330" t="s">
        <v>1143</v>
      </c>
      <c r="C94" s="401" t="s">
        <v>56</v>
      </c>
      <c r="D94" s="339">
        <v>1</v>
      </c>
      <c r="E94" s="339">
        <v>0</v>
      </c>
      <c r="F94" s="425">
        <v>25000</v>
      </c>
      <c r="G94" s="339">
        <v>157096513.42123288</v>
      </c>
      <c r="H94" s="331">
        <v>100000000000</v>
      </c>
      <c r="I94" s="332">
        <v>5113795285</v>
      </c>
      <c r="J94" s="333">
        <v>135770779734.99998</v>
      </c>
      <c r="M94" s="134"/>
    </row>
    <row r="95" spans="1:13" s="157" customFormat="1">
      <c r="A95" s="155"/>
      <c r="B95" s="337" t="s">
        <v>1143</v>
      </c>
      <c r="C95" s="401" t="s">
        <v>56</v>
      </c>
      <c r="D95" s="339">
        <v>1</v>
      </c>
      <c r="E95" s="338">
        <v>0</v>
      </c>
      <c r="F95" s="399">
        <v>25000</v>
      </c>
      <c r="G95" s="338">
        <v>157096513.42123288</v>
      </c>
      <c r="H95" s="331">
        <v>100000000000</v>
      </c>
      <c r="I95" s="332">
        <v>5113795285</v>
      </c>
      <c r="J95" s="333">
        <v>135770779734.99998</v>
      </c>
      <c r="M95" s="134"/>
    </row>
    <row r="96" spans="1:13" s="157" customFormat="1">
      <c r="A96" s="155"/>
      <c r="B96" s="337" t="s">
        <v>1143</v>
      </c>
      <c r="C96" s="401" t="s">
        <v>56</v>
      </c>
      <c r="D96" s="339">
        <v>1</v>
      </c>
      <c r="E96" s="338">
        <v>0</v>
      </c>
      <c r="F96" s="399">
        <v>25000</v>
      </c>
      <c r="G96" s="338">
        <v>157096513.42123288</v>
      </c>
      <c r="H96" s="331">
        <v>100000000000</v>
      </c>
      <c r="I96" s="332">
        <v>5113795285</v>
      </c>
      <c r="J96" s="333">
        <v>135770779734.99998</v>
      </c>
      <c r="M96" s="134"/>
    </row>
    <row r="97" spans="1:13" s="157" customFormat="1">
      <c r="A97" s="155"/>
      <c r="B97" s="337" t="s">
        <v>1143</v>
      </c>
      <c r="C97" s="401" t="s">
        <v>56</v>
      </c>
      <c r="D97" s="339">
        <v>1</v>
      </c>
      <c r="E97" s="338">
        <v>0</v>
      </c>
      <c r="F97" s="399">
        <v>25000</v>
      </c>
      <c r="G97" s="338">
        <v>157096513.42123288</v>
      </c>
      <c r="H97" s="331">
        <v>100000000000</v>
      </c>
      <c r="I97" s="332">
        <v>5113795285</v>
      </c>
      <c r="J97" s="333">
        <v>135770779734.99998</v>
      </c>
      <c r="M97" s="134"/>
    </row>
    <row r="98" spans="1:13" s="157" customFormat="1">
      <c r="A98" s="155"/>
      <c r="B98" s="337" t="s">
        <v>1143</v>
      </c>
      <c r="C98" s="401" t="s">
        <v>56</v>
      </c>
      <c r="D98" s="339">
        <v>1</v>
      </c>
      <c r="E98" s="338">
        <v>0</v>
      </c>
      <c r="F98" s="399">
        <v>25000</v>
      </c>
      <c r="G98" s="338">
        <v>157096513.42123288</v>
      </c>
      <c r="H98" s="331">
        <v>100000000000</v>
      </c>
      <c r="I98" s="332">
        <v>5113795285</v>
      </c>
      <c r="J98" s="333">
        <v>135770779734.99998</v>
      </c>
      <c r="M98" s="134"/>
    </row>
    <row r="99" spans="1:13" s="157" customFormat="1">
      <c r="A99" s="155"/>
      <c r="B99" s="337" t="s">
        <v>1143</v>
      </c>
      <c r="C99" s="401" t="s">
        <v>56</v>
      </c>
      <c r="D99" s="339">
        <v>1</v>
      </c>
      <c r="E99" s="338">
        <v>0</v>
      </c>
      <c r="F99" s="399">
        <v>25000</v>
      </c>
      <c r="G99" s="338">
        <v>157096513.42123288</v>
      </c>
      <c r="H99" s="331">
        <v>100000000000</v>
      </c>
      <c r="I99" s="332">
        <v>5113795285</v>
      </c>
      <c r="J99" s="333">
        <v>135770779734.99998</v>
      </c>
      <c r="L99" s="128"/>
      <c r="M99" s="134"/>
    </row>
    <row r="100" spans="1:13" s="157" customFormat="1">
      <c r="A100" s="155"/>
      <c r="B100" s="337" t="s">
        <v>1143</v>
      </c>
      <c r="C100" s="401" t="s">
        <v>56</v>
      </c>
      <c r="D100" s="339">
        <v>1</v>
      </c>
      <c r="E100" s="338">
        <v>0</v>
      </c>
      <c r="F100" s="399">
        <v>25000</v>
      </c>
      <c r="G100" s="338">
        <v>157096513.42123288</v>
      </c>
      <c r="H100" s="331">
        <v>100000000000</v>
      </c>
      <c r="I100" s="332">
        <v>5113795285</v>
      </c>
      <c r="J100" s="333">
        <v>135770779734.99998</v>
      </c>
      <c r="L100" s="128"/>
      <c r="M100" s="134"/>
    </row>
    <row r="101" spans="1:13" s="157" customFormat="1">
      <c r="A101" s="155"/>
      <c r="B101" s="330" t="s">
        <v>1143</v>
      </c>
      <c r="C101" s="401" t="s">
        <v>56</v>
      </c>
      <c r="D101" s="339">
        <v>1</v>
      </c>
      <c r="E101" s="339">
        <v>0</v>
      </c>
      <c r="F101" s="425">
        <v>25000</v>
      </c>
      <c r="G101" s="339">
        <v>157096513.42123288</v>
      </c>
      <c r="H101" s="331">
        <v>100000000000</v>
      </c>
      <c r="I101" s="332">
        <v>5113795285</v>
      </c>
      <c r="J101" s="333">
        <v>135770779734.99998</v>
      </c>
      <c r="M101" s="134"/>
    </row>
    <row r="102" spans="1:13" s="157" customFormat="1">
      <c r="A102" s="155"/>
      <c r="B102" s="330" t="s">
        <v>1143</v>
      </c>
      <c r="C102" s="401" t="s">
        <v>56</v>
      </c>
      <c r="D102" s="339">
        <v>1</v>
      </c>
      <c r="E102" s="339">
        <v>0</v>
      </c>
      <c r="F102" s="425">
        <v>25000</v>
      </c>
      <c r="G102" s="339">
        <v>157096513.42123288</v>
      </c>
      <c r="H102" s="331">
        <v>100000000000</v>
      </c>
      <c r="I102" s="332">
        <v>5113795285</v>
      </c>
      <c r="J102" s="333">
        <v>135770779734.99998</v>
      </c>
      <c r="M102" s="134"/>
    </row>
    <row r="103" spans="1:13" s="157" customFormat="1">
      <c r="A103" s="155"/>
      <c r="B103" s="330" t="s">
        <v>1143</v>
      </c>
      <c r="C103" s="401" t="s">
        <v>56</v>
      </c>
      <c r="D103" s="339">
        <v>1</v>
      </c>
      <c r="E103" s="339">
        <v>0</v>
      </c>
      <c r="F103" s="425">
        <v>25000</v>
      </c>
      <c r="G103" s="339">
        <v>157096513.42123288</v>
      </c>
      <c r="H103" s="331">
        <v>100000000000</v>
      </c>
      <c r="I103" s="332">
        <v>5113795285</v>
      </c>
      <c r="J103" s="333">
        <v>135770779734.99998</v>
      </c>
      <c r="M103" s="134"/>
    </row>
    <row r="104" spans="1:13" s="157" customFormat="1">
      <c r="A104" s="155"/>
      <c r="B104" s="330" t="s">
        <v>1143</v>
      </c>
      <c r="C104" s="401" t="s">
        <v>56</v>
      </c>
      <c r="D104" s="339">
        <v>1</v>
      </c>
      <c r="E104" s="339">
        <v>0</v>
      </c>
      <c r="F104" s="425">
        <v>25000</v>
      </c>
      <c r="G104" s="339">
        <v>157096513.42123288</v>
      </c>
      <c r="H104" s="331">
        <v>100000000000</v>
      </c>
      <c r="I104" s="332">
        <v>5113795285</v>
      </c>
      <c r="J104" s="333">
        <v>135770779734.99998</v>
      </c>
      <c r="M104" s="134"/>
    </row>
    <row r="105" spans="1:13" s="157" customFormat="1">
      <c r="A105" s="155"/>
      <c r="B105" s="330" t="s">
        <v>1143</v>
      </c>
      <c r="C105" s="401" t="s">
        <v>56</v>
      </c>
      <c r="D105" s="339">
        <v>1</v>
      </c>
      <c r="E105" s="339">
        <v>0</v>
      </c>
      <c r="F105" s="425">
        <v>25000</v>
      </c>
      <c r="G105" s="339">
        <v>157096513.42123288</v>
      </c>
      <c r="H105" s="331">
        <v>100000000000</v>
      </c>
      <c r="I105" s="332">
        <v>5113795285</v>
      </c>
      <c r="J105" s="333">
        <v>135770779734.99998</v>
      </c>
      <c r="M105" s="134"/>
    </row>
    <row r="106" spans="1:13" s="157" customFormat="1">
      <c r="A106" s="155"/>
      <c r="B106" s="337" t="s">
        <v>1143</v>
      </c>
      <c r="C106" s="401" t="s">
        <v>56</v>
      </c>
      <c r="D106" s="339">
        <v>1</v>
      </c>
      <c r="E106" s="338">
        <v>0</v>
      </c>
      <c r="F106" s="399">
        <v>25000</v>
      </c>
      <c r="G106" s="338">
        <v>157096513.42123288</v>
      </c>
      <c r="H106" s="331">
        <v>100000000000</v>
      </c>
      <c r="I106" s="332">
        <v>5113795285</v>
      </c>
      <c r="J106" s="333">
        <v>135770779734.99998</v>
      </c>
      <c r="M106" s="134"/>
    </row>
    <row r="107" spans="1:13" s="157" customFormat="1">
      <c r="A107" s="155"/>
      <c r="B107" s="337" t="s">
        <v>1143</v>
      </c>
      <c r="C107" s="401" t="s">
        <v>56</v>
      </c>
      <c r="D107" s="339">
        <v>1</v>
      </c>
      <c r="E107" s="338">
        <v>0</v>
      </c>
      <c r="F107" s="399">
        <v>25000</v>
      </c>
      <c r="G107" s="338">
        <v>157096513.42123288</v>
      </c>
      <c r="H107" s="331">
        <v>100000000000</v>
      </c>
      <c r="I107" s="332">
        <v>5113795285</v>
      </c>
      <c r="J107" s="333">
        <v>135770779734.99998</v>
      </c>
      <c r="M107" s="134"/>
    </row>
    <row r="108" spans="1:13" s="157" customFormat="1">
      <c r="A108" s="155"/>
      <c r="B108" s="337" t="s">
        <v>1143</v>
      </c>
      <c r="C108" s="401" t="s">
        <v>56</v>
      </c>
      <c r="D108" s="339">
        <v>1</v>
      </c>
      <c r="E108" s="338">
        <v>0</v>
      </c>
      <c r="F108" s="399">
        <v>25000</v>
      </c>
      <c r="G108" s="338">
        <v>157096513.42123288</v>
      </c>
      <c r="H108" s="331">
        <v>100000000000</v>
      </c>
      <c r="I108" s="332">
        <v>5113795285</v>
      </c>
      <c r="J108" s="333">
        <v>135770779734.99998</v>
      </c>
      <c r="M108" s="134"/>
    </row>
    <row r="109" spans="1:13" s="157" customFormat="1">
      <c r="A109" s="155"/>
      <c r="B109" s="337" t="s">
        <v>1143</v>
      </c>
      <c r="C109" s="401" t="s">
        <v>56</v>
      </c>
      <c r="D109" s="339">
        <v>1</v>
      </c>
      <c r="E109" s="338">
        <v>0</v>
      </c>
      <c r="F109" s="399">
        <v>25000</v>
      </c>
      <c r="G109" s="338">
        <v>157096513.42123288</v>
      </c>
      <c r="H109" s="331">
        <v>100000000000</v>
      </c>
      <c r="I109" s="332">
        <v>5113795285</v>
      </c>
      <c r="J109" s="333">
        <v>135770779734.99998</v>
      </c>
      <c r="M109" s="134"/>
    </row>
    <row r="110" spans="1:13" s="157" customFormat="1">
      <c r="A110" s="155"/>
      <c r="B110" s="337" t="s">
        <v>1142</v>
      </c>
      <c r="C110" s="401" t="s">
        <v>56</v>
      </c>
      <c r="D110" s="339">
        <v>1</v>
      </c>
      <c r="E110" s="338">
        <v>0</v>
      </c>
      <c r="F110" s="399">
        <v>25000</v>
      </c>
      <c r="G110" s="338">
        <v>157536586.17397264</v>
      </c>
      <c r="H110" s="331">
        <v>90511953371</v>
      </c>
      <c r="I110" s="332">
        <v>1317555594</v>
      </c>
      <c r="J110" s="333">
        <v>127528686819</v>
      </c>
      <c r="L110" s="128"/>
      <c r="M110" s="134"/>
    </row>
    <row r="111" spans="1:13" s="157" customFormat="1">
      <c r="A111" s="155"/>
      <c r="B111" s="337" t="s">
        <v>1142</v>
      </c>
      <c r="C111" s="401" t="s">
        <v>56</v>
      </c>
      <c r="D111" s="339">
        <v>1</v>
      </c>
      <c r="E111" s="338">
        <v>0</v>
      </c>
      <c r="F111" s="399">
        <v>25000</v>
      </c>
      <c r="G111" s="338">
        <v>157536586.17397264</v>
      </c>
      <c r="H111" s="331">
        <v>90511953371</v>
      </c>
      <c r="I111" s="332">
        <v>1317555594</v>
      </c>
      <c r="J111" s="333">
        <v>127528686819</v>
      </c>
      <c r="L111" s="128"/>
      <c r="M111" s="134"/>
    </row>
    <row r="112" spans="1:13" s="157" customFormat="1">
      <c r="A112" s="155"/>
      <c r="B112" s="337" t="s">
        <v>1142</v>
      </c>
      <c r="C112" s="401" t="s">
        <v>56</v>
      </c>
      <c r="D112" s="339">
        <v>1</v>
      </c>
      <c r="E112" s="338">
        <v>0</v>
      </c>
      <c r="F112" s="399">
        <v>25000</v>
      </c>
      <c r="G112" s="338">
        <v>157536586.17397264</v>
      </c>
      <c r="H112" s="331">
        <v>90511953371</v>
      </c>
      <c r="I112" s="332">
        <v>1317555594</v>
      </c>
      <c r="J112" s="333">
        <v>127528686819</v>
      </c>
      <c r="M112" s="134"/>
    </row>
    <row r="113" spans="1:13" s="157" customFormat="1">
      <c r="A113" s="155"/>
      <c r="B113" s="330" t="s">
        <v>1142</v>
      </c>
      <c r="C113" s="401" t="s">
        <v>56</v>
      </c>
      <c r="D113" s="339">
        <v>1</v>
      </c>
      <c r="E113" s="339">
        <v>0</v>
      </c>
      <c r="F113" s="399">
        <v>25000</v>
      </c>
      <c r="G113" s="338">
        <v>157536586.17397264</v>
      </c>
      <c r="H113" s="331">
        <v>90511953371</v>
      </c>
      <c r="I113" s="332">
        <v>1317555594</v>
      </c>
      <c r="J113" s="333">
        <v>127528686819</v>
      </c>
      <c r="M113" s="134"/>
    </row>
    <row r="114" spans="1:13" s="157" customFormat="1">
      <c r="A114" s="155"/>
      <c r="B114" s="330" t="s">
        <v>1142</v>
      </c>
      <c r="C114" s="401" t="s">
        <v>56</v>
      </c>
      <c r="D114" s="339">
        <v>1</v>
      </c>
      <c r="E114" s="339">
        <v>0</v>
      </c>
      <c r="F114" s="399">
        <v>25000</v>
      </c>
      <c r="G114" s="338">
        <v>157536586.17397264</v>
      </c>
      <c r="H114" s="331">
        <v>90511953371</v>
      </c>
      <c r="I114" s="332">
        <v>1317555594</v>
      </c>
      <c r="J114" s="333">
        <v>127528686819</v>
      </c>
      <c r="M114" s="134"/>
    </row>
    <row r="115" spans="1:13" s="157" customFormat="1">
      <c r="A115" s="155"/>
      <c r="B115" s="337" t="s">
        <v>1142</v>
      </c>
      <c r="C115" s="401" t="s">
        <v>56</v>
      </c>
      <c r="D115" s="339">
        <v>1</v>
      </c>
      <c r="E115" s="340">
        <v>0</v>
      </c>
      <c r="F115" s="399">
        <v>25000</v>
      </c>
      <c r="G115" s="426">
        <v>157536586.17397264</v>
      </c>
      <c r="H115" s="331">
        <v>90511953371</v>
      </c>
      <c r="I115" s="332">
        <v>1317555594</v>
      </c>
      <c r="J115" s="333">
        <v>127528686819</v>
      </c>
      <c r="M115" s="134"/>
    </row>
    <row r="116" spans="1:13" s="157" customFormat="1">
      <c r="A116" s="155"/>
      <c r="B116" s="337" t="s">
        <v>1142</v>
      </c>
      <c r="C116" s="401" t="s">
        <v>56</v>
      </c>
      <c r="D116" s="339">
        <v>1</v>
      </c>
      <c r="E116" s="340">
        <v>0</v>
      </c>
      <c r="F116" s="399">
        <v>25000</v>
      </c>
      <c r="G116" s="426">
        <v>157536586.17397264</v>
      </c>
      <c r="H116" s="331">
        <v>90511953371</v>
      </c>
      <c r="I116" s="332">
        <v>1317555594</v>
      </c>
      <c r="J116" s="333">
        <v>127528686819</v>
      </c>
      <c r="M116" s="134"/>
    </row>
    <row r="117" spans="1:13" s="157" customFormat="1">
      <c r="A117" s="155"/>
      <c r="B117" s="337" t="s">
        <v>1142</v>
      </c>
      <c r="C117" s="401" t="s">
        <v>56</v>
      </c>
      <c r="D117" s="339">
        <v>1</v>
      </c>
      <c r="E117" s="340">
        <v>0</v>
      </c>
      <c r="F117" s="399">
        <v>25000</v>
      </c>
      <c r="G117" s="338">
        <v>157457686.95547944</v>
      </c>
      <c r="H117" s="331">
        <v>90511953371</v>
      </c>
      <c r="I117" s="332">
        <v>1317555594</v>
      </c>
      <c r="J117" s="333">
        <v>127528686819</v>
      </c>
      <c r="L117" s="128"/>
      <c r="M117" s="134"/>
    </row>
    <row r="118" spans="1:13" s="157" customFormat="1">
      <c r="A118" s="155"/>
      <c r="B118" s="337" t="s">
        <v>1142</v>
      </c>
      <c r="C118" s="401" t="s">
        <v>56</v>
      </c>
      <c r="D118" s="339">
        <v>1</v>
      </c>
      <c r="E118" s="340">
        <v>0</v>
      </c>
      <c r="F118" s="399">
        <v>25000</v>
      </c>
      <c r="G118" s="338">
        <v>157457686.95547944</v>
      </c>
      <c r="H118" s="331">
        <v>90511953371</v>
      </c>
      <c r="I118" s="332">
        <v>1317555594</v>
      </c>
      <c r="J118" s="333">
        <v>127528686819</v>
      </c>
      <c r="L118" s="128"/>
      <c r="M118" s="134"/>
    </row>
    <row r="119" spans="1:13" s="157" customFormat="1">
      <c r="A119" s="155"/>
      <c r="B119" s="337" t="s">
        <v>1142</v>
      </c>
      <c r="C119" s="401" t="s">
        <v>56</v>
      </c>
      <c r="D119" s="339">
        <v>1</v>
      </c>
      <c r="E119" s="340">
        <v>0</v>
      </c>
      <c r="F119" s="399">
        <v>25000</v>
      </c>
      <c r="G119" s="338">
        <v>157457686.95547944</v>
      </c>
      <c r="H119" s="331">
        <v>90511953371</v>
      </c>
      <c r="I119" s="332">
        <v>1317555594</v>
      </c>
      <c r="J119" s="333">
        <v>127528686819</v>
      </c>
      <c r="L119" s="128"/>
      <c r="M119" s="134"/>
    </row>
    <row r="120" spans="1:13" s="157" customFormat="1">
      <c r="A120" s="155"/>
      <c r="B120" s="337" t="s">
        <v>1142</v>
      </c>
      <c r="C120" s="401" t="s">
        <v>56</v>
      </c>
      <c r="D120" s="339">
        <v>1</v>
      </c>
      <c r="E120" s="340">
        <v>0</v>
      </c>
      <c r="F120" s="399">
        <v>25000</v>
      </c>
      <c r="G120" s="338">
        <v>157457686.95547944</v>
      </c>
      <c r="H120" s="331">
        <v>90511953371</v>
      </c>
      <c r="I120" s="332">
        <v>1317555594</v>
      </c>
      <c r="J120" s="333">
        <v>127528686819</v>
      </c>
      <c r="L120" s="128"/>
      <c r="M120" s="134"/>
    </row>
    <row r="121" spans="1:13" s="157" customFormat="1">
      <c r="A121" s="155"/>
      <c r="B121" s="337" t="s">
        <v>471</v>
      </c>
      <c r="C121" s="401" t="s">
        <v>56</v>
      </c>
      <c r="D121" s="339">
        <v>1</v>
      </c>
      <c r="E121" s="340">
        <v>0</v>
      </c>
      <c r="F121" s="399">
        <v>100000</v>
      </c>
      <c r="G121" s="338">
        <v>628132798.8027178</v>
      </c>
      <c r="H121" s="331">
        <v>31546000000</v>
      </c>
      <c r="I121" s="332">
        <v>3184846773.77</v>
      </c>
      <c r="J121" s="333">
        <v>126130627798.37</v>
      </c>
      <c r="M121" s="134"/>
    </row>
    <row r="122" spans="1:13" s="157" customFormat="1">
      <c r="A122" s="155"/>
      <c r="B122" s="330" t="s">
        <v>471</v>
      </c>
      <c r="C122" s="401" t="s">
        <v>56</v>
      </c>
      <c r="D122" s="339">
        <v>1</v>
      </c>
      <c r="E122" s="339">
        <v>0</v>
      </c>
      <c r="F122" s="425">
        <v>100000</v>
      </c>
      <c r="G122" s="339">
        <v>628132798.8027178</v>
      </c>
      <c r="H122" s="331">
        <v>31546000000</v>
      </c>
      <c r="I122" s="332">
        <v>3184846773.77</v>
      </c>
      <c r="J122" s="333">
        <v>126130627798.37</v>
      </c>
      <c r="M122" s="134"/>
    </row>
    <row r="123" spans="1:13" s="157" customFormat="1">
      <c r="A123" s="155"/>
      <c r="B123" s="330" t="s">
        <v>471</v>
      </c>
      <c r="C123" s="401" t="s">
        <v>56</v>
      </c>
      <c r="D123" s="339">
        <v>1</v>
      </c>
      <c r="E123" s="339">
        <v>100000000</v>
      </c>
      <c r="F123" s="425">
        <v>0</v>
      </c>
      <c r="G123" s="339">
        <v>100828082.19178087</v>
      </c>
      <c r="H123" s="331">
        <v>31546000000</v>
      </c>
      <c r="I123" s="332">
        <v>3184846773.77</v>
      </c>
      <c r="J123" s="333">
        <v>126130627798.37</v>
      </c>
      <c r="M123" s="134"/>
    </row>
    <row r="124" spans="1:13" s="157" customFormat="1">
      <c r="A124" s="155"/>
      <c r="B124" s="330" t="s">
        <v>471</v>
      </c>
      <c r="C124" s="401" t="s">
        <v>56</v>
      </c>
      <c r="D124" s="339">
        <v>1</v>
      </c>
      <c r="E124" s="339">
        <v>60000000</v>
      </c>
      <c r="F124" s="425">
        <v>0</v>
      </c>
      <c r="G124" s="339">
        <v>60390413.547945179</v>
      </c>
      <c r="H124" s="331">
        <v>31546000000</v>
      </c>
      <c r="I124" s="332">
        <v>3184846773.77</v>
      </c>
      <c r="J124" s="333">
        <v>126130627798.37</v>
      </c>
      <c r="M124" s="134"/>
    </row>
    <row r="125" spans="1:13" s="157" customFormat="1">
      <c r="A125" s="155"/>
      <c r="B125" s="330" t="s">
        <v>471</v>
      </c>
      <c r="C125" s="401" t="s">
        <v>56</v>
      </c>
      <c r="D125" s="339">
        <v>1</v>
      </c>
      <c r="E125" s="339">
        <v>160000000</v>
      </c>
      <c r="F125" s="425">
        <v>0</v>
      </c>
      <c r="G125" s="339">
        <v>161347945.20547944</v>
      </c>
      <c r="H125" s="331">
        <v>31546000000</v>
      </c>
      <c r="I125" s="332">
        <v>3184846773.77</v>
      </c>
      <c r="J125" s="333">
        <v>126130627798.37</v>
      </c>
      <c r="M125" s="134"/>
    </row>
    <row r="126" spans="1:13" s="157" customFormat="1">
      <c r="A126" s="155"/>
      <c r="B126" s="330" t="s">
        <v>428</v>
      </c>
      <c r="C126" s="401" t="s">
        <v>56</v>
      </c>
      <c r="D126" s="339">
        <v>1</v>
      </c>
      <c r="E126" s="339">
        <v>70000000</v>
      </c>
      <c r="F126" s="425">
        <v>0</v>
      </c>
      <c r="G126" s="339">
        <v>70276985.811574236</v>
      </c>
      <c r="H126" s="331">
        <v>1151242860000</v>
      </c>
      <c r="I126" s="332">
        <v>13620820673</v>
      </c>
      <c r="J126" s="333">
        <v>1795780202714.0002</v>
      </c>
      <c r="M126" s="134"/>
    </row>
    <row r="127" spans="1:13" s="157" customFormat="1">
      <c r="A127" s="155"/>
      <c r="B127" s="330" t="s">
        <v>428</v>
      </c>
      <c r="C127" s="401" t="s">
        <v>56</v>
      </c>
      <c r="D127" s="339">
        <v>1</v>
      </c>
      <c r="E127" s="339">
        <v>200000000</v>
      </c>
      <c r="F127" s="425">
        <v>0</v>
      </c>
      <c r="G127" s="339">
        <v>199934246.08219177</v>
      </c>
      <c r="H127" s="331">
        <v>1151242860000</v>
      </c>
      <c r="I127" s="332">
        <v>13620820673</v>
      </c>
      <c r="J127" s="333">
        <v>1795780202714.0002</v>
      </c>
      <c r="M127" s="134"/>
    </row>
    <row r="128" spans="1:13" s="157" customFormat="1">
      <c r="A128" s="155"/>
      <c r="B128" s="330" t="s">
        <v>1144</v>
      </c>
      <c r="C128" s="401" t="s">
        <v>56</v>
      </c>
      <c r="D128" s="339">
        <v>1</v>
      </c>
      <c r="E128" s="339">
        <v>160000000</v>
      </c>
      <c r="F128" s="425">
        <v>0</v>
      </c>
      <c r="G128" s="339">
        <v>161082739.72602701</v>
      </c>
      <c r="H128" s="331">
        <v>592064271711</v>
      </c>
      <c r="I128" s="332">
        <v>41826609261</v>
      </c>
      <c r="J128" s="333">
        <v>1010508614093.9999</v>
      </c>
      <c r="M128" s="134"/>
    </row>
    <row r="129" spans="1:13" s="157" customFormat="1">
      <c r="A129" s="155"/>
      <c r="B129" s="330" t="s">
        <v>1145</v>
      </c>
      <c r="C129" s="401" t="s">
        <v>56</v>
      </c>
      <c r="D129" s="339">
        <v>1</v>
      </c>
      <c r="E129" s="339">
        <v>100000000</v>
      </c>
      <c r="F129" s="425">
        <v>0</v>
      </c>
      <c r="G129" s="339">
        <v>100357534.24657533</v>
      </c>
      <c r="H129" s="334">
        <v>87120000000</v>
      </c>
      <c r="I129" s="335">
        <v>6201273333</v>
      </c>
      <c r="J129" s="336">
        <v>158286804692.99997</v>
      </c>
      <c r="M129" s="134"/>
    </row>
    <row r="130" spans="1:13" s="157" customFormat="1">
      <c r="A130" s="155"/>
      <c r="B130" s="337" t="s">
        <v>1145</v>
      </c>
      <c r="C130" s="401" t="s">
        <v>56</v>
      </c>
      <c r="D130" s="339">
        <v>1</v>
      </c>
      <c r="E130" s="338">
        <v>50000000</v>
      </c>
      <c r="F130" s="399">
        <v>0</v>
      </c>
      <c r="G130" s="338">
        <v>51986301.123287722</v>
      </c>
      <c r="H130" s="334">
        <v>87120000000</v>
      </c>
      <c r="I130" s="335">
        <v>6201273333</v>
      </c>
      <c r="J130" s="336">
        <v>158286804692.99997</v>
      </c>
      <c r="M130" s="134"/>
    </row>
    <row r="131" spans="1:13" s="157" customFormat="1">
      <c r="A131" s="155"/>
      <c r="B131" s="337" t="s">
        <v>1145</v>
      </c>
      <c r="C131" s="401" t="s">
        <v>56</v>
      </c>
      <c r="D131" s="339">
        <v>1</v>
      </c>
      <c r="E131" s="338">
        <v>50000000</v>
      </c>
      <c r="F131" s="399">
        <v>0</v>
      </c>
      <c r="G131" s="338">
        <v>51986301.123287722</v>
      </c>
      <c r="H131" s="334">
        <v>87120000000</v>
      </c>
      <c r="I131" s="335">
        <v>6201273333</v>
      </c>
      <c r="J131" s="336">
        <v>158286804692.99997</v>
      </c>
      <c r="M131" s="134"/>
    </row>
    <row r="132" spans="1:13" s="157" customFormat="1">
      <c r="A132" s="155"/>
      <c r="B132" s="337" t="s">
        <v>1145</v>
      </c>
      <c r="C132" s="401" t="s">
        <v>56</v>
      </c>
      <c r="D132" s="339">
        <v>1</v>
      </c>
      <c r="E132" s="338">
        <v>50000000</v>
      </c>
      <c r="F132" s="399">
        <v>0</v>
      </c>
      <c r="G132" s="338">
        <v>51986301.123287722</v>
      </c>
      <c r="H132" s="334">
        <v>87120000000</v>
      </c>
      <c r="I132" s="335">
        <v>6201273333</v>
      </c>
      <c r="J132" s="336">
        <v>158286804692.99997</v>
      </c>
      <c r="M132" s="134"/>
    </row>
    <row r="133" spans="1:13" s="157" customFormat="1">
      <c r="A133" s="155"/>
      <c r="B133" s="337" t="s">
        <v>1146</v>
      </c>
      <c r="C133" s="401" t="s">
        <v>56</v>
      </c>
      <c r="D133" s="339">
        <v>1</v>
      </c>
      <c r="E133" s="338">
        <v>50000000</v>
      </c>
      <c r="F133" s="399">
        <v>0</v>
      </c>
      <c r="G133" s="338">
        <v>50191780.821917802</v>
      </c>
      <c r="H133" s="331">
        <v>50600000000</v>
      </c>
      <c r="I133" s="332">
        <v>961654348</v>
      </c>
      <c r="J133" s="333">
        <v>89770425049</v>
      </c>
      <c r="M133" s="134"/>
    </row>
    <row r="134" spans="1:13" s="157" customFormat="1">
      <c r="A134" s="155"/>
      <c r="B134" s="337" t="s">
        <v>1146</v>
      </c>
      <c r="C134" s="401" t="s">
        <v>56</v>
      </c>
      <c r="D134" s="339">
        <v>1</v>
      </c>
      <c r="E134" s="338">
        <v>100000000</v>
      </c>
      <c r="F134" s="399">
        <v>0</v>
      </c>
      <c r="G134" s="338">
        <v>100383561.6438356</v>
      </c>
      <c r="H134" s="331">
        <v>50600000000</v>
      </c>
      <c r="I134" s="332">
        <v>961654348</v>
      </c>
      <c r="J134" s="333">
        <v>89770425049</v>
      </c>
      <c r="L134" s="128"/>
      <c r="M134" s="134"/>
    </row>
    <row r="135" spans="1:13" s="157" customFormat="1">
      <c r="A135" s="155"/>
      <c r="B135" s="337" t="s">
        <v>1146</v>
      </c>
      <c r="C135" s="401" t="s">
        <v>56</v>
      </c>
      <c r="D135" s="339">
        <v>1</v>
      </c>
      <c r="E135" s="338">
        <v>100000000</v>
      </c>
      <c r="F135" s="399">
        <v>0</v>
      </c>
      <c r="G135" s="338">
        <v>100383561.6438356</v>
      </c>
      <c r="H135" s="331">
        <v>50600000000</v>
      </c>
      <c r="I135" s="332">
        <v>961654348</v>
      </c>
      <c r="J135" s="333">
        <v>89770425049</v>
      </c>
      <c r="L135" s="128"/>
      <c r="M135" s="134"/>
    </row>
    <row r="136" spans="1:13" s="157" customFormat="1">
      <c r="A136" s="155"/>
      <c r="B136" s="337" t="s">
        <v>1147</v>
      </c>
      <c r="C136" s="401" t="s">
        <v>56</v>
      </c>
      <c r="D136" s="339">
        <v>1</v>
      </c>
      <c r="E136" s="338">
        <v>50000000</v>
      </c>
      <c r="F136" s="399">
        <v>0</v>
      </c>
      <c r="G136" s="338">
        <v>50141643.835616432</v>
      </c>
      <c r="H136" s="331">
        <v>43857670454</v>
      </c>
      <c r="I136" s="332">
        <v>709776328</v>
      </c>
      <c r="J136" s="333">
        <v>66254522178</v>
      </c>
      <c r="M136" s="134"/>
    </row>
    <row r="137" spans="1:13" s="157" customFormat="1">
      <c r="A137" s="155"/>
      <c r="B137" s="330" t="s">
        <v>469</v>
      </c>
      <c r="C137" s="400" t="s">
        <v>1152</v>
      </c>
      <c r="D137" s="339">
        <v>5</v>
      </c>
      <c r="E137" s="339">
        <v>1000000</v>
      </c>
      <c r="F137" s="399">
        <v>0</v>
      </c>
      <c r="G137" s="338">
        <v>5197363.0136986347</v>
      </c>
      <c r="H137" s="331">
        <v>64109200000000</v>
      </c>
      <c r="I137" s="332">
        <v>953240265522</v>
      </c>
      <c r="J137" s="333">
        <v>71884025545650</v>
      </c>
      <c r="M137" s="134"/>
    </row>
    <row r="138" spans="1:13" s="157" customFormat="1">
      <c r="A138" s="155"/>
      <c r="B138" s="330" t="s">
        <v>469</v>
      </c>
      <c r="C138" s="400" t="s">
        <v>1152</v>
      </c>
      <c r="D138" s="339">
        <v>5</v>
      </c>
      <c r="E138" s="339">
        <v>1000000</v>
      </c>
      <c r="F138" s="399">
        <v>0</v>
      </c>
      <c r="G138" s="338">
        <v>5197363.01369863</v>
      </c>
      <c r="H138" s="331">
        <v>64109200000000</v>
      </c>
      <c r="I138" s="332">
        <v>953240265522</v>
      </c>
      <c r="J138" s="333">
        <v>71884025545650</v>
      </c>
      <c r="M138" s="134"/>
    </row>
    <row r="139" spans="1:13" s="157" customFormat="1">
      <c r="A139" s="155"/>
      <c r="B139" s="337" t="s">
        <v>469</v>
      </c>
      <c r="C139" s="401" t="s">
        <v>1152</v>
      </c>
      <c r="D139" s="339">
        <v>2</v>
      </c>
      <c r="E139" s="339">
        <v>1000000</v>
      </c>
      <c r="F139" s="399">
        <v>0</v>
      </c>
      <c r="G139" s="426">
        <v>2015369.8630136983</v>
      </c>
      <c r="H139" s="331">
        <v>64109200000000</v>
      </c>
      <c r="I139" s="332">
        <v>953240265522</v>
      </c>
      <c r="J139" s="333">
        <v>71884025545650</v>
      </c>
      <c r="M139" s="134"/>
    </row>
    <row r="140" spans="1:13" s="157" customFormat="1">
      <c r="A140" s="155"/>
      <c r="B140" s="337" t="s">
        <v>469</v>
      </c>
      <c r="C140" s="401" t="s">
        <v>1152</v>
      </c>
      <c r="D140" s="339">
        <v>3</v>
      </c>
      <c r="E140" s="339">
        <v>1000000</v>
      </c>
      <c r="F140" s="399">
        <v>0</v>
      </c>
      <c r="G140" s="426">
        <v>3023054.7945205481</v>
      </c>
      <c r="H140" s="331">
        <v>64109200000000</v>
      </c>
      <c r="I140" s="332">
        <v>953240265522</v>
      </c>
      <c r="J140" s="333">
        <v>71884025545650</v>
      </c>
      <c r="M140" s="134"/>
    </row>
    <row r="141" spans="1:13" s="157" customFormat="1">
      <c r="A141" s="155"/>
      <c r="B141" s="330" t="s">
        <v>469</v>
      </c>
      <c r="C141" s="400" t="s">
        <v>1152</v>
      </c>
      <c r="D141" s="339">
        <v>20</v>
      </c>
      <c r="E141" s="339">
        <v>1000000</v>
      </c>
      <c r="F141" s="399">
        <v>0</v>
      </c>
      <c r="G141" s="338">
        <v>20153698.630136982</v>
      </c>
      <c r="H141" s="331">
        <v>64109200000000</v>
      </c>
      <c r="I141" s="332">
        <v>953240265522</v>
      </c>
      <c r="J141" s="333">
        <v>71884025545650</v>
      </c>
      <c r="M141" s="134"/>
    </row>
    <row r="142" spans="1:13" s="157" customFormat="1">
      <c r="A142" s="155"/>
      <c r="B142" s="330" t="s">
        <v>469</v>
      </c>
      <c r="C142" s="400" t="s">
        <v>1152</v>
      </c>
      <c r="D142" s="339">
        <v>6</v>
      </c>
      <c r="E142" s="339">
        <v>1000000</v>
      </c>
      <c r="F142" s="399">
        <v>0</v>
      </c>
      <c r="G142" s="338">
        <v>6046109.5890410952</v>
      </c>
      <c r="H142" s="331">
        <v>64109200000000</v>
      </c>
      <c r="I142" s="332">
        <v>953240265522</v>
      </c>
      <c r="J142" s="333">
        <v>71884025545650</v>
      </c>
      <c r="M142" s="134"/>
    </row>
    <row r="143" spans="1:13" s="157" customFormat="1">
      <c r="A143" s="155"/>
      <c r="B143" s="337" t="s">
        <v>1148</v>
      </c>
      <c r="C143" s="401" t="s">
        <v>1152</v>
      </c>
      <c r="D143" s="339">
        <v>90</v>
      </c>
      <c r="E143" s="339">
        <v>1000000</v>
      </c>
      <c r="F143" s="399">
        <v>0</v>
      </c>
      <c r="G143" s="426">
        <v>90466027.397260278</v>
      </c>
      <c r="H143" s="333">
        <v>146400000000</v>
      </c>
      <c r="I143" s="331">
        <v>133938000000</v>
      </c>
      <c r="J143" s="332">
        <v>777359000000</v>
      </c>
      <c r="M143" s="134"/>
    </row>
    <row r="144" spans="1:13" s="157" customFormat="1">
      <c r="A144" s="155"/>
      <c r="B144" s="337" t="s">
        <v>1148</v>
      </c>
      <c r="C144" s="401" t="s">
        <v>1152</v>
      </c>
      <c r="D144" s="339">
        <v>12</v>
      </c>
      <c r="E144" s="339">
        <v>1000000</v>
      </c>
      <c r="F144" s="399">
        <v>0</v>
      </c>
      <c r="G144" s="426">
        <v>12062136.98630137</v>
      </c>
      <c r="H144" s="333">
        <v>146400000000</v>
      </c>
      <c r="I144" s="331">
        <v>133938000000</v>
      </c>
      <c r="J144" s="332">
        <v>777359000000</v>
      </c>
      <c r="M144" s="134"/>
    </row>
    <row r="145" spans="1:13" s="157" customFormat="1">
      <c r="A145" s="155"/>
      <c r="B145" s="337" t="s">
        <v>468</v>
      </c>
      <c r="C145" s="401" t="s">
        <v>1152</v>
      </c>
      <c r="D145" s="339">
        <v>1</v>
      </c>
      <c r="E145" s="339">
        <v>1000000</v>
      </c>
      <c r="F145" s="399">
        <v>0</v>
      </c>
      <c r="G145" s="338">
        <v>1005513.6986301369</v>
      </c>
      <c r="H145" s="331">
        <v>168469000000</v>
      </c>
      <c r="I145" s="332">
        <v>-29849000000</v>
      </c>
      <c r="J145" s="333">
        <v>475893000000</v>
      </c>
      <c r="L145" s="128"/>
      <c r="M145" s="134"/>
    </row>
    <row r="146" spans="1:13" s="157" customFormat="1">
      <c r="A146" s="155"/>
      <c r="B146" s="337" t="s">
        <v>1149</v>
      </c>
      <c r="C146" s="401" t="s">
        <v>1152</v>
      </c>
      <c r="D146" s="339">
        <v>3</v>
      </c>
      <c r="E146" s="339">
        <v>1000000</v>
      </c>
      <c r="F146" s="399">
        <v>0</v>
      </c>
      <c r="G146" s="338">
        <v>3044876.7123287674</v>
      </c>
      <c r="H146" s="331">
        <v>93427000000</v>
      </c>
      <c r="I146" s="332">
        <v>5817366519</v>
      </c>
      <c r="J146" s="333">
        <v>124533270241</v>
      </c>
      <c r="L146" s="128"/>
      <c r="M146" s="134"/>
    </row>
    <row r="147" spans="1:13" s="157" customFormat="1">
      <c r="A147" s="155"/>
      <c r="B147" s="337" t="s">
        <v>469</v>
      </c>
      <c r="C147" s="401" t="s">
        <v>1152</v>
      </c>
      <c r="D147" s="339">
        <v>2</v>
      </c>
      <c r="E147" s="339">
        <v>1000000</v>
      </c>
      <c r="F147" s="399">
        <v>0</v>
      </c>
      <c r="G147" s="338">
        <v>2051013.6986301369</v>
      </c>
      <c r="H147" s="331">
        <v>64109200000000</v>
      </c>
      <c r="I147" s="332">
        <v>953240265522</v>
      </c>
      <c r="J147" s="333">
        <v>71884025545650</v>
      </c>
      <c r="L147" s="128"/>
      <c r="M147" s="134"/>
    </row>
    <row r="148" spans="1:13" s="157" customFormat="1">
      <c r="A148" s="155"/>
      <c r="B148" s="337" t="s">
        <v>469</v>
      </c>
      <c r="C148" s="401" t="s">
        <v>1152</v>
      </c>
      <c r="D148" s="339">
        <v>100</v>
      </c>
      <c r="E148" s="339">
        <v>1000000</v>
      </c>
      <c r="F148" s="399">
        <v>0</v>
      </c>
      <c r="G148" s="338">
        <v>102550684.93150686</v>
      </c>
      <c r="H148" s="331">
        <v>64109200000000</v>
      </c>
      <c r="I148" s="332">
        <v>953240265522</v>
      </c>
      <c r="J148" s="333">
        <v>71884025545650</v>
      </c>
      <c r="L148" s="128"/>
      <c r="M148" s="134"/>
    </row>
    <row r="149" spans="1:13" s="157" customFormat="1">
      <c r="A149" s="155"/>
      <c r="B149" s="337" t="s">
        <v>1149</v>
      </c>
      <c r="C149" s="401" t="s">
        <v>1152</v>
      </c>
      <c r="D149" s="339">
        <v>17</v>
      </c>
      <c r="E149" s="339">
        <v>1000000</v>
      </c>
      <c r="F149" s="399">
        <v>0</v>
      </c>
      <c r="G149" s="338">
        <v>17244520.547945205</v>
      </c>
      <c r="H149" s="331">
        <v>93427000000</v>
      </c>
      <c r="I149" s="332">
        <v>5817366519</v>
      </c>
      <c r="J149" s="333">
        <v>124533270241</v>
      </c>
      <c r="M149" s="134"/>
    </row>
    <row r="150" spans="1:13" s="157" customFormat="1">
      <c r="A150" s="155"/>
      <c r="B150" s="330" t="s">
        <v>1148</v>
      </c>
      <c r="C150" s="400" t="s">
        <v>1152</v>
      </c>
      <c r="D150" s="339">
        <v>148</v>
      </c>
      <c r="E150" s="339">
        <v>1000000</v>
      </c>
      <c r="F150" s="399">
        <v>0</v>
      </c>
      <c r="G150" s="338">
        <v>148604569.86301368</v>
      </c>
      <c r="H150" s="333">
        <v>146400000000</v>
      </c>
      <c r="I150" s="331">
        <v>133938000000</v>
      </c>
      <c r="J150" s="332">
        <v>777359000000</v>
      </c>
      <c r="M150" s="134"/>
    </row>
    <row r="151" spans="1:13" s="157" customFormat="1">
      <c r="A151" s="155"/>
      <c r="B151" s="330" t="s">
        <v>1148</v>
      </c>
      <c r="C151" s="400" t="s">
        <v>1152</v>
      </c>
      <c r="D151" s="339">
        <v>2</v>
      </c>
      <c r="E151" s="339">
        <v>1000000</v>
      </c>
      <c r="F151" s="399">
        <v>0</v>
      </c>
      <c r="G151" s="338">
        <v>2009205.4794520547</v>
      </c>
      <c r="H151" s="333">
        <v>146400000000</v>
      </c>
      <c r="I151" s="331">
        <v>133938000000</v>
      </c>
      <c r="J151" s="332">
        <v>777359000000</v>
      </c>
      <c r="M151" s="134"/>
    </row>
    <row r="152" spans="1:13" s="157" customFormat="1">
      <c r="A152" s="155"/>
      <c r="B152" s="337" t="s">
        <v>1148</v>
      </c>
      <c r="C152" s="401" t="s">
        <v>1152</v>
      </c>
      <c r="D152" s="339">
        <v>20</v>
      </c>
      <c r="E152" s="339">
        <v>1000000</v>
      </c>
      <c r="F152" s="399">
        <v>0</v>
      </c>
      <c r="G152" s="426">
        <v>20092054.794520549</v>
      </c>
      <c r="H152" s="333">
        <v>146400000000</v>
      </c>
      <c r="I152" s="331">
        <v>133938000000</v>
      </c>
      <c r="J152" s="332">
        <v>777359000000</v>
      </c>
      <c r="M152" s="134"/>
    </row>
    <row r="153" spans="1:13" s="157" customFormat="1">
      <c r="A153" s="155"/>
      <c r="B153" s="337" t="s">
        <v>1148</v>
      </c>
      <c r="C153" s="401" t="s">
        <v>1152</v>
      </c>
      <c r="D153" s="339">
        <v>10</v>
      </c>
      <c r="E153" s="339">
        <v>1000000</v>
      </c>
      <c r="F153" s="399">
        <v>0</v>
      </c>
      <c r="G153" s="426">
        <v>10046027.397260275</v>
      </c>
      <c r="H153" s="333">
        <v>146400000000</v>
      </c>
      <c r="I153" s="331">
        <v>133938000000</v>
      </c>
      <c r="J153" s="332">
        <v>777359000000</v>
      </c>
      <c r="M153" s="134"/>
    </row>
    <row r="154" spans="1:13" s="157" customFormat="1">
      <c r="A154" s="155"/>
      <c r="B154" s="337" t="s">
        <v>1150</v>
      </c>
      <c r="C154" s="401" t="s">
        <v>1152</v>
      </c>
      <c r="D154" s="339">
        <v>50</v>
      </c>
      <c r="E154" s="339">
        <v>1000000</v>
      </c>
      <c r="F154" s="399">
        <v>0</v>
      </c>
      <c r="G154" s="338">
        <v>49999999.684931487</v>
      </c>
      <c r="H154" s="331">
        <v>211300000000</v>
      </c>
      <c r="I154" s="332">
        <v>-26742351806</v>
      </c>
      <c r="J154" s="333">
        <v>187677648194.00003</v>
      </c>
      <c r="L154" s="128"/>
      <c r="M154" s="134"/>
    </row>
    <row r="155" spans="1:13" s="157" customFormat="1">
      <c r="A155" s="155"/>
      <c r="B155" s="337" t="s">
        <v>1151</v>
      </c>
      <c r="C155" s="401" t="s">
        <v>1152</v>
      </c>
      <c r="D155" s="339">
        <v>6217</v>
      </c>
      <c r="E155" s="339">
        <v>1000000</v>
      </c>
      <c r="F155" s="399">
        <v>0</v>
      </c>
      <c r="G155" s="338">
        <v>6224664794.5205498</v>
      </c>
      <c r="H155" s="331">
        <v>40000000000</v>
      </c>
      <c r="I155" s="332">
        <v>2808387692</v>
      </c>
      <c r="J155" s="333">
        <v>46708098644</v>
      </c>
      <c r="L155" s="128"/>
      <c r="M155" s="134"/>
    </row>
    <row r="156" spans="1:13" s="157" customFormat="1">
      <c r="A156" s="155"/>
      <c r="B156" s="337" t="s">
        <v>427</v>
      </c>
      <c r="C156" s="401" t="s">
        <v>644</v>
      </c>
      <c r="D156" s="339">
        <v>10</v>
      </c>
      <c r="E156" s="339">
        <v>1000000</v>
      </c>
      <c r="F156" s="399">
        <v>0</v>
      </c>
      <c r="G156" s="338">
        <v>10710136.98630137</v>
      </c>
      <c r="H156" s="331">
        <v>70819500000</v>
      </c>
      <c r="I156" s="332">
        <v>5102856977</v>
      </c>
      <c r="J156" s="333">
        <v>98431233675</v>
      </c>
      <c r="L156" s="128"/>
      <c r="M156" s="134"/>
    </row>
    <row r="157" spans="1:13" s="157" customFormat="1">
      <c r="A157" s="155"/>
      <c r="B157" s="337" t="s">
        <v>470</v>
      </c>
      <c r="C157" s="401" t="s">
        <v>1153</v>
      </c>
      <c r="D157" s="339">
        <v>529</v>
      </c>
      <c r="E157" s="339">
        <v>1000000</v>
      </c>
      <c r="F157" s="399">
        <v>0</v>
      </c>
      <c r="G157" s="338">
        <v>547178034.24657536</v>
      </c>
      <c r="H157" s="331">
        <v>1133000000000</v>
      </c>
      <c r="I157" s="332">
        <v>156644802728</v>
      </c>
      <c r="J157" s="333">
        <v>3500436681100</v>
      </c>
      <c r="L157" s="128"/>
      <c r="M157" s="134"/>
    </row>
    <row r="158" spans="1:13" s="157" customFormat="1">
      <c r="A158" s="155"/>
      <c r="B158" s="337" t="s">
        <v>1155</v>
      </c>
      <c r="C158" s="401" t="s">
        <v>1154</v>
      </c>
      <c r="D158" s="339">
        <v>75</v>
      </c>
      <c r="E158" s="339">
        <v>1000000</v>
      </c>
      <c r="F158" s="399">
        <v>0</v>
      </c>
      <c r="G158" s="338">
        <v>77794566.920755297</v>
      </c>
      <c r="H158" s="334" t="s">
        <v>229</v>
      </c>
      <c r="I158" s="334" t="s">
        <v>229</v>
      </c>
      <c r="J158" s="335" t="s">
        <v>229</v>
      </c>
      <c r="M158" s="134"/>
    </row>
    <row r="159" spans="1:13" s="157" customFormat="1">
      <c r="A159" s="155"/>
      <c r="B159" s="330" t="s">
        <v>428</v>
      </c>
      <c r="C159" s="401" t="s">
        <v>479</v>
      </c>
      <c r="D159" s="338">
        <v>0</v>
      </c>
      <c r="E159" s="339">
        <v>0</v>
      </c>
      <c r="F159" s="340">
        <v>0</v>
      </c>
      <c r="G159" s="338">
        <v>4431636.8767123222</v>
      </c>
      <c r="H159" s="331">
        <v>1151242860000</v>
      </c>
      <c r="I159" s="332">
        <v>13620820673</v>
      </c>
      <c r="J159" s="333">
        <v>1795780202714.0002</v>
      </c>
      <c r="K159" s="160"/>
      <c r="M159" s="134"/>
    </row>
    <row r="160" spans="1:13" s="157" customFormat="1">
      <c r="A160" s="155"/>
      <c r="B160" s="330" t="s">
        <v>428</v>
      </c>
      <c r="C160" s="401" t="s">
        <v>479</v>
      </c>
      <c r="D160" s="338">
        <v>0</v>
      </c>
      <c r="E160" s="339">
        <v>0</v>
      </c>
      <c r="F160" s="340">
        <v>0</v>
      </c>
      <c r="G160" s="338">
        <v>4431636.8767123222</v>
      </c>
      <c r="H160" s="331">
        <v>1151242860000</v>
      </c>
      <c r="I160" s="332">
        <v>13620820673</v>
      </c>
      <c r="J160" s="333">
        <v>1795780202714.0002</v>
      </c>
      <c r="K160" s="160"/>
      <c r="M160" s="134"/>
    </row>
    <row r="161" spans="1:13" s="157" customFormat="1">
      <c r="A161" s="155"/>
      <c r="B161" s="330" t="s">
        <v>1143</v>
      </c>
      <c r="C161" s="401" t="s">
        <v>56</v>
      </c>
      <c r="D161" s="338">
        <v>1</v>
      </c>
      <c r="E161" s="339">
        <v>50000000</v>
      </c>
      <c r="F161" s="340">
        <v>0</v>
      </c>
      <c r="G161" s="338">
        <v>50636985</v>
      </c>
      <c r="H161" s="331">
        <v>100000000000</v>
      </c>
      <c r="I161" s="332">
        <v>5113795285</v>
      </c>
      <c r="J161" s="333">
        <v>135770779734.99998</v>
      </c>
      <c r="K161" s="160"/>
      <c r="M161" s="134"/>
    </row>
    <row r="162" spans="1:13" s="157" customFormat="1">
      <c r="A162" s="155"/>
      <c r="B162" s="330" t="s">
        <v>1143</v>
      </c>
      <c r="C162" s="401" t="s">
        <v>56</v>
      </c>
      <c r="D162" s="338">
        <v>1</v>
      </c>
      <c r="E162" s="339">
        <v>50000000</v>
      </c>
      <c r="F162" s="340">
        <v>0</v>
      </c>
      <c r="G162" s="338">
        <v>50636985</v>
      </c>
      <c r="H162" s="331">
        <v>100000000000</v>
      </c>
      <c r="I162" s="332">
        <v>5113795285</v>
      </c>
      <c r="J162" s="333">
        <v>135770779734.99998</v>
      </c>
      <c r="K162" s="160"/>
      <c r="M162" s="134"/>
    </row>
    <row r="163" spans="1:13" s="157" customFormat="1">
      <c r="A163" s="155"/>
      <c r="B163" s="330" t="s">
        <v>1143</v>
      </c>
      <c r="C163" s="401" t="s">
        <v>56</v>
      </c>
      <c r="D163" s="338">
        <v>1</v>
      </c>
      <c r="E163" s="339">
        <v>50000000</v>
      </c>
      <c r="F163" s="340">
        <v>0</v>
      </c>
      <c r="G163" s="338">
        <v>50636985</v>
      </c>
      <c r="H163" s="331">
        <v>100000000000</v>
      </c>
      <c r="I163" s="332">
        <v>5113795285</v>
      </c>
      <c r="J163" s="333">
        <v>135770779734.99998</v>
      </c>
      <c r="K163" s="160"/>
      <c r="M163" s="134"/>
    </row>
    <row r="164" spans="1:13" s="157" customFormat="1">
      <c r="A164" s="155"/>
      <c r="B164" s="330" t="s">
        <v>1143</v>
      </c>
      <c r="C164" s="401" t="s">
        <v>56</v>
      </c>
      <c r="D164" s="338">
        <v>1</v>
      </c>
      <c r="E164" s="339">
        <v>50000000</v>
      </c>
      <c r="F164" s="340">
        <v>0</v>
      </c>
      <c r="G164" s="338">
        <v>50636985</v>
      </c>
      <c r="H164" s="331">
        <v>100000000000</v>
      </c>
      <c r="I164" s="332">
        <v>5113795285</v>
      </c>
      <c r="J164" s="333">
        <v>135770779734.99998</v>
      </c>
      <c r="K164" s="160"/>
      <c r="M164" s="134"/>
    </row>
    <row r="165" spans="1:13" s="157" customFormat="1">
      <c r="A165" s="155"/>
      <c r="B165" s="330" t="s">
        <v>1143</v>
      </c>
      <c r="C165" s="401" t="s">
        <v>56</v>
      </c>
      <c r="D165" s="338">
        <v>1</v>
      </c>
      <c r="E165" s="339">
        <v>50000000</v>
      </c>
      <c r="F165" s="340">
        <v>0</v>
      </c>
      <c r="G165" s="338">
        <v>50636985</v>
      </c>
      <c r="H165" s="331">
        <v>100000000000</v>
      </c>
      <c r="I165" s="332">
        <v>5113795285</v>
      </c>
      <c r="J165" s="333">
        <v>135770779734.99998</v>
      </c>
      <c r="K165" s="160"/>
      <c r="M165" s="134"/>
    </row>
    <row r="166" spans="1:13" s="157" customFormat="1">
      <c r="A166" s="155"/>
      <c r="B166" s="330" t="s">
        <v>1143</v>
      </c>
      <c r="C166" s="401" t="s">
        <v>56</v>
      </c>
      <c r="D166" s="338">
        <v>1</v>
      </c>
      <c r="E166" s="339">
        <v>50000000</v>
      </c>
      <c r="F166" s="340">
        <v>0</v>
      </c>
      <c r="G166" s="338">
        <v>50636985</v>
      </c>
      <c r="H166" s="331">
        <v>100000000000</v>
      </c>
      <c r="I166" s="332">
        <v>5113795285</v>
      </c>
      <c r="J166" s="333">
        <v>135770779734.99998</v>
      </c>
      <c r="K166" s="160"/>
      <c r="M166" s="134"/>
    </row>
    <row r="167" spans="1:13" s="157" customFormat="1">
      <c r="A167" s="155"/>
      <c r="B167" s="330" t="s">
        <v>1144</v>
      </c>
      <c r="C167" s="401" t="s">
        <v>56</v>
      </c>
      <c r="D167" s="338">
        <v>1</v>
      </c>
      <c r="E167" s="339">
        <v>150000000</v>
      </c>
      <c r="F167" s="340">
        <v>0</v>
      </c>
      <c r="G167" s="338">
        <v>153281918</v>
      </c>
      <c r="H167" s="331">
        <v>592064271710.99988</v>
      </c>
      <c r="I167" s="332">
        <v>41826609261</v>
      </c>
      <c r="J167" s="333">
        <v>1010508614093.9999</v>
      </c>
      <c r="K167" s="160"/>
      <c r="M167" s="134"/>
    </row>
    <row r="168" spans="1:13" s="157" customFormat="1">
      <c r="A168" s="155"/>
      <c r="B168" s="330" t="s">
        <v>1144</v>
      </c>
      <c r="C168" s="401" t="s">
        <v>56</v>
      </c>
      <c r="D168" s="338">
        <v>1</v>
      </c>
      <c r="E168" s="339">
        <v>150000000</v>
      </c>
      <c r="F168" s="340">
        <v>0</v>
      </c>
      <c r="G168" s="338">
        <v>153281918</v>
      </c>
      <c r="H168" s="331">
        <v>592064271710.99988</v>
      </c>
      <c r="I168" s="332">
        <v>41826609261</v>
      </c>
      <c r="J168" s="333">
        <v>1010508614093.9999</v>
      </c>
      <c r="K168" s="160"/>
      <c r="M168" s="134"/>
    </row>
    <row r="169" spans="1:13" s="157" customFormat="1">
      <c r="A169" s="155"/>
      <c r="B169" s="330" t="s">
        <v>1144</v>
      </c>
      <c r="C169" s="401" t="s">
        <v>56</v>
      </c>
      <c r="D169" s="338">
        <v>1</v>
      </c>
      <c r="E169" s="339">
        <v>150000000</v>
      </c>
      <c r="F169" s="340">
        <v>0</v>
      </c>
      <c r="G169" s="338">
        <v>153281918</v>
      </c>
      <c r="H169" s="331">
        <v>592064271710.99988</v>
      </c>
      <c r="I169" s="332">
        <v>41826609261</v>
      </c>
      <c r="J169" s="333">
        <v>1010508614093.9999</v>
      </c>
      <c r="K169" s="160"/>
      <c r="M169" s="134"/>
    </row>
    <row r="170" spans="1:13" s="157" customFormat="1">
      <c r="A170" s="155"/>
      <c r="B170" s="330" t="s">
        <v>1144</v>
      </c>
      <c r="C170" s="401" t="s">
        <v>56</v>
      </c>
      <c r="D170" s="338">
        <v>1</v>
      </c>
      <c r="E170" s="339">
        <v>150000000</v>
      </c>
      <c r="F170" s="340">
        <v>0</v>
      </c>
      <c r="G170" s="338">
        <v>153281918</v>
      </c>
      <c r="H170" s="331">
        <v>592064271710.99988</v>
      </c>
      <c r="I170" s="332">
        <v>41826609261</v>
      </c>
      <c r="J170" s="333">
        <v>1010508614093.9999</v>
      </c>
      <c r="K170" s="160"/>
      <c r="M170" s="134"/>
    </row>
    <row r="171" spans="1:13" s="157" customFormat="1">
      <c r="A171" s="155"/>
      <c r="B171" s="330" t="s">
        <v>1144</v>
      </c>
      <c r="C171" s="401" t="s">
        <v>56</v>
      </c>
      <c r="D171" s="338">
        <v>1</v>
      </c>
      <c r="E171" s="339">
        <v>150000000</v>
      </c>
      <c r="F171" s="340">
        <v>0</v>
      </c>
      <c r="G171" s="338">
        <v>153281918</v>
      </c>
      <c r="H171" s="331">
        <v>592064271710.99988</v>
      </c>
      <c r="I171" s="332">
        <v>41826609261</v>
      </c>
      <c r="J171" s="333">
        <v>1010508614093.9999</v>
      </c>
      <c r="K171" s="160"/>
      <c r="M171" s="134"/>
    </row>
    <row r="172" spans="1:13" s="157" customFormat="1">
      <c r="A172" s="155"/>
      <c r="B172" s="330" t="s">
        <v>1144</v>
      </c>
      <c r="C172" s="401" t="s">
        <v>56</v>
      </c>
      <c r="D172" s="338">
        <v>1</v>
      </c>
      <c r="E172" s="339">
        <v>150000000</v>
      </c>
      <c r="F172" s="340">
        <v>0</v>
      </c>
      <c r="G172" s="338">
        <v>153281918</v>
      </c>
      <c r="H172" s="331">
        <v>592064271710.99988</v>
      </c>
      <c r="I172" s="332">
        <v>41826609261</v>
      </c>
      <c r="J172" s="333">
        <v>1010508614093.9999</v>
      </c>
      <c r="K172" s="160"/>
      <c r="M172" s="134"/>
    </row>
    <row r="173" spans="1:13" s="157" customFormat="1">
      <c r="A173" s="155"/>
      <c r="B173" s="330" t="s">
        <v>1144</v>
      </c>
      <c r="C173" s="401" t="s">
        <v>56</v>
      </c>
      <c r="D173" s="338">
        <v>1</v>
      </c>
      <c r="E173" s="339">
        <v>150000000</v>
      </c>
      <c r="F173" s="340">
        <v>0</v>
      </c>
      <c r="G173" s="338">
        <v>153281918</v>
      </c>
      <c r="H173" s="331">
        <v>592064271710.99988</v>
      </c>
      <c r="I173" s="332">
        <v>41826609261</v>
      </c>
      <c r="J173" s="333">
        <v>1010508614093.9999</v>
      </c>
      <c r="K173" s="160"/>
      <c r="M173" s="134"/>
    </row>
    <row r="174" spans="1:13" s="157" customFormat="1">
      <c r="A174" s="155"/>
      <c r="B174" s="330" t="s">
        <v>1144</v>
      </c>
      <c r="C174" s="401" t="s">
        <v>56</v>
      </c>
      <c r="D174" s="338">
        <v>1</v>
      </c>
      <c r="E174" s="339">
        <v>150000000</v>
      </c>
      <c r="F174" s="340">
        <v>0</v>
      </c>
      <c r="G174" s="338">
        <v>153281918</v>
      </c>
      <c r="H174" s="331">
        <v>592064271710.99988</v>
      </c>
      <c r="I174" s="332">
        <v>41826609261</v>
      </c>
      <c r="J174" s="333">
        <v>1010508614093.9999</v>
      </c>
      <c r="K174" s="160"/>
      <c r="M174" s="134"/>
    </row>
    <row r="175" spans="1:13" s="157" customFormat="1">
      <c r="A175" s="155"/>
      <c r="B175" s="330" t="s">
        <v>1144</v>
      </c>
      <c r="C175" s="401" t="s">
        <v>56</v>
      </c>
      <c r="D175" s="338">
        <v>1</v>
      </c>
      <c r="E175" s="339">
        <v>150000000</v>
      </c>
      <c r="F175" s="340">
        <v>0</v>
      </c>
      <c r="G175" s="338">
        <v>153281918</v>
      </c>
      <c r="H175" s="331">
        <v>592064271710.99988</v>
      </c>
      <c r="I175" s="332">
        <v>41826609261</v>
      </c>
      <c r="J175" s="333">
        <v>1010508614093.9999</v>
      </c>
      <c r="K175" s="160"/>
      <c r="M175" s="134"/>
    </row>
    <row r="176" spans="1:13" s="157" customFormat="1">
      <c r="A176" s="155"/>
      <c r="B176" s="330" t="s">
        <v>1144</v>
      </c>
      <c r="C176" s="401" t="s">
        <v>56</v>
      </c>
      <c r="D176" s="338">
        <v>1</v>
      </c>
      <c r="E176" s="339">
        <v>150000000</v>
      </c>
      <c r="F176" s="340">
        <v>0</v>
      </c>
      <c r="G176" s="338">
        <v>153281918</v>
      </c>
      <c r="H176" s="331">
        <v>592064271710.99988</v>
      </c>
      <c r="I176" s="332">
        <v>41826609261</v>
      </c>
      <c r="J176" s="333">
        <v>1010508614093.9999</v>
      </c>
      <c r="K176" s="160"/>
      <c r="M176" s="134"/>
    </row>
    <row r="177" spans="1:13" s="157" customFormat="1">
      <c r="A177" s="155"/>
      <c r="B177" s="330" t="s">
        <v>1314</v>
      </c>
      <c r="C177" s="401" t="s">
        <v>56</v>
      </c>
      <c r="D177" s="338">
        <v>1</v>
      </c>
      <c r="E177" s="339">
        <v>500000000</v>
      </c>
      <c r="F177" s="340">
        <v>0</v>
      </c>
      <c r="G177" s="338">
        <v>511354109</v>
      </c>
      <c r="H177" s="331">
        <v>1547250603673</v>
      </c>
      <c r="I177" s="332">
        <v>101865842810</v>
      </c>
      <c r="J177" s="333">
        <v>2496750214541</v>
      </c>
      <c r="K177" s="160"/>
      <c r="M177" s="134"/>
    </row>
    <row r="178" spans="1:13" s="157" customFormat="1">
      <c r="A178" s="155"/>
      <c r="B178" s="330" t="s">
        <v>1148</v>
      </c>
      <c r="C178" s="401" t="s">
        <v>1152</v>
      </c>
      <c r="D178" s="338">
        <v>500</v>
      </c>
      <c r="E178" s="339">
        <v>1000000</v>
      </c>
      <c r="F178" s="340">
        <v>0</v>
      </c>
      <c r="G178" s="338">
        <v>163844027</v>
      </c>
      <c r="H178" s="333">
        <v>146400000000</v>
      </c>
      <c r="I178" s="331">
        <v>133938000000</v>
      </c>
      <c r="J178" s="332">
        <v>777359000000</v>
      </c>
      <c r="K178" s="160"/>
      <c r="M178" s="134"/>
    </row>
    <row r="179" spans="1:13" s="157" customFormat="1" ht="15" customHeight="1">
      <c r="A179" s="155"/>
      <c r="B179" s="427" t="s">
        <v>1157</v>
      </c>
      <c r="C179" s="428"/>
      <c r="D179" s="429"/>
      <c r="E179" s="430"/>
      <c r="F179" s="430"/>
      <c r="G179" s="430"/>
      <c r="H179" s="431"/>
      <c r="I179" s="429"/>
      <c r="J179" s="432"/>
      <c r="M179" s="134"/>
    </row>
    <row r="180" spans="1:13" s="157" customFormat="1" ht="15" customHeight="1">
      <c r="A180" s="155"/>
      <c r="B180" s="330" t="s">
        <v>470</v>
      </c>
      <c r="C180" s="401" t="s">
        <v>1153</v>
      </c>
      <c r="D180" s="339">
        <v>15000</v>
      </c>
      <c r="E180" s="341">
        <v>1000000</v>
      </c>
      <c r="F180" s="341">
        <v>0</v>
      </c>
      <c r="G180" s="342">
        <v>15000000000</v>
      </c>
      <c r="H180" s="331">
        <v>1133000000000</v>
      </c>
      <c r="I180" s="332">
        <v>156644802728</v>
      </c>
      <c r="J180" s="333">
        <v>3500436681100</v>
      </c>
      <c r="M180" s="134"/>
    </row>
    <row r="181" spans="1:13" s="157" customFormat="1" ht="15" customHeight="1">
      <c r="A181" s="155"/>
      <c r="B181" s="330" t="s">
        <v>469</v>
      </c>
      <c r="C181" s="401" t="s">
        <v>1152</v>
      </c>
      <c r="D181" s="339">
        <v>54</v>
      </c>
      <c r="E181" s="341">
        <v>1000000</v>
      </c>
      <c r="F181" s="341">
        <v>0</v>
      </c>
      <c r="G181" s="342">
        <v>54000000</v>
      </c>
      <c r="H181" s="331">
        <v>64109200000000</v>
      </c>
      <c r="I181" s="332">
        <v>953240265522</v>
      </c>
      <c r="J181" s="333">
        <v>71884025545650</v>
      </c>
      <c r="M181" s="134"/>
    </row>
    <row r="182" spans="1:13" s="157" customFormat="1">
      <c r="A182" s="155"/>
      <c r="B182" s="330" t="s">
        <v>428</v>
      </c>
      <c r="C182" s="401" t="s">
        <v>56</v>
      </c>
      <c r="D182" s="339">
        <v>1</v>
      </c>
      <c r="E182" s="339">
        <v>500000000</v>
      </c>
      <c r="F182" s="340">
        <v>0</v>
      </c>
      <c r="G182" s="342">
        <v>500000000</v>
      </c>
      <c r="H182" s="331">
        <v>1151242860000</v>
      </c>
      <c r="I182" s="332">
        <v>13620820673</v>
      </c>
      <c r="J182" s="333">
        <v>1795780202714.0002</v>
      </c>
      <c r="K182" s="127"/>
      <c r="M182" s="134"/>
    </row>
    <row r="183" spans="1:13" s="157" customFormat="1">
      <c r="A183" s="155"/>
      <c r="B183" s="330" t="s">
        <v>428</v>
      </c>
      <c r="C183" s="401" t="s">
        <v>56</v>
      </c>
      <c r="D183" s="339">
        <v>1</v>
      </c>
      <c r="E183" s="339">
        <v>500000000</v>
      </c>
      <c r="F183" s="340">
        <v>0</v>
      </c>
      <c r="G183" s="342">
        <v>500000000</v>
      </c>
      <c r="H183" s="331">
        <v>1151242860000</v>
      </c>
      <c r="I183" s="332">
        <v>13620820673</v>
      </c>
      <c r="J183" s="333">
        <v>1795780202714.0002</v>
      </c>
      <c r="K183" s="127"/>
      <c r="M183" s="134"/>
    </row>
    <row r="184" spans="1:13" s="157" customFormat="1">
      <c r="A184" s="155"/>
      <c r="B184" s="337" t="s">
        <v>1148</v>
      </c>
      <c r="C184" s="401" t="s">
        <v>1152</v>
      </c>
      <c r="D184" s="339">
        <v>7000</v>
      </c>
      <c r="E184" s="341">
        <v>1000000</v>
      </c>
      <c r="F184" s="340">
        <v>0</v>
      </c>
      <c r="G184" s="342">
        <v>7000000000</v>
      </c>
      <c r="H184" s="333">
        <v>146400000000</v>
      </c>
      <c r="I184" s="331">
        <v>133938000000</v>
      </c>
      <c r="J184" s="332">
        <v>777359000000</v>
      </c>
      <c r="K184" s="127"/>
      <c r="M184" s="134"/>
    </row>
    <row r="185" spans="1:13" s="157" customFormat="1">
      <c r="A185" s="155"/>
      <c r="B185" s="330" t="s">
        <v>428</v>
      </c>
      <c r="C185" s="401" t="s">
        <v>1158</v>
      </c>
      <c r="D185" s="341">
        <v>176</v>
      </c>
      <c r="E185" s="341">
        <v>0</v>
      </c>
      <c r="F185" s="402">
        <v>1000</v>
      </c>
      <c r="G185" s="342">
        <v>1104847040</v>
      </c>
      <c r="H185" s="331">
        <v>1151242860000</v>
      </c>
      <c r="I185" s="332">
        <v>13620820673</v>
      </c>
      <c r="J185" s="333">
        <v>1795780202714.0002</v>
      </c>
      <c r="M185" s="134"/>
    </row>
    <row r="186" spans="1:13" s="157" customFormat="1">
      <c r="A186" s="155"/>
      <c r="B186" s="330" t="s">
        <v>428</v>
      </c>
      <c r="C186" s="401" t="s">
        <v>1158</v>
      </c>
      <c r="D186" s="341">
        <v>324</v>
      </c>
      <c r="E186" s="341">
        <v>0</v>
      </c>
      <c r="F186" s="402">
        <v>1000</v>
      </c>
      <c r="G186" s="342">
        <v>2033922960</v>
      </c>
      <c r="H186" s="343">
        <v>1151242860000</v>
      </c>
      <c r="I186" s="344">
        <v>13620820673</v>
      </c>
      <c r="J186" s="345">
        <v>1795780202714.0002</v>
      </c>
      <c r="M186" s="134"/>
    </row>
    <row r="187" spans="1:13" s="152" customFormat="1">
      <c r="A187" s="156"/>
      <c r="B187" s="420" t="s">
        <v>1159</v>
      </c>
      <c r="C187" s="421"/>
      <c r="D187" s="422"/>
      <c r="E187" s="422"/>
      <c r="F187" s="422"/>
      <c r="G187" s="423">
        <v>43991414520.851448</v>
      </c>
      <c r="H187" s="452">
        <v>-0.14855194091796875</v>
      </c>
      <c r="I187" s="326"/>
      <c r="J187" s="346"/>
      <c r="M187" s="135"/>
    </row>
    <row r="188" spans="1:13" s="152" customFormat="1">
      <c r="A188" s="156"/>
      <c r="B188" s="441" t="s">
        <v>480</v>
      </c>
      <c r="C188" s="442"/>
      <c r="D188" s="443"/>
      <c r="E188" s="443"/>
      <c r="F188" s="443"/>
      <c r="G188" s="424">
        <v>31756903510.910198</v>
      </c>
      <c r="H188" s="347"/>
      <c r="I188" s="348"/>
      <c r="J188" s="329"/>
      <c r="M188" s="135"/>
    </row>
    <row r="189" spans="1:13" s="152" customFormat="1">
      <c r="A189" s="156"/>
      <c r="B189" s="438" t="s">
        <v>111</v>
      </c>
      <c r="C189" s="445"/>
      <c r="D189" s="445"/>
      <c r="E189" s="446"/>
      <c r="F189" s="446"/>
      <c r="G189" s="447"/>
      <c r="H189" s="16"/>
      <c r="I189" s="63"/>
      <c r="J189" s="148"/>
      <c r="M189" s="135"/>
    </row>
    <row r="190" spans="1:13" s="152" customFormat="1" ht="15" customHeight="1">
      <c r="A190" s="156"/>
      <c r="B190" s="36" t="s">
        <v>1160</v>
      </c>
      <c r="C190" s="171" t="s">
        <v>168</v>
      </c>
      <c r="D190" s="349">
        <v>1</v>
      </c>
      <c r="E190" s="451">
        <v>200000000</v>
      </c>
      <c r="F190" s="350">
        <v>0</v>
      </c>
      <c r="G190" s="448">
        <v>900000000</v>
      </c>
      <c r="H190" s="154"/>
      <c r="I190" s="153"/>
      <c r="J190" s="158"/>
      <c r="M190" s="133"/>
    </row>
    <row r="191" spans="1:13" s="152" customFormat="1">
      <c r="A191" s="156"/>
      <c r="B191" s="420" t="s">
        <v>1159</v>
      </c>
      <c r="C191" s="421"/>
      <c r="D191" s="420"/>
      <c r="E191" s="449">
        <v>200000000</v>
      </c>
      <c r="F191" s="412"/>
      <c r="G191" s="412">
        <v>900000000</v>
      </c>
      <c r="H191" s="158"/>
      <c r="I191" s="153"/>
      <c r="J191" s="158"/>
      <c r="M191" s="135"/>
    </row>
    <row r="192" spans="1:13" s="152" customFormat="1">
      <c r="A192" s="156"/>
      <c r="B192" s="420" t="s">
        <v>480</v>
      </c>
      <c r="C192" s="421"/>
      <c r="D192" s="420"/>
      <c r="E192" s="450">
        <v>200000000</v>
      </c>
      <c r="F192" s="412"/>
      <c r="G192" s="412">
        <v>851000000</v>
      </c>
      <c r="I192" s="153"/>
      <c r="M192" s="135"/>
    </row>
    <row r="193" spans="1:13" s="152" customFormat="1">
      <c r="A193" s="156"/>
      <c r="I193" s="153"/>
      <c r="M193" s="135"/>
    </row>
    <row r="194" spans="1:13" s="152" customFormat="1" ht="15" customHeight="1">
      <c r="A194" s="156"/>
      <c r="B194" s="368" t="s">
        <v>1161</v>
      </c>
      <c r="C194" s="368"/>
      <c r="D194" s="368"/>
      <c r="E194" s="368"/>
      <c r="F194" s="368"/>
      <c r="G194" s="368"/>
      <c r="H194" s="368"/>
      <c r="I194" s="368"/>
      <c r="J194" s="368"/>
      <c r="K194" s="368"/>
      <c r="L194" s="368"/>
      <c r="M194" s="135"/>
    </row>
    <row r="195" spans="1:13" s="152" customFormat="1" ht="15" customHeight="1">
      <c r="A195" s="156"/>
      <c r="B195" s="368"/>
      <c r="C195" s="368"/>
      <c r="D195" s="368"/>
      <c r="E195" s="368"/>
      <c r="F195" s="368"/>
      <c r="G195" s="368"/>
      <c r="H195" s="368"/>
      <c r="I195" s="368"/>
      <c r="J195" s="368"/>
      <c r="K195" s="368"/>
      <c r="L195" s="368"/>
      <c r="M195" s="135"/>
    </row>
    <row r="196" spans="1:13" s="152" customFormat="1" ht="32.25" customHeight="1">
      <c r="A196" s="156"/>
      <c r="B196" s="386" t="s">
        <v>1163</v>
      </c>
      <c r="C196" s="382" t="s">
        <v>534</v>
      </c>
      <c r="D196" s="382" t="s">
        <v>533</v>
      </c>
      <c r="E196" s="382" t="s">
        <v>531</v>
      </c>
      <c r="F196" s="382" t="s">
        <v>532</v>
      </c>
      <c r="I196" s="153"/>
      <c r="M196" s="135"/>
    </row>
    <row r="197" spans="1:13" s="152" customFormat="1">
      <c r="A197" s="156"/>
      <c r="B197" s="783" t="s">
        <v>481</v>
      </c>
      <c r="C197" s="783"/>
      <c r="D197" s="783"/>
      <c r="E197" s="783"/>
      <c r="F197" s="783"/>
      <c r="I197" s="153"/>
      <c r="M197" s="135"/>
    </row>
    <row r="198" spans="1:13" s="152" customFormat="1">
      <c r="A198" s="156"/>
      <c r="B198" s="351" t="s">
        <v>1140</v>
      </c>
      <c r="C198" s="352">
        <v>162345000</v>
      </c>
      <c r="D198" s="352">
        <v>158402125.78219178</v>
      </c>
      <c r="E198" s="352">
        <v>156938500</v>
      </c>
      <c r="F198" s="352">
        <v>158402125.78219178</v>
      </c>
      <c r="G198" s="45"/>
      <c r="H198" s="158"/>
      <c r="I198" s="153"/>
      <c r="M198" s="135"/>
    </row>
    <row r="199" spans="1:13" s="152" customFormat="1">
      <c r="A199" s="156"/>
      <c r="B199" s="351" t="s">
        <v>1141</v>
      </c>
      <c r="C199" s="352">
        <v>194814000</v>
      </c>
      <c r="D199" s="352">
        <v>190214621.62191778</v>
      </c>
      <c r="E199" s="352">
        <v>188326200</v>
      </c>
      <c r="F199" s="352">
        <v>190214621.62191778</v>
      </c>
      <c r="I199" s="153"/>
      <c r="M199" s="135"/>
    </row>
    <row r="200" spans="1:13" s="152" customFormat="1">
      <c r="A200" s="156"/>
      <c r="B200" s="351" t="s">
        <v>1141</v>
      </c>
      <c r="C200" s="352">
        <v>129876000</v>
      </c>
      <c r="D200" s="352">
        <v>126108035.72737534</v>
      </c>
      <c r="E200" s="352">
        <v>125550800</v>
      </c>
      <c r="F200" s="352">
        <v>126108035.72737534</v>
      </c>
      <c r="I200" s="153"/>
      <c r="M200" s="135"/>
    </row>
    <row r="201" spans="1:13" s="152" customFormat="1">
      <c r="A201" s="156"/>
      <c r="B201" s="351" t="s">
        <v>1143</v>
      </c>
      <c r="C201" s="352">
        <v>163338750</v>
      </c>
      <c r="D201" s="352">
        <v>157096513.42123288</v>
      </c>
      <c r="E201" s="352">
        <v>156938500</v>
      </c>
      <c r="F201" s="352">
        <v>157096513.42123288</v>
      </c>
      <c r="I201" s="153"/>
      <c r="M201" s="135"/>
    </row>
    <row r="202" spans="1:13" s="152" customFormat="1">
      <c r="A202" s="156"/>
      <c r="B202" s="351" t="s">
        <v>1143</v>
      </c>
      <c r="C202" s="352">
        <v>163338750</v>
      </c>
      <c r="D202" s="352">
        <v>157096513.42123288</v>
      </c>
      <c r="E202" s="352">
        <v>156938500</v>
      </c>
      <c r="F202" s="352">
        <v>157096513.42123288</v>
      </c>
      <c r="I202" s="153"/>
      <c r="M202" s="135"/>
    </row>
    <row r="203" spans="1:13" s="152" customFormat="1">
      <c r="A203" s="156"/>
      <c r="B203" s="351" t="s">
        <v>1143</v>
      </c>
      <c r="C203" s="352">
        <v>163338750</v>
      </c>
      <c r="D203" s="352">
        <v>157096513.42123288</v>
      </c>
      <c r="E203" s="352">
        <v>156938500</v>
      </c>
      <c r="F203" s="352">
        <v>157096513.42123288</v>
      </c>
      <c r="I203" s="153"/>
      <c r="M203" s="135"/>
    </row>
    <row r="204" spans="1:13" s="152" customFormat="1">
      <c r="A204" s="156"/>
      <c r="B204" s="351" t="s">
        <v>1143</v>
      </c>
      <c r="C204" s="352">
        <v>163338750</v>
      </c>
      <c r="D204" s="352">
        <v>157096513.42123288</v>
      </c>
      <c r="E204" s="352">
        <v>156938500</v>
      </c>
      <c r="F204" s="352">
        <v>157096513.42123288</v>
      </c>
      <c r="I204" s="153"/>
      <c r="M204" s="135"/>
    </row>
    <row r="205" spans="1:13" s="152" customFormat="1">
      <c r="A205" s="156"/>
      <c r="B205" s="351" t="s">
        <v>1143</v>
      </c>
      <c r="C205" s="352">
        <v>163338750</v>
      </c>
      <c r="D205" s="352">
        <v>157096513.42123288</v>
      </c>
      <c r="E205" s="352">
        <v>156938500</v>
      </c>
      <c r="F205" s="352">
        <v>157096513.42123288</v>
      </c>
      <c r="I205" s="153"/>
      <c r="M205" s="135"/>
    </row>
    <row r="206" spans="1:13" s="152" customFormat="1">
      <c r="A206" s="156"/>
      <c r="B206" s="351" t="s">
        <v>1143</v>
      </c>
      <c r="C206" s="352">
        <v>163338750</v>
      </c>
      <c r="D206" s="352">
        <v>157096513.42123288</v>
      </c>
      <c r="E206" s="352">
        <v>156938500</v>
      </c>
      <c r="F206" s="352">
        <v>157096513.42123288</v>
      </c>
      <c r="I206" s="153"/>
      <c r="M206" s="135"/>
    </row>
    <row r="207" spans="1:13" s="152" customFormat="1">
      <c r="A207" s="156"/>
      <c r="B207" s="351" t="s">
        <v>1143</v>
      </c>
      <c r="C207" s="352">
        <v>163338750</v>
      </c>
      <c r="D207" s="352">
        <v>157096513.42123288</v>
      </c>
      <c r="E207" s="352">
        <v>156938500</v>
      </c>
      <c r="F207" s="352">
        <v>157096513.42123288</v>
      </c>
      <c r="I207" s="153"/>
      <c r="M207" s="135"/>
    </row>
    <row r="208" spans="1:13" s="152" customFormat="1">
      <c r="A208" s="156"/>
      <c r="B208" s="351" t="s">
        <v>1143</v>
      </c>
      <c r="C208" s="352">
        <v>163338750</v>
      </c>
      <c r="D208" s="352">
        <v>157096513.42123288</v>
      </c>
      <c r="E208" s="352">
        <v>156938500</v>
      </c>
      <c r="F208" s="352">
        <v>157096513.42123288</v>
      </c>
      <c r="I208" s="153"/>
      <c r="M208" s="135"/>
    </row>
    <row r="209" spans="1:13" s="152" customFormat="1">
      <c r="A209" s="156"/>
      <c r="B209" s="351" t="s">
        <v>1143</v>
      </c>
      <c r="C209" s="352">
        <v>163338750</v>
      </c>
      <c r="D209" s="352">
        <v>157096513.42123288</v>
      </c>
      <c r="E209" s="352">
        <v>156938500</v>
      </c>
      <c r="F209" s="352">
        <v>157096513.42123288</v>
      </c>
      <c r="I209" s="153"/>
      <c r="M209" s="135"/>
    </row>
    <row r="210" spans="1:13" s="152" customFormat="1">
      <c r="A210" s="156"/>
      <c r="B210" s="351" t="s">
        <v>1143</v>
      </c>
      <c r="C210" s="352">
        <v>163338750</v>
      </c>
      <c r="D210" s="352">
        <v>157096513.42123288</v>
      </c>
      <c r="E210" s="352">
        <v>156938500</v>
      </c>
      <c r="F210" s="352">
        <v>157096513.42123288</v>
      </c>
      <c r="I210" s="153"/>
      <c r="M210" s="135"/>
    </row>
    <row r="211" spans="1:13" s="152" customFormat="1">
      <c r="A211" s="156"/>
      <c r="B211" s="351" t="s">
        <v>1143</v>
      </c>
      <c r="C211" s="352">
        <v>163338750</v>
      </c>
      <c r="D211" s="352">
        <v>157096513.42123288</v>
      </c>
      <c r="E211" s="352">
        <v>156938500</v>
      </c>
      <c r="F211" s="352">
        <v>157096513.42123288</v>
      </c>
      <c r="I211" s="153"/>
      <c r="M211" s="135"/>
    </row>
    <row r="212" spans="1:13" s="152" customFormat="1">
      <c r="A212" s="156"/>
      <c r="B212" s="351" t="s">
        <v>1143</v>
      </c>
      <c r="C212" s="352">
        <v>163338750</v>
      </c>
      <c r="D212" s="352">
        <v>157096513.42123288</v>
      </c>
      <c r="E212" s="352">
        <v>156938500</v>
      </c>
      <c r="F212" s="352">
        <v>157096513.42123288</v>
      </c>
      <c r="I212" s="153"/>
      <c r="M212" s="135"/>
    </row>
    <row r="213" spans="1:13" s="152" customFormat="1">
      <c r="A213" s="156"/>
      <c r="B213" s="351" t="s">
        <v>1143</v>
      </c>
      <c r="C213" s="352">
        <v>163338750</v>
      </c>
      <c r="D213" s="352">
        <v>157096513.42123288</v>
      </c>
      <c r="E213" s="352">
        <v>156938500</v>
      </c>
      <c r="F213" s="352">
        <v>157096513.42123288</v>
      </c>
      <c r="I213" s="153"/>
      <c r="M213" s="135"/>
    </row>
    <row r="214" spans="1:13" s="152" customFormat="1">
      <c r="A214" s="156"/>
      <c r="B214" s="351" t="s">
        <v>1143</v>
      </c>
      <c r="C214" s="352">
        <v>163338750</v>
      </c>
      <c r="D214" s="352">
        <v>157096513.42123288</v>
      </c>
      <c r="E214" s="352">
        <v>156938500</v>
      </c>
      <c r="F214" s="352">
        <v>157096513.42123288</v>
      </c>
      <c r="I214" s="153"/>
      <c r="M214" s="135"/>
    </row>
    <row r="215" spans="1:13" s="152" customFormat="1">
      <c r="A215" s="156"/>
      <c r="B215" s="351" t="s">
        <v>1143</v>
      </c>
      <c r="C215" s="352">
        <v>163338750</v>
      </c>
      <c r="D215" s="352">
        <v>157096513.42123288</v>
      </c>
      <c r="E215" s="352">
        <v>156938500</v>
      </c>
      <c r="F215" s="352">
        <v>157096513.42123288</v>
      </c>
      <c r="G215" s="130"/>
      <c r="I215" s="153"/>
      <c r="M215" s="135"/>
    </row>
    <row r="216" spans="1:13" s="152" customFormat="1">
      <c r="A216" s="156"/>
      <c r="B216" s="351" t="s">
        <v>1143</v>
      </c>
      <c r="C216" s="352">
        <v>163338750</v>
      </c>
      <c r="D216" s="352">
        <v>157096513.42123288</v>
      </c>
      <c r="E216" s="352">
        <v>156938500</v>
      </c>
      <c r="F216" s="352">
        <v>157096513.42123288</v>
      </c>
      <c r="I216" s="153"/>
      <c r="M216" s="135"/>
    </row>
    <row r="217" spans="1:13" s="152" customFormat="1">
      <c r="A217" s="156"/>
      <c r="B217" s="351" t="s">
        <v>1143</v>
      </c>
      <c r="C217" s="352">
        <v>163338750</v>
      </c>
      <c r="D217" s="352">
        <v>157096513.42123288</v>
      </c>
      <c r="E217" s="352">
        <v>156938500</v>
      </c>
      <c r="F217" s="352">
        <v>157096513.42123288</v>
      </c>
      <c r="I217" s="153"/>
      <c r="M217" s="135"/>
    </row>
    <row r="218" spans="1:13" s="152" customFormat="1">
      <c r="A218" s="156"/>
      <c r="B218" s="351" t="s">
        <v>1143</v>
      </c>
      <c r="C218" s="352">
        <v>163338750</v>
      </c>
      <c r="D218" s="352">
        <v>157096513.42123288</v>
      </c>
      <c r="E218" s="352">
        <v>156938500</v>
      </c>
      <c r="F218" s="352">
        <v>157096513.42123288</v>
      </c>
      <c r="I218" s="153"/>
      <c r="M218" s="135"/>
    </row>
    <row r="219" spans="1:13" s="152" customFormat="1">
      <c r="A219" s="156"/>
      <c r="B219" s="351" t="s">
        <v>1143</v>
      </c>
      <c r="C219" s="352">
        <v>163338750</v>
      </c>
      <c r="D219" s="352">
        <v>157096513.42123288</v>
      </c>
      <c r="E219" s="352">
        <v>156938500</v>
      </c>
      <c r="F219" s="352">
        <v>157096513.42123288</v>
      </c>
      <c r="I219" s="153"/>
      <c r="M219" s="135"/>
    </row>
    <row r="220" spans="1:13" s="152" customFormat="1">
      <c r="A220" s="156"/>
      <c r="B220" s="351" t="s">
        <v>1143</v>
      </c>
      <c r="C220" s="352">
        <v>163338750</v>
      </c>
      <c r="D220" s="352">
        <v>157096513.42123288</v>
      </c>
      <c r="E220" s="352">
        <v>156938500</v>
      </c>
      <c r="F220" s="352">
        <v>157096513.42123288</v>
      </c>
      <c r="I220" s="153"/>
      <c r="M220" s="135"/>
    </row>
    <row r="221" spans="1:13" s="152" customFormat="1">
      <c r="A221" s="156"/>
      <c r="B221" s="351" t="s">
        <v>1142</v>
      </c>
      <c r="C221" s="352">
        <v>169393500</v>
      </c>
      <c r="D221" s="352">
        <v>157536586.17397264</v>
      </c>
      <c r="E221" s="352">
        <v>156938500</v>
      </c>
      <c r="F221" s="352">
        <v>157536586.17397264</v>
      </c>
      <c r="I221" s="153"/>
      <c r="M221" s="135"/>
    </row>
    <row r="222" spans="1:13" s="152" customFormat="1">
      <c r="A222" s="156"/>
      <c r="B222" s="351" t="s">
        <v>1142</v>
      </c>
      <c r="C222" s="352">
        <v>169393500</v>
      </c>
      <c r="D222" s="352">
        <v>157536586.17397264</v>
      </c>
      <c r="E222" s="352">
        <v>156938500</v>
      </c>
      <c r="F222" s="352">
        <v>157536586.17397264</v>
      </c>
      <c r="I222" s="153"/>
      <c r="M222" s="135"/>
    </row>
    <row r="223" spans="1:13" s="152" customFormat="1">
      <c r="A223" s="156"/>
      <c r="B223" s="351" t="s">
        <v>1142</v>
      </c>
      <c r="C223" s="352">
        <v>169393500</v>
      </c>
      <c r="D223" s="352">
        <v>157536586.17397264</v>
      </c>
      <c r="E223" s="352">
        <v>156938500</v>
      </c>
      <c r="F223" s="352">
        <v>157536586.17397264</v>
      </c>
      <c r="I223" s="153"/>
      <c r="M223" s="135"/>
    </row>
    <row r="224" spans="1:13" s="152" customFormat="1">
      <c r="A224" s="156"/>
      <c r="B224" s="351" t="s">
        <v>1142</v>
      </c>
      <c r="C224" s="352">
        <v>169393500</v>
      </c>
      <c r="D224" s="352">
        <v>157536586.17397264</v>
      </c>
      <c r="E224" s="352">
        <v>156938500</v>
      </c>
      <c r="F224" s="352">
        <v>157536586.17397264</v>
      </c>
      <c r="I224" s="153"/>
      <c r="M224" s="135"/>
    </row>
    <row r="225" spans="1:13" s="152" customFormat="1">
      <c r="A225" s="156"/>
      <c r="B225" s="351" t="s">
        <v>1142</v>
      </c>
      <c r="C225" s="352">
        <v>169393500</v>
      </c>
      <c r="D225" s="352">
        <v>157536586.17397264</v>
      </c>
      <c r="E225" s="352">
        <v>156938500</v>
      </c>
      <c r="F225" s="352">
        <v>157536586.17397264</v>
      </c>
      <c r="I225" s="153"/>
      <c r="M225" s="135"/>
    </row>
    <row r="226" spans="1:13" s="152" customFormat="1">
      <c r="A226" s="156"/>
      <c r="B226" s="351" t="s">
        <v>1142</v>
      </c>
      <c r="C226" s="352">
        <v>169393500</v>
      </c>
      <c r="D226" s="352">
        <v>157536586.17397264</v>
      </c>
      <c r="E226" s="352">
        <v>156938500</v>
      </c>
      <c r="F226" s="352">
        <v>157536586.17397264</v>
      </c>
      <c r="I226" s="153"/>
      <c r="M226" s="135"/>
    </row>
    <row r="227" spans="1:13" s="152" customFormat="1">
      <c r="A227" s="156"/>
      <c r="B227" s="351" t="s">
        <v>1142</v>
      </c>
      <c r="C227" s="352">
        <v>169393500</v>
      </c>
      <c r="D227" s="352">
        <v>157536586.17397264</v>
      </c>
      <c r="E227" s="352">
        <v>156938500</v>
      </c>
      <c r="F227" s="352">
        <v>157536586.17397264</v>
      </c>
      <c r="I227" s="153"/>
      <c r="M227" s="135"/>
    </row>
    <row r="228" spans="1:13" s="152" customFormat="1">
      <c r="A228" s="156"/>
      <c r="B228" s="351" t="s">
        <v>1142</v>
      </c>
      <c r="C228" s="352">
        <v>166532000</v>
      </c>
      <c r="D228" s="352">
        <v>157457686.95547944</v>
      </c>
      <c r="E228" s="352">
        <v>156938500</v>
      </c>
      <c r="F228" s="352">
        <v>157457686.95547944</v>
      </c>
      <c r="I228" s="153"/>
      <c r="M228" s="135"/>
    </row>
    <row r="229" spans="1:13" s="152" customFormat="1">
      <c r="A229" s="156"/>
      <c r="B229" s="351" t="s">
        <v>1142</v>
      </c>
      <c r="C229" s="352">
        <v>166532000</v>
      </c>
      <c r="D229" s="352">
        <v>157457686.95547944</v>
      </c>
      <c r="E229" s="352">
        <v>156938500</v>
      </c>
      <c r="F229" s="352">
        <v>157457686.95547944</v>
      </c>
      <c r="G229" s="131"/>
      <c r="I229" s="153"/>
      <c r="M229" s="135"/>
    </row>
    <row r="230" spans="1:13" s="152" customFormat="1">
      <c r="A230" s="156"/>
      <c r="B230" s="351" t="s">
        <v>1142</v>
      </c>
      <c r="C230" s="352">
        <v>166532000</v>
      </c>
      <c r="D230" s="352">
        <v>157457686.95547944</v>
      </c>
      <c r="E230" s="352">
        <v>156938500</v>
      </c>
      <c r="F230" s="352">
        <v>157457686.95547944</v>
      </c>
      <c r="G230" s="131"/>
      <c r="I230" s="153"/>
      <c r="M230" s="135"/>
    </row>
    <row r="231" spans="1:13" s="152" customFormat="1">
      <c r="A231" s="156"/>
      <c r="B231" s="351" t="s">
        <v>1142</v>
      </c>
      <c r="C231" s="352">
        <v>166532000</v>
      </c>
      <c r="D231" s="352">
        <v>157457686.95547944</v>
      </c>
      <c r="E231" s="352">
        <v>156938500</v>
      </c>
      <c r="F231" s="352">
        <v>157457686.95547944</v>
      </c>
      <c r="G231" s="131"/>
      <c r="I231" s="153"/>
      <c r="M231" s="135"/>
    </row>
    <row r="232" spans="1:13" s="152" customFormat="1">
      <c r="A232" s="156"/>
      <c r="B232" s="351" t="s">
        <v>471</v>
      </c>
      <c r="C232" s="352">
        <v>645252000</v>
      </c>
      <c r="D232" s="352">
        <v>628132798.8027178</v>
      </c>
      <c r="E232" s="352">
        <v>627754000</v>
      </c>
      <c r="F232" s="352">
        <v>628132798.8027178</v>
      </c>
      <c r="G232" s="131"/>
      <c r="I232" s="153"/>
      <c r="M232" s="135"/>
    </row>
    <row r="233" spans="1:13" s="152" customFormat="1">
      <c r="A233" s="156"/>
      <c r="B233" s="351" t="s">
        <v>471</v>
      </c>
      <c r="C233" s="352">
        <v>645252000</v>
      </c>
      <c r="D233" s="352">
        <v>628132798.8027178</v>
      </c>
      <c r="E233" s="352">
        <v>627754000</v>
      </c>
      <c r="F233" s="352">
        <v>628132798.8027178</v>
      </c>
      <c r="G233" s="131"/>
      <c r="I233" s="153"/>
      <c r="M233" s="135"/>
    </row>
    <row r="234" spans="1:13" s="152" customFormat="1">
      <c r="A234" s="156"/>
      <c r="B234" s="351" t="s">
        <v>471</v>
      </c>
      <c r="C234" s="352">
        <v>100000000</v>
      </c>
      <c r="D234" s="352">
        <v>100828082.19178087</v>
      </c>
      <c r="E234" s="352">
        <v>100000000</v>
      </c>
      <c r="F234" s="352">
        <v>100828082.19178087</v>
      </c>
      <c r="G234" s="131"/>
      <c r="I234" s="153"/>
      <c r="M234" s="135"/>
    </row>
    <row r="235" spans="1:13" s="152" customFormat="1">
      <c r="A235" s="156"/>
      <c r="B235" s="351" t="s">
        <v>471</v>
      </c>
      <c r="C235" s="352">
        <v>63615090</v>
      </c>
      <c r="D235" s="352">
        <v>60390413.547945179</v>
      </c>
      <c r="E235" s="352">
        <v>60000000</v>
      </c>
      <c r="F235" s="352">
        <v>60390413.547945179</v>
      </c>
      <c r="G235" s="131"/>
      <c r="I235" s="153"/>
      <c r="M235" s="135"/>
    </row>
    <row r="236" spans="1:13" s="152" customFormat="1">
      <c r="A236" s="156"/>
      <c r="B236" s="351" t="s">
        <v>471</v>
      </c>
      <c r="C236" s="352">
        <v>161313934</v>
      </c>
      <c r="D236" s="352">
        <v>161347945.20547944</v>
      </c>
      <c r="E236" s="352">
        <v>160000000</v>
      </c>
      <c r="F236" s="352">
        <v>161347945.20547944</v>
      </c>
      <c r="G236" s="131"/>
      <c r="I236" s="153"/>
      <c r="M236" s="135"/>
    </row>
    <row r="237" spans="1:13" s="152" customFormat="1">
      <c r="A237" s="156"/>
      <c r="B237" s="351" t="s">
        <v>428</v>
      </c>
      <c r="C237" s="352">
        <v>70003044</v>
      </c>
      <c r="D237" s="352">
        <v>70276985.811574236</v>
      </c>
      <c r="E237" s="352">
        <v>70000000</v>
      </c>
      <c r="F237" s="352">
        <v>70276985.811574236</v>
      </c>
      <c r="G237" s="131"/>
      <c r="I237" s="153"/>
      <c r="M237" s="135"/>
    </row>
    <row r="238" spans="1:13" s="152" customFormat="1">
      <c r="A238" s="156"/>
      <c r="B238" s="351" t="s">
        <v>428</v>
      </c>
      <c r="C238" s="352">
        <v>199097170</v>
      </c>
      <c r="D238" s="352">
        <v>199934246.08219177</v>
      </c>
      <c r="E238" s="352">
        <v>200000000</v>
      </c>
      <c r="F238" s="352">
        <v>199934246.08219177</v>
      </c>
      <c r="G238" s="131"/>
      <c r="I238" s="153"/>
      <c r="M238" s="135"/>
    </row>
    <row r="239" spans="1:13" s="152" customFormat="1">
      <c r="A239" s="156"/>
      <c r="B239" s="351" t="s">
        <v>1144</v>
      </c>
      <c r="C239" s="352">
        <v>161005883</v>
      </c>
      <c r="D239" s="352">
        <v>161082739.72602701</v>
      </c>
      <c r="E239" s="352">
        <v>160000000</v>
      </c>
      <c r="F239" s="352">
        <v>161082739.72602701</v>
      </c>
      <c r="G239" s="131"/>
      <c r="I239" s="153"/>
      <c r="M239" s="135"/>
    </row>
    <row r="240" spans="1:13" s="152" customFormat="1">
      <c r="A240" s="156"/>
      <c r="B240" s="351" t="s">
        <v>1145</v>
      </c>
      <c r="C240" s="352">
        <v>100000000</v>
      </c>
      <c r="D240" s="352">
        <v>100357534.24657533</v>
      </c>
      <c r="E240" s="352">
        <v>100000000</v>
      </c>
      <c r="F240" s="352">
        <v>100357534.24657533</v>
      </c>
      <c r="G240" s="131"/>
      <c r="I240" s="153"/>
      <c r="M240" s="135"/>
    </row>
    <row r="241" spans="1:13" s="152" customFormat="1">
      <c r="A241" s="156"/>
      <c r="B241" s="351" t="s">
        <v>1145</v>
      </c>
      <c r="C241" s="352">
        <v>50000000</v>
      </c>
      <c r="D241" s="352">
        <v>51986301.123287722</v>
      </c>
      <c r="E241" s="352">
        <v>50000000</v>
      </c>
      <c r="F241" s="352">
        <v>51986301.123287722</v>
      </c>
      <c r="G241" s="131"/>
      <c r="I241" s="153"/>
      <c r="M241" s="135"/>
    </row>
    <row r="242" spans="1:13" s="152" customFormat="1">
      <c r="A242" s="156"/>
      <c r="B242" s="351" t="s">
        <v>1145</v>
      </c>
      <c r="C242" s="352">
        <v>50000000</v>
      </c>
      <c r="D242" s="352">
        <v>51986301.123287722</v>
      </c>
      <c r="E242" s="352">
        <v>50000000</v>
      </c>
      <c r="F242" s="352">
        <v>51986301.123287722</v>
      </c>
      <c r="G242" s="131"/>
      <c r="I242" s="153"/>
      <c r="M242" s="135"/>
    </row>
    <row r="243" spans="1:13" s="152" customFormat="1">
      <c r="A243" s="156"/>
      <c r="B243" s="351" t="s">
        <v>1145</v>
      </c>
      <c r="C243" s="352">
        <v>50000000</v>
      </c>
      <c r="D243" s="352">
        <v>51986301.123287722</v>
      </c>
      <c r="E243" s="352">
        <v>50000000</v>
      </c>
      <c r="F243" s="352">
        <v>51986301.123287722</v>
      </c>
      <c r="G243" s="131"/>
      <c r="I243" s="153"/>
      <c r="M243" s="135"/>
    </row>
    <row r="244" spans="1:13" s="152" customFormat="1">
      <c r="A244" s="156"/>
      <c r="B244" s="351" t="s">
        <v>1146</v>
      </c>
      <c r="C244" s="352">
        <v>50000000</v>
      </c>
      <c r="D244" s="352">
        <v>50191780.821917802</v>
      </c>
      <c r="E244" s="352">
        <v>50000000</v>
      </c>
      <c r="F244" s="352">
        <v>50191780.821917802</v>
      </c>
      <c r="G244" s="131"/>
      <c r="I244" s="153"/>
      <c r="M244" s="135"/>
    </row>
    <row r="245" spans="1:13" s="152" customFormat="1">
      <c r="A245" s="156"/>
      <c r="B245" s="351" t="s">
        <v>1146</v>
      </c>
      <c r="C245" s="352">
        <v>100000000</v>
      </c>
      <c r="D245" s="352">
        <v>100383561.6438356</v>
      </c>
      <c r="E245" s="352">
        <v>100000000</v>
      </c>
      <c r="F245" s="352">
        <v>100383561.6438356</v>
      </c>
      <c r="G245" s="131"/>
      <c r="I245" s="153"/>
      <c r="M245" s="135"/>
    </row>
    <row r="246" spans="1:13" s="152" customFormat="1">
      <c r="A246" s="156"/>
      <c r="B246" s="351" t="s">
        <v>1146</v>
      </c>
      <c r="C246" s="352">
        <v>100000000</v>
      </c>
      <c r="D246" s="352">
        <v>100383561.6438356</v>
      </c>
      <c r="E246" s="352">
        <v>100000000</v>
      </c>
      <c r="F246" s="352">
        <v>100383561.6438356</v>
      </c>
      <c r="G246" s="131"/>
      <c r="I246" s="153"/>
      <c r="M246" s="135"/>
    </row>
    <row r="247" spans="1:13" s="152" customFormat="1">
      <c r="A247" s="156"/>
      <c r="B247" s="351" t="s">
        <v>1147</v>
      </c>
      <c r="C247" s="352">
        <v>50244586</v>
      </c>
      <c r="D247" s="352">
        <v>50141643.835616432</v>
      </c>
      <c r="E247" s="352">
        <v>50000000</v>
      </c>
      <c r="F247" s="352">
        <v>50141643.835616432</v>
      </c>
      <c r="G247" s="131"/>
      <c r="I247" s="153"/>
      <c r="M247" s="135"/>
    </row>
    <row r="248" spans="1:13" s="152" customFormat="1">
      <c r="A248" s="156"/>
      <c r="B248" s="351" t="s">
        <v>469</v>
      </c>
      <c r="C248" s="352">
        <v>5105492</v>
      </c>
      <c r="D248" s="352">
        <v>5197363.0136986347</v>
      </c>
      <c r="E248" s="352">
        <v>1000000</v>
      </c>
      <c r="F248" s="352">
        <v>5030925.0000000009</v>
      </c>
      <c r="G248" s="131"/>
      <c r="I248" s="153"/>
      <c r="M248" s="135"/>
    </row>
    <row r="249" spans="1:13" s="152" customFormat="1">
      <c r="A249" s="156"/>
      <c r="B249" s="351" t="s">
        <v>469</v>
      </c>
      <c r="C249" s="352">
        <v>5078687.8553999998</v>
      </c>
      <c r="D249" s="352">
        <v>5197363.01369863</v>
      </c>
      <c r="E249" s="352">
        <v>1000000</v>
      </c>
      <c r="F249" s="352">
        <v>5030925.0000000009</v>
      </c>
      <c r="G249" s="131"/>
      <c r="I249" s="153"/>
      <c r="M249" s="135"/>
    </row>
    <row r="250" spans="1:13" s="152" customFormat="1">
      <c r="A250" s="156"/>
      <c r="B250" s="351" t="s">
        <v>469</v>
      </c>
      <c r="C250" s="352">
        <v>2026142</v>
      </c>
      <c r="D250" s="352">
        <v>2015369.8630136983</v>
      </c>
      <c r="E250" s="352">
        <v>1000000</v>
      </c>
      <c r="F250" s="352">
        <v>2012370.0000000002</v>
      </c>
      <c r="G250" s="131"/>
      <c r="I250" s="153"/>
      <c r="M250" s="135"/>
    </row>
    <row r="251" spans="1:13" s="152" customFormat="1">
      <c r="A251" s="156"/>
      <c r="B251" s="351" t="s">
        <v>469</v>
      </c>
      <c r="C251" s="352">
        <v>2986802</v>
      </c>
      <c r="D251" s="352">
        <v>3023054.7945205481</v>
      </c>
      <c r="E251" s="352">
        <v>1000000</v>
      </c>
      <c r="F251" s="352">
        <v>3018555.0000000005</v>
      </c>
      <c r="G251" s="131"/>
      <c r="I251" s="153"/>
      <c r="M251" s="135"/>
    </row>
    <row r="252" spans="1:13" s="152" customFormat="1">
      <c r="A252" s="156"/>
      <c r="B252" s="351" t="s">
        <v>469</v>
      </c>
      <c r="C252" s="352">
        <v>20093943.704</v>
      </c>
      <c r="D252" s="352">
        <v>20153698.630136982</v>
      </c>
      <c r="E252" s="352">
        <v>1000000</v>
      </c>
      <c r="F252" s="352">
        <v>20123700.000000004</v>
      </c>
      <c r="G252" s="131"/>
      <c r="I252" s="153"/>
      <c r="M252" s="135"/>
    </row>
    <row r="253" spans="1:13" s="152" customFormat="1">
      <c r="A253" s="156"/>
      <c r="B253" s="351" t="s">
        <v>469</v>
      </c>
      <c r="C253" s="352">
        <v>5967441.8752999995</v>
      </c>
      <c r="D253" s="352">
        <v>6046109.5890410952</v>
      </c>
      <c r="E253" s="352">
        <v>1000000</v>
      </c>
      <c r="F253" s="352">
        <v>6037110.0000000009</v>
      </c>
      <c r="G253" s="131"/>
      <c r="I253" s="153"/>
      <c r="M253" s="135"/>
    </row>
    <row r="254" spans="1:13" s="152" customFormat="1">
      <c r="A254" s="156"/>
      <c r="B254" s="351" t="s">
        <v>1148</v>
      </c>
      <c r="C254" s="352">
        <v>89687934</v>
      </c>
      <c r="D254" s="352">
        <v>90466027.397260278</v>
      </c>
      <c r="E254" s="352">
        <v>1000000</v>
      </c>
      <c r="F254" s="352">
        <v>90421650</v>
      </c>
      <c r="G254" s="131"/>
      <c r="I254" s="153"/>
      <c r="M254" s="135"/>
    </row>
    <row r="255" spans="1:13" s="152" customFormat="1">
      <c r="A255" s="156"/>
      <c r="B255" s="351" t="s">
        <v>1148</v>
      </c>
      <c r="C255" s="352">
        <v>11970137</v>
      </c>
      <c r="D255" s="352">
        <v>12062136.98630137</v>
      </c>
      <c r="E255" s="352">
        <v>1000000</v>
      </c>
      <c r="F255" s="352">
        <v>12056220</v>
      </c>
      <c r="G255" s="131"/>
      <c r="I255" s="153"/>
      <c r="M255" s="135"/>
    </row>
    <row r="256" spans="1:13" s="152" customFormat="1">
      <c r="A256" s="156"/>
      <c r="B256" s="351" t="s">
        <v>468</v>
      </c>
      <c r="C256" s="352">
        <v>995016.21692000004</v>
      </c>
      <c r="D256" s="352">
        <v>1005513.6986301369</v>
      </c>
      <c r="E256" s="352">
        <v>1000000</v>
      </c>
      <c r="F256" s="352">
        <v>1005514</v>
      </c>
      <c r="G256" s="131"/>
      <c r="I256" s="153"/>
      <c r="M256" s="135"/>
    </row>
    <row r="257" spans="1:13" s="152" customFormat="1">
      <c r="A257" s="156"/>
      <c r="B257" s="351" t="s">
        <v>1149</v>
      </c>
      <c r="C257" s="352">
        <v>2997710.0137799997</v>
      </c>
      <c r="D257" s="352">
        <v>3044876.7123287674</v>
      </c>
      <c r="E257" s="352">
        <v>1000000</v>
      </c>
      <c r="F257" s="352">
        <v>3187397.9999999995</v>
      </c>
      <c r="G257" s="131"/>
      <c r="I257" s="153"/>
      <c r="M257" s="135"/>
    </row>
    <row r="258" spans="1:13" s="152" customFormat="1">
      <c r="A258" s="156"/>
      <c r="B258" s="351" t="s">
        <v>469</v>
      </c>
      <c r="C258" s="352">
        <v>2024497.425</v>
      </c>
      <c r="D258" s="352">
        <v>2051013.6986301369</v>
      </c>
      <c r="E258" s="352">
        <v>1000000</v>
      </c>
      <c r="F258" s="352">
        <v>2113672</v>
      </c>
      <c r="G258" s="131"/>
      <c r="I258" s="153"/>
      <c r="M258" s="135"/>
    </row>
    <row r="259" spans="1:13" s="152" customFormat="1">
      <c r="A259" s="156"/>
      <c r="B259" s="351" t="s">
        <v>469</v>
      </c>
      <c r="C259" s="352">
        <v>100133542</v>
      </c>
      <c r="D259" s="352">
        <v>102550684.93150686</v>
      </c>
      <c r="E259" s="352">
        <v>1000000</v>
      </c>
      <c r="F259" s="352">
        <v>105683600.00000001</v>
      </c>
      <c r="G259" s="131"/>
      <c r="I259" s="153"/>
      <c r="M259" s="135"/>
    </row>
    <row r="260" spans="1:13" s="152" customFormat="1">
      <c r="A260" s="156"/>
      <c r="B260" s="351" t="s">
        <v>1149</v>
      </c>
      <c r="C260" s="352">
        <v>16880264.920000002</v>
      </c>
      <c r="D260" s="352">
        <v>17244520.547945205</v>
      </c>
      <c r="E260" s="352">
        <v>1000000</v>
      </c>
      <c r="F260" s="352">
        <v>18131197</v>
      </c>
      <c r="G260" s="131"/>
      <c r="I260" s="153"/>
      <c r="M260" s="135"/>
    </row>
    <row r="261" spans="1:13" s="152" customFormat="1">
      <c r="A261" s="156"/>
      <c r="B261" s="351" t="s">
        <v>1148</v>
      </c>
      <c r="C261" s="352">
        <v>148201523.31200001</v>
      </c>
      <c r="D261" s="352">
        <v>148604569.86301368</v>
      </c>
      <c r="E261" s="352">
        <v>1000000</v>
      </c>
      <c r="F261" s="352">
        <v>148575720</v>
      </c>
      <c r="G261" s="131"/>
      <c r="I261" s="153"/>
      <c r="M261" s="135"/>
    </row>
    <row r="262" spans="1:13" s="152" customFormat="1">
      <c r="A262" s="156"/>
      <c r="B262" s="351" t="s">
        <v>1148</v>
      </c>
      <c r="C262" s="352">
        <v>2002630.1</v>
      </c>
      <c r="D262" s="352">
        <v>2009205.4794520547</v>
      </c>
      <c r="E262" s="352">
        <v>1000000</v>
      </c>
      <c r="F262" s="352">
        <v>2021205.9999999998</v>
      </c>
      <c r="G262" s="131"/>
      <c r="I262" s="153"/>
      <c r="M262" s="135"/>
    </row>
    <row r="263" spans="1:13" s="152" customFormat="1">
      <c r="A263" s="156"/>
      <c r="B263" s="351" t="s">
        <v>1148</v>
      </c>
      <c r="C263" s="352">
        <v>20030685</v>
      </c>
      <c r="D263" s="352">
        <v>20092054.794520549</v>
      </c>
      <c r="E263" s="352">
        <v>1000000</v>
      </c>
      <c r="F263" s="352">
        <v>20212060</v>
      </c>
      <c r="G263" s="131"/>
      <c r="I263" s="153"/>
      <c r="M263" s="135"/>
    </row>
    <row r="264" spans="1:13" s="152" customFormat="1">
      <c r="A264" s="156"/>
      <c r="B264" s="351" t="s">
        <v>1148</v>
      </c>
      <c r="C264" s="352">
        <v>10019726</v>
      </c>
      <c r="D264" s="352">
        <v>10046027.397260275</v>
      </c>
      <c r="E264" s="352">
        <v>1000000</v>
      </c>
      <c r="F264" s="352">
        <v>10106030</v>
      </c>
      <c r="G264" s="131"/>
      <c r="I264" s="153"/>
      <c r="M264" s="135"/>
    </row>
    <row r="265" spans="1:13" s="152" customFormat="1">
      <c r="A265" s="156"/>
      <c r="B265" s="351" t="s">
        <v>1150</v>
      </c>
      <c r="C265" s="352">
        <v>50188283.59375</v>
      </c>
      <c r="D265" s="352">
        <v>49999999.684931487</v>
      </c>
      <c r="E265" s="352">
        <v>1000000</v>
      </c>
      <c r="F265" s="352">
        <v>54240750.000000007</v>
      </c>
      <c r="G265" s="131"/>
      <c r="I265" s="153"/>
      <c r="M265" s="135"/>
    </row>
    <row r="266" spans="1:13" s="152" customFormat="1">
      <c r="A266" s="156"/>
      <c r="B266" s="351" t="s">
        <v>1151</v>
      </c>
      <c r="C266" s="352">
        <v>6217000000</v>
      </c>
      <c r="D266" s="352">
        <v>6224664794.5205498</v>
      </c>
      <c r="E266" s="352">
        <v>1000000</v>
      </c>
      <c r="F266" s="352">
        <v>6294501122.000001</v>
      </c>
      <c r="G266" s="131"/>
      <c r="I266" s="153"/>
      <c r="M266" s="135"/>
    </row>
    <row r="267" spans="1:13" s="152" customFormat="1">
      <c r="A267" s="156"/>
      <c r="B267" s="351" t="s">
        <v>427</v>
      </c>
      <c r="C267" s="352">
        <v>9553970</v>
      </c>
      <c r="D267" s="352">
        <v>10710136.98630137</v>
      </c>
      <c r="E267" s="352">
        <v>1000000</v>
      </c>
      <c r="F267" s="352">
        <v>9643580</v>
      </c>
      <c r="G267" s="131"/>
      <c r="I267" s="153"/>
      <c r="M267" s="135"/>
    </row>
    <row r="268" spans="1:13" s="152" customFormat="1">
      <c r="A268" s="156"/>
      <c r="B268" s="351" t="s">
        <v>470</v>
      </c>
      <c r="C268" s="352">
        <v>487825506</v>
      </c>
      <c r="D268" s="352">
        <v>547178034.24657536</v>
      </c>
      <c r="E268" s="352">
        <v>1000000</v>
      </c>
      <c r="F268" s="352">
        <v>546547459</v>
      </c>
      <c r="G268" s="131"/>
      <c r="I268" s="153"/>
      <c r="M268" s="135"/>
    </row>
    <row r="269" spans="1:13" s="152" customFormat="1">
      <c r="A269" s="156"/>
      <c r="B269" s="453" t="s">
        <v>1155</v>
      </c>
      <c r="C269" s="454">
        <v>77009775</v>
      </c>
      <c r="D269" s="454">
        <v>77794566.920755297</v>
      </c>
      <c r="E269" s="352">
        <v>1000000</v>
      </c>
      <c r="F269" s="352">
        <v>89100900</v>
      </c>
      <c r="G269" s="131"/>
      <c r="I269" s="153"/>
      <c r="M269" s="135"/>
    </row>
    <row r="270" spans="1:13" s="152" customFormat="1">
      <c r="A270" s="156"/>
      <c r="B270" s="453" t="s">
        <v>429</v>
      </c>
      <c r="C270" s="454">
        <v>0</v>
      </c>
      <c r="D270" s="454">
        <v>4431636.8767123222</v>
      </c>
      <c r="E270" s="352">
        <v>0</v>
      </c>
      <c r="F270" s="352">
        <v>4431636.8767123222</v>
      </c>
      <c r="G270" s="131"/>
      <c r="I270" s="153"/>
    </row>
    <row r="271" spans="1:13" s="152" customFormat="1">
      <c r="A271" s="156"/>
      <c r="B271" s="453" t="s">
        <v>429</v>
      </c>
      <c r="C271" s="454">
        <v>0</v>
      </c>
      <c r="D271" s="454">
        <v>4431636.8767123222</v>
      </c>
      <c r="E271" s="352">
        <v>0</v>
      </c>
      <c r="F271" s="352">
        <v>4431636.8767123222</v>
      </c>
      <c r="G271" s="131"/>
      <c r="I271" s="153"/>
    </row>
    <row r="272" spans="1:13" s="152" customFormat="1">
      <c r="A272" s="156"/>
      <c r="B272" s="453" t="s">
        <v>1143</v>
      </c>
      <c r="C272" s="454">
        <v>50000000</v>
      </c>
      <c r="D272" s="454">
        <v>50636985</v>
      </c>
      <c r="E272" s="352">
        <v>50000000</v>
      </c>
      <c r="F272" s="454">
        <v>50636985</v>
      </c>
      <c r="G272" s="131"/>
      <c r="I272" s="153"/>
    </row>
    <row r="273" spans="1:9" s="152" customFormat="1">
      <c r="A273" s="156"/>
      <c r="B273" s="453" t="s">
        <v>1143</v>
      </c>
      <c r="C273" s="454">
        <v>50000000</v>
      </c>
      <c r="D273" s="454">
        <v>50636985</v>
      </c>
      <c r="E273" s="352">
        <v>50000000</v>
      </c>
      <c r="F273" s="454">
        <v>50636985</v>
      </c>
      <c r="G273" s="131"/>
      <c r="I273" s="153"/>
    </row>
    <row r="274" spans="1:9" s="152" customFormat="1">
      <c r="A274" s="156"/>
      <c r="B274" s="453" t="s">
        <v>1143</v>
      </c>
      <c r="C274" s="454">
        <v>50000000</v>
      </c>
      <c r="D274" s="454">
        <v>50636985</v>
      </c>
      <c r="E274" s="352">
        <v>50000000</v>
      </c>
      <c r="F274" s="454">
        <v>50636985</v>
      </c>
      <c r="G274" s="131"/>
      <c r="I274" s="153"/>
    </row>
    <row r="275" spans="1:9" s="152" customFormat="1">
      <c r="A275" s="156"/>
      <c r="B275" s="453" t="s">
        <v>1143</v>
      </c>
      <c r="C275" s="454">
        <v>50000000</v>
      </c>
      <c r="D275" s="454">
        <v>50636985</v>
      </c>
      <c r="E275" s="352">
        <v>50000000</v>
      </c>
      <c r="F275" s="454">
        <v>50636985</v>
      </c>
      <c r="G275" s="131"/>
      <c r="I275" s="153"/>
    </row>
    <row r="276" spans="1:9" s="152" customFormat="1">
      <c r="A276" s="156"/>
      <c r="B276" s="453" t="s">
        <v>1143</v>
      </c>
      <c r="C276" s="454">
        <v>50000000</v>
      </c>
      <c r="D276" s="454">
        <v>50636985</v>
      </c>
      <c r="E276" s="352">
        <v>50000000</v>
      </c>
      <c r="F276" s="454">
        <v>50636985</v>
      </c>
      <c r="G276" s="131"/>
      <c r="I276" s="153"/>
    </row>
    <row r="277" spans="1:9" s="152" customFormat="1">
      <c r="A277" s="156"/>
      <c r="B277" s="453" t="s">
        <v>1143</v>
      </c>
      <c r="C277" s="454">
        <v>50000000</v>
      </c>
      <c r="D277" s="454">
        <v>50636985</v>
      </c>
      <c r="E277" s="352">
        <v>50000000</v>
      </c>
      <c r="F277" s="454">
        <v>50636985</v>
      </c>
      <c r="G277" s="131"/>
      <c r="I277" s="153"/>
    </row>
    <row r="278" spans="1:9" s="152" customFormat="1">
      <c r="A278" s="156"/>
      <c r="B278" s="453" t="s">
        <v>1144</v>
      </c>
      <c r="C278" s="454">
        <v>150000000</v>
      </c>
      <c r="D278" s="454">
        <v>153281918</v>
      </c>
      <c r="E278" s="352">
        <v>150000000</v>
      </c>
      <c r="F278" s="454">
        <v>153281918</v>
      </c>
      <c r="G278" s="131"/>
      <c r="I278" s="153"/>
    </row>
    <row r="279" spans="1:9" s="152" customFormat="1">
      <c r="A279" s="156"/>
      <c r="B279" s="453" t="s">
        <v>1144</v>
      </c>
      <c r="C279" s="454">
        <v>150000000</v>
      </c>
      <c r="D279" s="454">
        <v>153281918</v>
      </c>
      <c r="E279" s="352">
        <v>150000000</v>
      </c>
      <c r="F279" s="454">
        <v>153281918</v>
      </c>
      <c r="G279" s="131"/>
      <c r="I279" s="153"/>
    </row>
    <row r="280" spans="1:9" s="152" customFormat="1">
      <c r="A280" s="156"/>
      <c r="B280" s="453" t="s">
        <v>1144</v>
      </c>
      <c r="C280" s="454">
        <v>150000000</v>
      </c>
      <c r="D280" s="454">
        <v>153281918</v>
      </c>
      <c r="E280" s="352">
        <v>150000000</v>
      </c>
      <c r="F280" s="454">
        <v>153281918</v>
      </c>
      <c r="G280" s="131"/>
      <c r="I280" s="153"/>
    </row>
    <row r="281" spans="1:9" s="152" customFormat="1">
      <c r="A281" s="156"/>
      <c r="B281" s="453" t="s">
        <v>1144</v>
      </c>
      <c r="C281" s="454">
        <v>150000000</v>
      </c>
      <c r="D281" s="454">
        <v>153281918</v>
      </c>
      <c r="E281" s="352">
        <v>150000000</v>
      </c>
      <c r="F281" s="454">
        <v>153281918</v>
      </c>
      <c r="G281" s="131"/>
      <c r="I281" s="153"/>
    </row>
    <row r="282" spans="1:9" s="152" customFormat="1">
      <c r="A282" s="156"/>
      <c r="B282" s="453" t="s">
        <v>1144</v>
      </c>
      <c r="C282" s="454">
        <v>150000000</v>
      </c>
      <c r="D282" s="454">
        <v>153281918</v>
      </c>
      <c r="E282" s="352">
        <v>150000000</v>
      </c>
      <c r="F282" s="454">
        <v>153281918</v>
      </c>
      <c r="G282" s="131"/>
      <c r="I282" s="153"/>
    </row>
    <row r="283" spans="1:9" s="152" customFormat="1">
      <c r="A283" s="156"/>
      <c r="B283" s="453" t="s">
        <v>1144</v>
      </c>
      <c r="C283" s="454">
        <v>150000000</v>
      </c>
      <c r="D283" s="454">
        <v>153281918</v>
      </c>
      <c r="E283" s="352">
        <v>150000000</v>
      </c>
      <c r="F283" s="454">
        <v>153281918</v>
      </c>
      <c r="G283" s="131"/>
      <c r="I283" s="153"/>
    </row>
    <row r="284" spans="1:9" s="152" customFormat="1">
      <c r="A284" s="156"/>
      <c r="B284" s="453" t="s">
        <v>1144</v>
      </c>
      <c r="C284" s="454">
        <v>150000000</v>
      </c>
      <c r="D284" s="454">
        <v>153281918</v>
      </c>
      <c r="E284" s="352">
        <v>150000000</v>
      </c>
      <c r="F284" s="454">
        <v>153281918</v>
      </c>
      <c r="G284" s="131"/>
      <c r="I284" s="153"/>
    </row>
    <row r="285" spans="1:9" s="152" customFormat="1">
      <c r="A285" s="156"/>
      <c r="B285" s="453" t="s">
        <v>1144</v>
      </c>
      <c r="C285" s="454">
        <v>150000000</v>
      </c>
      <c r="D285" s="454">
        <v>153281918</v>
      </c>
      <c r="E285" s="352">
        <v>150000000</v>
      </c>
      <c r="F285" s="454">
        <v>153281918</v>
      </c>
      <c r="G285" s="131"/>
      <c r="I285" s="153"/>
    </row>
    <row r="286" spans="1:9" s="152" customFormat="1">
      <c r="A286" s="156"/>
      <c r="B286" s="453" t="s">
        <v>1144</v>
      </c>
      <c r="C286" s="454">
        <v>150000000</v>
      </c>
      <c r="D286" s="454">
        <v>153281918</v>
      </c>
      <c r="E286" s="352">
        <v>150000000</v>
      </c>
      <c r="F286" s="454">
        <v>153281918</v>
      </c>
      <c r="G286" s="131"/>
      <c r="I286" s="153"/>
    </row>
    <row r="287" spans="1:9" s="152" customFormat="1">
      <c r="A287" s="156"/>
      <c r="B287" s="453" t="s">
        <v>1144</v>
      </c>
      <c r="C287" s="454">
        <v>150000000</v>
      </c>
      <c r="D287" s="454">
        <v>153281918</v>
      </c>
      <c r="E287" s="352">
        <v>150000000</v>
      </c>
      <c r="F287" s="454">
        <v>153281918</v>
      </c>
      <c r="G287" s="131"/>
      <c r="I287" s="153"/>
    </row>
    <row r="288" spans="1:9" s="152" customFormat="1">
      <c r="A288" s="156"/>
      <c r="B288" s="453" t="s">
        <v>1314</v>
      </c>
      <c r="C288" s="454">
        <v>500000000</v>
      </c>
      <c r="D288" s="454">
        <v>511354109</v>
      </c>
      <c r="E288" s="352">
        <v>500000000</v>
      </c>
      <c r="F288" s="454">
        <v>511354109</v>
      </c>
      <c r="G288" s="131"/>
      <c r="I288" s="153"/>
    </row>
    <row r="289" spans="1:9" s="152" customFormat="1">
      <c r="A289" s="156"/>
      <c r="B289" s="453" t="s">
        <v>1148</v>
      </c>
      <c r="C289" s="454">
        <v>163000000</v>
      </c>
      <c r="D289" s="454">
        <v>163844027</v>
      </c>
      <c r="E289" s="352">
        <v>1000000</v>
      </c>
      <c r="F289" s="454">
        <v>163763655</v>
      </c>
      <c r="G289" s="131"/>
      <c r="I289" s="153"/>
    </row>
    <row r="290" spans="1:9" s="152" customFormat="1">
      <c r="A290" s="156"/>
      <c r="B290" s="444" t="s">
        <v>836</v>
      </c>
      <c r="C290" s="455"/>
      <c r="D290" s="456">
        <v>17798644520.851448</v>
      </c>
      <c r="E290" s="457" t="s">
        <v>296</v>
      </c>
      <c r="F290" s="456">
        <v>17886208689.081375</v>
      </c>
      <c r="G290" s="158"/>
      <c r="H290" s="158"/>
      <c r="I290" s="153"/>
    </row>
    <row r="291" spans="1:9" s="152" customFormat="1">
      <c r="A291" s="156"/>
      <c r="B291" s="444" t="s">
        <v>1176</v>
      </c>
      <c r="C291" s="453"/>
      <c r="D291" s="456">
        <v>31731985698.910202</v>
      </c>
      <c r="E291" s="453"/>
      <c r="F291" s="453"/>
      <c r="H291" s="158"/>
      <c r="I291" s="153"/>
    </row>
    <row r="292" spans="1:9" s="152" customFormat="1">
      <c r="A292" s="156"/>
      <c r="B292" s="784" t="s">
        <v>111</v>
      </c>
      <c r="C292" s="784"/>
      <c r="D292" s="784"/>
      <c r="E292" s="784"/>
      <c r="F292" s="784"/>
      <c r="I292" s="153"/>
    </row>
    <row r="293" spans="1:9" s="152" customFormat="1">
      <c r="A293" s="156"/>
      <c r="B293" s="458" t="s">
        <v>510</v>
      </c>
      <c r="C293" s="459">
        <v>750000000</v>
      </c>
      <c r="D293" s="459">
        <v>900000000</v>
      </c>
      <c r="E293" s="459">
        <v>200000000</v>
      </c>
      <c r="F293" s="459">
        <v>900000000</v>
      </c>
      <c r="I293" s="153"/>
    </row>
    <row r="294" spans="1:9" s="152" customFormat="1">
      <c r="A294" s="156"/>
      <c r="B294" s="444" t="s">
        <v>836</v>
      </c>
      <c r="C294" s="460"/>
      <c r="D294" s="460">
        <v>900000000</v>
      </c>
      <c r="E294" s="456" t="s">
        <v>297</v>
      </c>
      <c r="F294" s="460">
        <v>900000000</v>
      </c>
      <c r="I294" s="153"/>
    </row>
    <row r="295" spans="1:9" s="152" customFormat="1">
      <c r="A295" s="156"/>
      <c r="B295" s="444" t="s">
        <v>1176</v>
      </c>
      <c r="C295" s="461"/>
      <c r="D295" s="456">
        <v>851000000</v>
      </c>
      <c r="E295" s="454" t="s">
        <v>297</v>
      </c>
      <c r="F295" s="456">
        <v>851000000</v>
      </c>
      <c r="I295" s="153"/>
    </row>
    <row r="296" spans="1:9" s="152" customFormat="1">
      <c r="A296" s="156"/>
      <c r="I296" s="153"/>
    </row>
    <row r="297" spans="1:9" s="152" customFormat="1">
      <c r="A297" s="156"/>
      <c r="B297" s="11" t="s">
        <v>298</v>
      </c>
      <c r="I297" s="153"/>
    </row>
    <row r="298" spans="1:9" s="152" customFormat="1" ht="45" customHeight="1">
      <c r="A298" s="156"/>
      <c r="B298" s="785" t="s">
        <v>482</v>
      </c>
      <c r="C298" s="785"/>
      <c r="D298" s="785"/>
      <c r="E298" s="785"/>
      <c r="F298" s="785"/>
      <c r="I298" s="153"/>
    </row>
    <row r="299" spans="1:9" s="152" customFormat="1">
      <c r="A299" s="156"/>
      <c r="B299" s="11"/>
      <c r="I299" s="153"/>
    </row>
    <row r="300" spans="1:9" s="152" customFormat="1">
      <c r="A300" s="156"/>
      <c r="B300" s="369" t="s">
        <v>1162</v>
      </c>
      <c r="I300" s="153"/>
    </row>
    <row r="301" spans="1:9" s="152" customFormat="1">
      <c r="A301" s="156"/>
      <c r="I301" s="153"/>
    </row>
    <row r="302" spans="1:9" s="152" customFormat="1" ht="24.6" customHeight="1">
      <c r="A302" s="156"/>
      <c r="B302" s="386" t="s">
        <v>54</v>
      </c>
      <c r="C302" s="464">
        <v>44286</v>
      </c>
      <c r="D302" s="465">
        <v>44196</v>
      </c>
      <c r="I302" s="153"/>
    </row>
    <row r="303" spans="1:9" s="152" customFormat="1">
      <c r="A303" s="156"/>
      <c r="B303" s="510" t="s">
        <v>299</v>
      </c>
      <c r="C303" s="353"/>
      <c r="D303" s="353"/>
      <c r="I303" s="153"/>
    </row>
    <row r="304" spans="1:9" s="152" customFormat="1">
      <c r="A304" s="156"/>
      <c r="B304" s="472" t="s">
        <v>300</v>
      </c>
      <c r="C304" s="350">
        <v>26192770000</v>
      </c>
      <c r="D304" s="350">
        <v>21919889600</v>
      </c>
      <c r="I304" s="153"/>
    </row>
    <row r="305" spans="1:9" s="152" customFormat="1">
      <c r="A305" s="156"/>
      <c r="B305" s="472" t="s">
        <v>301</v>
      </c>
      <c r="C305" s="350">
        <v>0</v>
      </c>
      <c r="D305" s="350">
        <v>0</v>
      </c>
      <c r="I305" s="153"/>
    </row>
    <row r="306" spans="1:9" s="152" customFormat="1" ht="27">
      <c r="A306" s="156"/>
      <c r="B306" s="554" t="s">
        <v>302</v>
      </c>
      <c r="C306" s="462">
        <v>26192770000</v>
      </c>
      <c r="D306" s="462">
        <v>21919889600</v>
      </c>
      <c r="E306" s="73"/>
      <c r="F306" s="17"/>
      <c r="G306" s="154"/>
      <c r="I306" s="153"/>
    </row>
    <row r="307" spans="1:9" s="152" customFormat="1">
      <c r="A307" s="156"/>
      <c r="B307" s="472" t="s">
        <v>541</v>
      </c>
      <c r="C307" s="350">
        <v>24037618874</v>
      </c>
      <c r="D307" s="350">
        <v>20459910164</v>
      </c>
      <c r="I307" s="153"/>
    </row>
    <row r="308" spans="1:9" s="152" customFormat="1">
      <c r="A308" s="156"/>
      <c r="B308" s="472" t="s">
        <v>303</v>
      </c>
      <c r="C308" s="350">
        <v>36332893.5</v>
      </c>
      <c r="D308" s="350">
        <v>36332893.5</v>
      </c>
      <c r="I308" s="153"/>
    </row>
    <row r="309" spans="1:9" s="152" customFormat="1" ht="27">
      <c r="A309" s="156"/>
      <c r="B309" s="554" t="s">
        <v>304</v>
      </c>
      <c r="C309" s="463">
        <v>24073951767.5</v>
      </c>
      <c r="D309" s="463">
        <v>20496243057.5</v>
      </c>
      <c r="E309" s="162"/>
      <c r="F309" s="154"/>
      <c r="G309" s="154"/>
      <c r="I309" s="153"/>
    </row>
    <row r="310" spans="1:9" s="152" customFormat="1">
      <c r="A310" s="156"/>
      <c r="I310" s="153"/>
    </row>
    <row r="311" spans="1:9" s="152" customFormat="1">
      <c r="A311" s="156"/>
      <c r="I311" s="153"/>
    </row>
    <row r="312" spans="1:9">
      <c r="B312" s="11" t="s">
        <v>169</v>
      </c>
      <c r="C312" s="112"/>
      <c r="D312" s="112"/>
      <c r="E312" s="112"/>
    </row>
    <row r="313" spans="1:9">
      <c r="B313" s="112"/>
      <c r="C313" s="112"/>
      <c r="D313" s="112"/>
      <c r="E313" s="112"/>
    </row>
    <row r="314" spans="1:9">
      <c r="B314" s="18" t="s">
        <v>305</v>
      </c>
      <c r="C314" s="140"/>
      <c r="D314" s="112"/>
      <c r="E314" s="112"/>
    </row>
    <row r="315" spans="1:9">
      <c r="B315" s="112"/>
      <c r="C315" s="112"/>
      <c r="D315" s="112"/>
      <c r="E315" s="112"/>
    </row>
    <row r="316" spans="1:9">
      <c r="B316" s="112" t="s">
        <v>306</v>
      </c>
      <c r="C316" s="112"/>
      <c r="D316" s="112"/>
      <c r="E316" s="112"/>
    </row>
    <row r="317" spans="1:9">
      <c r="B317" s="112"/>
      <c r="C317" s="112"/>
      <c r="D317" s="112"/>
      <c r="E317" s="112"/>
    </row>
    <row r="318" spans="1:9" ht="29.45" customHeight="1">
      <c r="B318" s="382" t="s">
        <v>54</v>
      </c>
      <c r="C318" s="464">
        <v>44286</v>
      </c>
      <c r="D318" s="465">
        <v>44196</v>
      </c>
      <c r="E318" s="112"/>
    </row>
    <row r="319" spans="1:9">
      <c r="B319" s="354" t="s">
        <v>1165</v>
      </c>
      <c r="C319" s="355">
        <v>654556101</v>
      </c>
      <c r="D319" s="355">
        <v>110000</v>
      </c>
      <c r="E319" s="112"/>
    </row>
    <row r="320" spans="1:9">
      <c r="B320" s="354" t="s">
        <v>1164</v>
      </c>
      <c r="C320" s="355">
        <v>51595039</v>
      </c>
      <c r="D320" s="355">
        <v>3987206</v>
      </c>
      <c r="E320" s="112"/>
    </row>
    <row r="321" spans="2:5">
      <c r="B321" s="354" t="s">
        <v>679</v>
      </c>
      <c r="C321" s="355">
        <v>31073823</v>
      </c>
      <c r="D321" s="355">
        <v>0</v>
      </c>
      <c r="E321" s="112"/>
    </row>
    <row r="322" spans="2:5">
      <c r="B322" s="165" t="s">
        <v>55</v>
      </c>
      <c r="C322" s="356">
        <v>737224963</v>
      </c>
      <c r="D322" s="356">
        <v>4097206</v>
      </c>
      <c r="E322" s="159">
        <v>0</v>
      </c>
    </row>
    <row r="323" spans="2:5">
      <c r="B323" s="19"/>
      <c r="D323" s="20"/>
      <c r="E323" s="112"/>
    </row>
    <row r="324" spans="2:5">
      <c r="B324" s="18" t="s">
        <v>307</v>
      </c>
      <c r="D324" s="20"/>
      <c r="E324" s="112"/>
    </row>
    <row r="325" spans="2:5" ht="9.6" customHeight="1">
      <c r="B325" s="21"/>
      <c r="C325" s="112"/>
      <c r="D325" s="112"/>
      <c r="E325" s="112"/>
    </row>
    <row r="326" spans="2:5">
      <c r="B326" s="782" t="s">
        <v>596</v>
      </c>
      <c r="C326" s="782"/>
      <c r="D326" s="782"/>
      <c r="E326" s="112"/>
    </row>
    <row r="327" spans="2:5">
      <c r="B327" s="370"/>
      <c r="C327" s="370"/>
      <c r="D327" s="370"/>
      <c r="E327" s="112"/>
    </row>
    <row r="328" spans="2:5" ht="27.6" customHeight="1">
      <c r="B328" s="382" t="s">
        <v>54</v>
      </c>
      <c r="C328" s="464">
        <v>44286</v>
      </c>
      <c r="D328" s="465">
        <v>44196</v>
      </c>
      <c r="E328" s="112"/>
    </row>
    <row r="329" spans="2:5">
      <c r="B329" s="354" t="s">
        <v>1166</v>
      </c>
      <c r="C329" s="355">
        <v>90251900</v>
      </c>
      <c r="D329" s="355">
        <v>266036645</v>
      </c>
      <c r="E329" s="112"/>
    </row>
    <row r="330" spans="2:5">
      <c r="B330" s="354" t="s">
        <v>713</v>
      </c>
      <c r="C330" s="355">
        <v>73927368</v>
      </c>
      <c r="D330" s="355">
        <v>0</v>
      </c>
      <c r="E330" s="112"/>
    </row>
    <row r="331" spans="2:5">
      <c r="B331" s="354" t="s">
        <v>680</v>
      </c>
      <c r="C331" s="355">
        <v>205022595</v>
      </c>
      <c r="D331" s="355">
        <v>40262079</v>
      </c>
      <c r="E331" s="112"/>
    </row>
    <row r="332" spans="2:5">
      <c r="B332" s="354" t="s">
        <v>681</v>
      </c>
      <c r="C332" s="355">
        <v>7584649</v>
      </c>
      <c r="D332" s="355">
        <v>25454834</v>
      </c>
      <c r="E332" s="112"/>
    </row>
    <row r="333" spans="2:5">
      <c r="B333" s="165" t="s">
        <v>55</v>
      </c>
      <c r="C333" s="356">
        <v>376786512</v>
      </c>
      <c r="D333" s="356">
        <v>331753558</v>
      </c>
      <c r="E333" s="159">
        <v>0</v>
      </c>
    </row>
    <row r="334" spans="2:5">
      <c r="B334" s="357"/>
      <c r="C334" s="324"/>
      <c r="D334" s="358"/>
      <c r="E334" s="112"/>
    </row>
    <row r="335" spans="2:5">
      <c r="B335" s="371" t="s">
        <v>308</v>
      </c>
      <c r="D335" s="20"/>
      <c r="E335" s="112"/>
    </row>
    <row r="336" spans="2:5" ht="19.899999999999999" customHeight="1">
      <c r="B336" s="30" t="s">
        <v>1168</v>
      </c>
      <c r="D336" s="20"/>
      <c r="E336" s="112"/>
    </row>
    <row r="337" spans="2:5" ht="7.9" customHeight="1">
      <c r="B337" s="186"/>
      <c r="D337" s="20"/>
      <c r="E337" s="112"/>
    </row>
    <row r="338" spans="2:5" ht="27.6" customHeight="1">
      <c r="B338" s="382" t="s">
        <v>54</v>
      </c>
      <c r="C338" s="464">
        <v>44286</v>
      </c>
      <c r="D338" s="465">
        <v>44196</v>
      </c>
      <c r="E338" s="112"/>
    </row>
    <row r="339" spans="2:5">
      <c r="B339" s="354" t="s">
        <v>1167</v>
      </c>
      <c r="C339" s="179">
        <v>0</v>
      </c>
      <c r="D339" s="350">
        <v>0</v>
      </c>
      <c r="E339" s="112"/>
    </row>
    <row r="340" spans="2:5">
      <c r="B340" s="165" t="s">
        <v>55</v>
      </c>
      <c r="C340" s="178">
        <v>0</v>
      </c>
      <c r="D340" s="178">
        <v>0</v>
      </c>
      <c r="E340" s="112"/>
    </row>
    <row r="341" spans="2:5">
      <c r="B341" s="19"/>
      <c r="D341" s="20"/>
      <c r="E341" s="112"/>
    </row>
    <row r="342" spans="2:5">
      <c r="B342" s="18" t="s">
        <v>309</v>
      </c>
      <c r="D342" s="20"/>
      <c r="E342" s="112"/>
    </row>
    <row r="343" spans="2:5">
      <c r="B343" s="18"/>
      <c r="D343" s="20"/>
      <c r="E343" s="112"/>
    </row>
    <row r="344" spans="2:5">
      <c r="B344" s="370" t="s">
        <v>1169</v>
      </c>
      <c r="D344" s="20"/>
      <c r="E344" s="112"/>
    </row>
    <row r="345" spans="2:5">
      <c r="B345" s="370"/>
      <c r="D345" s="20"/>
      <c r="E345" s="112"/>
    </row>
    <row r="346" spans="2:5" ht="14.45" customHeight="1">
      <c r="B346" s="786" t="s">
        <v>310</v>
      </c>
      <c r="C346" s="786"/>
      <c r="D346" s="786"/>
      <c r="E346" s="112"/>
    </row>
    <row r="347" spans="2:5">
      <c r="B347" s="370"/>
      <c r="D347" s="20"/>
      <c r="E347" s="112"/>
    </row>
    <row r="348" spans="2:5" ht="27.6" customHeight="1">
      <c r="B348" s="382" t="s">
        <v>54</v>
      </c>
      <c r="C348" s="464">
        <v>44286</v>
      </c>
      <c r="D348" s="465">
        <v>44196</v>
      </c>
      <c r="E348" s="112"/>
    </row>
    <row r="349" spans="2:5">
      <c r="B349" s="354" t="s">
        <v>451</v>
      </c>
      <c r="C349" s="179">
        <v>6370138</v>
      </c>
      <c r="D349" s="350">
        <v>6370138</v>
      </c>
      <c r="E349" s="112"/>
    </row>
    <row r="350" spans="2:5">
      <c r="B350" s="354" t="s">
        <v>1170</v>
      </c>
      <c r="C350" s="179">
        <v>58720747</v>
      </c>
      <c r="D350" s="350">
        <v>0</v>
      </c>
      <c r="E350" s="112"/>
    </row>
    <row r="351" spans="2:5">
      <c r="B351" s="165" t="s">
        <v>55</v>
      </c>
      <c r="C351" s="178">
        <v>65090885</v>
      </c>
      <c r="D351" s="178">
        <v>6370138</v>
      </c>
      <c r="E351" s="159">
        <v>0</v>
      </c>
    </row>
    <row r="352" spans="2:5">
      <c r="B352" s="145"/>
      <c r="C352" s="372"/>
      <c r="D352" s="372"/>
      <c r="E352" s="159"/>
    </row>
    <row r="353" spans="1:14">
      <c r="B353" s="11" t="s">
        <v>311</v>
      </c>
    </row>
    <row r="354" spans="1:14">
      <c r="B354" s="21" t="s">
        <v>312</v>
      </c>
    </row>
    <row r="355" spans="1:14">
      <c r="B355" s="21"/>
    </row>
    <row r="356" spans="1:14" s="374" customFormat="1" ht="20.45" customHeight="1">
      <c r="A356" s="373"/>
      <c r="B356" s="777" t="s">
        <v>1163</v>
      </c>
      <c r="C356" s="777" t="s">
        <v>234</v>
      </c>
      <c r="D356" s="777"/>
      <c r="E356" s="777"/>
      <c r="F356" s="777"/>
      <c r="G356" s="777"/>
      <c r="H356" s="787" t="s">
        <v>235</v>
      </c>
      <c r="I356" s="788"/>
      <c r="J356" s="788"/>
      <c r="K356" s="788"/>
      <c r="L356" s="788"/>
      <c r="M356" s="788"/>
    </row>
    <row r="357" spans="1:14" s="365" customFormat="1" ht="32.450000000000003" customHeight="1">
      <c r="A357" s="363"/>
      <c r="B357" s="777"/>
      <c r="C357" s="233" t="s">
        <v>230</v>
      </c>
      <c r="D357" s="233" t="s">
        <v>231</v>
      </c>
      <c r="E357" s="233" t="s">
        <v>232</v>
      </c>
      <c r="F357" s="233" t="s">
        <v>313</v>
      </c>
      <c r="G357" s="233" t="s">
        <v>314</v>
      </c>
      <c r="H357" s="233" t="s">
        <v>233</v>
      </c>
      <c r="I357" s="468" t="s">
        <v>231</v>
      </c>
      <c r="J357" s="468" t="s">
        <v>232</v>
      </c>
      <c r="K357" s="468" t="s">
        <v>313</v>
      </c>
      <c r="L357" s="468" t="s">
        <v>430</v>
      </c>
      <c r="M357" s="468" t="s">
        <v>483</v>
      </c>
    </row>
    <row r="358" spans="1:14" s="6" customFormat="1">
      <c r="A358" s="79"/>
      <c r="B358" s="35" t="s">
        <v>1171</v>
      </c>
      <c r="C358" s="359">
        <v>1307727</v>
      </c>
      <c r="D358" s="359">
        <v>3718682</v>
      </c>
      <c r="E358" s="359">
        <v>0</v>
      </c>
      <c r="F358" s="359" t="s">
        <v>297</v>
      </c>
      <c r="G358" s="360">
        <v>5026409</v>
      </c>
      <c r="H358" s="359">
        <v>0</v>
      </c>
      <c r="I358" s="359">
        <v>-147120</v>
      </c>
      <c r="J358" s="359">
        <v>0</v>
      </c>
      <c r="K358" s="359">
        <v>0</v>
      </c>
      <c r="L358" s="359">
        <v>-147120</v>
      </c>
      <c r="M358" s="359">
        <v>4879289</v>
      </c>
    </row>
    <row r="359" spans="1:14" s="6" customFormat="1">
      <c r="A359" s="79"/>
      <c r="B359" s="35" t="s">
        <v>548</v>
      </c>
      <c r="C359" s="359">
        <v>16238918</v>
      </c>
      <c r="D359" s="359">
        <v>174321723</v>
      </c>
      <c r="E359" s="359">
        <v>0</v>
      </c>
      <c r="F359" s="359">
        <v>0</v>
      </c>
      <c r="G359" s="360">
        <v>190560641</v>
      </c>
      <c r="H359" s="359">
        <v>-2839598</v>
      </c>
      <c r="I359" s="360">
        <v>-730752</v>
      </c>
      <c r="J359" s="360">
        <v>0</v>
      </c>
      <c r="K359" s="360">
        <v>0</v>
      </c>
      <c r="L359" s="359">
        <v>-3570350</v>
      </c>
      <c r="M359" s="359">
        <v>186990291</v>
      </c>
    </row>
    <row r="360" spans="1:14" s="6" customFormat="1">
      <c r="A360" s="79"/>
      <c r="B360" s="35" t="s">
        <v>112</v>
      </c>
      <c r="C360" s="359">
        <v>0</v>
      </c>
      <c r="D360" s="359">
        <v>3225639</v>
      </c>
      <c r="E360" s="359">
        <v>0</v>
      </c>
      <c r="F360" s="359">
        <v>0</v>
      </c>
      <c r="G360" s="360">
        <v>3225639</v>
      </c>
      <c r="H360" s="361">
        <v>0</v>
      </c>
      <c r="I360" s="361">
        <v>0</v>
      </c>
      <c r="J360" s="361">
        <v>0</v>
      </c>
      <c r="K360" s="361">
        <v>0</v>
      </c>
      <c r="L360" s="359">
        <v>0</v>
      </c>
      <c r="M360" s="359">
        <v>3225639</v>
      </c>
    </row>
    <row r="361" spans="1:14" s="5" customFormat="1" ht="14.25">
      <c r="A361" s="80"/>
      <c r="B361" s="165" t="s">
        <v>1172</v>
      </c>
      <c r="C361" s="361">
        <v>17546645</v>
      </c>
      <c r="D361" s="361">
        <v>181266044</v>
      </c>
      <c r="E361" s="361" t="s">
        <v>315</v>
      </c>
      <c r="F361" s="361" t="s">
        <v>264</v>
      </c>
      <c r="G361" s="361">
        <v>198812689</v>
      </c>
      <c r="H361" s="361">
        <v>-2839598</v>
      </c>
      <c r="I361" s="361">
        <v>-877872</v>
      </c>
      <c r="J361" s="361">
        <v>0</v>
      </c>
      <c r="K361" s="361">
        <v>0</v>
      </c>
      <c r="L361" s="361">
        <v>-3717470</v>
      </c>
      <c r="M361" s="361">
        <v>195095219</v>
      </c>
      <c r="N361" s="470">
        <v>0</v>
      </c>
    </row>
    <row r="362" spans="1:14" s="5" customFormat="1" ht="14.25">
      <c r="A362" s="80"/>
      <c r="B362" s="165" t="s">
        <v>1133</v>
      </c>
      <c r="C362" s="361">
        <v>15775540</v>
      </c>
      <c r="D362" s="361">
        <v>1771105</v>
      </c>
      <c r="E362" s="361" t="s">
        <v>315</v>
      </c>
      <c r="F362" s="361" t="s">
        <v>264</v>
      </c>
      <c r="G362" s="361">
        <v>17546645</v>
      </c>
      <c r="H362" s="469">
        <v>0</v>
      </c>
      <c r="I362" s="469">
        <v>-2839598</v>
      </c>
      <c r="J362" s="469">
        <v>0</v>
      </c>
      <c r="K362" s="469">
        <v>0</v>
      </c>
      <c r="L362" s="469">
        <v>-2839598</v>
      </c>
      <c r="M362" s="361">
        <v>14707047</v>
      </c>
    </row>
    <row r="363" spans="1:14">
      <c r="B363" s="11"/>
    </row>
    <row r="364" spans="1:14">
      <c r="B364" s="11"/>
    </row>
    <row r="365" spans="1:14">
      <c r="B365" s="139" t="s">
        <v>316</v>
      </c>
      <c r="C365" s="138"/>
    </row>
    <row r="366" spans="1:14">
      <c r="B366" s="370" t="s">
        <v>317</v>
      </c>
    </row>
    <row r="367" spans="1:14">
      <c r="B367" s="21"/>
    </row>
    <row r="368" spans="1:14">
      <c r="B368" s="471" t="s">
        <v>187</v>
      </c>
    </row>
    <row r="369" spans="2:8" ht="28.9" customHeight="1">
      <c r="B369" s="382" t="s">
        <v>54</v>
      </c>
      <c r="C369" s="382" t="s">
        <v>551</v>
      </c>
      <c r="D369" s="382" t="s">
        <v>552</v>
      </c>
      <c r="E369" s="382" t="s">
        <v>553</v>
      </c>
      <c r="F369" s="382" t="s">
        <v>554</v>
      </c>
      <c r="G369" s="70"/>
    </row>
    <row r="370" spans="2:8" ht="13.15" customHeight="1">
      <c r="B370" s="688" t="s">
        <v>318</v>
      </c>
      <c r="C370" s="477">
        <v>445960183</v>
      </c>
      <c r="D370" s="477">
        <v>11288516</v>
      </c>
      <c r="E370" s="477">
        <v>-22347786</v>
      </c>
      <c r="F370" s="477">
        <v>434900913</v>
      </c>
      <c r="G370" s="70"/>
      <c r="H370" s="70"/>
    </row>
    <row r="371" spans="2:8">
      <c r="B371" s="688" t="s">
        <v>78</v>
      </c>
      <c r="C371" s="477">
        <v>6399988</v>
      </c>
      <c r="D371" s="477">
        <v>0</v>
      </c>
      <c r="E371" s="477">
        <v>-320001</v>
      </c>
      <c r="F371" s="477">
        <v>6079987</v>
      </c>
      <c r="G371" s="70"/>
      <c r="H371" s="15"/>
    </row>
    <row r="372" spans="2:8" ht="13.15" customHeight="1">
      <c r="B372" s="688" t="s">
        <v>710</v>
      </c>
      <c r="C372" s="477">
        <v>538704564</v>
      </c>
      <c r="D372" s="477">
        <v>0</v>
      </c>
      <c r="E372" s="477">
        <v>-33246393</v>
      </c>
      <c r="F372" s="477">
        <v>505458171</v>
      </c>
      <c r="G372" s="70"/>
    </row>
    <row r="373" spans="2:8">
      <c r="B373" s="475" t="s">
        <v>1172</v>
      </c>
      <c r="C373" s="504">
        <v>991064735</v>
      </c>
      <c r="D373" s="504">
        <v>11288516</v>
      </c>
      <c r="E373" s="504">
        <v>-55914180</v>
      </c>
      <c r="F373" s="504">
        <v>946439071</v>
      </c>
      <c r="G373" s="70"/>
      <c r="H373" s="70"/>
    </row>
    <row r="374" spans="2:8">
      <c r="B374" s="475" t="s">
        <v>1133</v>
      </c>
      <c r="C374" s="504">
        <v>644088416</v>
      </c>
      <c r="D374" s="504">
        <v>219028147</v>
      </c>
      <c r="E374" s="504">
        <v>-128817828</v>
      </c>
      <c r="F374" s="504">
        <v>734298735</v>
      </c>
      <c r="G374" s="70"/>
    </row>
    <row r="375" spans="2:8">
      <c r="B375" s="125"/>
      <c r="C375" s="187"/>
      <c r="D375" s="187"/>
      <c r="E375" s="187"/>
      <c r="F375" s="187"/>
      <c r="G375" s="70"/>
    </row>
    <row r="376" spans="2:8">
      <c r="B376" s="382" t="s">
        <v>113</v>
      </c>
      <c r="C376" s="187"/>
      <c r="D376" s="187"/>
      <c r="E376" s="187"/>
      <c r="F376" s="187"/>
      <c r="G376" s="70"/>
    </row>
    <row r="377" spans="2:8" ht="28.9" customHeight="1">
      <c r="B377" s="382" t="s">
        <v>54</v>
      </c>
      <c r="C377" s="382" t="s">
        <v>551</v>
      </c>
      <c r="D377" s="382" t="s">
        <v>552</v>
      </c>
      <c r="E377" s="382" t="s">
        <v>553</v>
      </c>
      <c r="F377" s="382" t="s">
        <v>554</v>
      </c>
      <c r="G377" s="70"/>
    </row>
    <row r="378" spans="2:8">
      <c r="B378" s="476" t="s">
        <v>265</v>
      </c>
      <c r="C378" s="477">
        <v>457571471</v>
      </c>
      <c r="D378" s="477">
        <v>0</v>
      </c>
      <c r="E378" s="477">
        <v>-21799317</v>
      </c>
      <c r="F378" s="477">
        <v>435772154</v>
      </c>
      <c r="G378" s="70"/>
    </row>
    <row r="379" spans="2:8">
      <c r="B379" s="476" t="s">
        <v>319</v>
      </c>
      <c r="C379" s="477">
        <v>-36056876</v>
      </c>
      <c r="D379" s="477">
        <v>0</v>
      </c>
      <c r="E379" s="477">
        <v>0</v>
      </c>
      <c r="F379" s="477">
        <v>-36056876</v>
      </c>
    </row>
    <row r="380" spans="2:8">
      <c r="B380" s="475" t="s">
        <v>1172</v>
      </c>
      <c r="C380" s="478">
        <v>421514595</v>
      </c>
      <c r="D380" s="478">
        <v>0</v>
      </c>
      <c r="E380" s="478">
        <v>-21799317</v>
      </c>
      <c r="F380" s="478">
        <v>399715278</v>
      </c>
      <c r="G380" s="15">
        <v>0</v>
      </c>
    </row>
    <row r="381" spans="2:8">
      <c r="B381" s="475" t="s">
        <v>1133</v>
      </c>
      <c r="C381" s="478">
        <v>28943411</v>
      </c>
      <c r="D381" s="478">
        <v>399807052</v>
      </c>
      <c r="E381" s="478">
        <v>-7235868</v>
      </c>
      <c r="F381" s="478">
        <v>421514595</v>
      </c>
      <c r="G381" s="15"/>
    </row>
    <row r="382" spans="2:8">
      <c r="B382" s="22"/>
      <c r="C382" s="23"/>
      <c r="D382" s="22"/>
      <c r="F382" s="70"/>
    </row>
    <row r="383" spans="2:8">
      <c r="B383" s="11" t="s">
        <v>485</v>
      </c>
      <c r="C383" s="140"/>
      <c r="D383" s="24"/>
      <c r="F383" s="375"/>
    </row>
    <row r="384" spans="2:8" ht="12.4" customHeight="1">
      <c r="B384" s="21" t="s">
        <v>557</v>
      </c>
      <c r="D384" s="24"/>
    </row>
    <row r="385" spans="2:6" ht="12.4" customHeight="1">
      <c r="B385" s="21"/>
      <c r="D385" s="24"/>
    </row>
    <row r="386" spans="2:6" ht="27.6" customHeight="1">
      <c r="B386" s="382" t="s">
        <v>54</v>
      </c>
      <c r="C386" s="464">
        <v>44286</v>
      </c>
      <c r="D386" s="465">
        <v>44196</v>
      </c>
      <c r="E386" s="112"/>
    </row>
    <row r="387" spans="2:6">
      <c r="B387" s="472" t="s">
        <v>109</v>
      </c>
      <c r="C387" s="474">
        <v>3529200</v>
      </c>
      <c r="D387" s="473">
        <v>13745844</v>
      </c>
    </row>
    <row r="388" spans="2:6">
      <c r="B388" s="472" t="s">
        <v>210</v>
      </c>
      <c r="C388" s="474">
        <v>0</v>
      </c>
      <c r="D388" s="473">
        <v>15626149</v>
      </c>
    </row>
    <row r="389" spans="2:6">
      <c r="B389" s="472" t="s">
        <v>560</v>
      </c>
      <c r="C389" s="474">
        <v>17653690</v>
      </c>
      <c r="D389" s="473">
        <v>17653690</v>
      </c>
    </row>
    <row r="390" spans="2:6">
      <c r="B390" s="472" t="s">
        <v>484</v>
      </c>
      <c r="C390" s="474">
        <v>96802560</v>
      </c>
      <c r="D390" s="473">
        <v>96802560</v>
      </c>
    </row>
    <row r="391" spans="2:6">
      <c r="B391" s="472" t="s">
        <v>559</v>
      </c>
      <c r="C391" s="479">
        <v>4424477</v>
      </c>
      <c r="D391" s="473">
        <v>6170980</v>
      </c>
    </row>
    <row r="392" spans="2:6">
      <c r="B392" s="472" t="s">
        <v>687</v>
      </c>
      <c r="C392" s="474">
        <v>129477</v>
      </c>
      <c r="D392" s="473">
        <v>0</v>
      </c>
    </row>
    <row r="393" spans="2:6">
      <c r="B393" s="472" t="s">
        <v>331</v>
      </c>
      <c r="C393" s="474">
        <v>1873650</v>
      </c>
      <c r="D393" s="473">
        <v>0</v>
      </c>
    </row>
    <row r="394" spans="2:6">
      <c r="B394" s="472" t="s">
        <v>775</v>
      </c>
      <c r="C394" s="474">
        <v>58395510</v>
      </c>
      <c r="D394" s="473">
        <v>0</v>
      </c>
    </row>
    <row r="395" spans="2:6">
      <c r="B395" s="472" t="s">
        <v>1173</v>
      </c>
      <c r="C395" s="474">
        <v>70622325</v>
      </c>
      <c r="D395" s="473">
        <v>0</v>
      </c>
    </row>
    <row r="396" spans="2:6">
      <c r="B396" s="472" t="s">
        <v>1267</v>
      </c>
      <c r="C396" s="474">
        <v>14124465</v>
      </c>
      <c r="D396" s="473">
        <v>20675880</v>
      </c>
    </row>
    <row r="397" spans="2:6">
      <c r="B397" s="475" t="s">
        <v>55</v>
      </c>
      <c r="C397" s="480">
        <v>267555354</v>
      </c>
      <c r="D397" s="480">
        <v>170675103</v>
      </c>
      <c r="E397" s="70">
        <v>0</v>
      </c>
      <c r="F397" s="132"/>
    </row>
    <row r="398" spans="2:6">
      <c r="B398" s="11"/>
      <c r="D398" s="24"/>
    </row>
    <row r="399" spans="2:6">
      <c r="B399" s="117" t="s">
        <v>486</v>
      </c>
      <c r="C399" s="137"/>
      <c r="D399" s="24"/>
    </row>
    <row r="400" spans="2:6">
      <c r="B400" s="108" t="s">
        <v>562</v>
      </c>
      <c r="D400" s="24"/>
    </row>
    <row r="401" spans="2:8">
      <c r="D401" s="24"/>
    </row>
    <row r="402" spans="2:8">
      <c r="B402" s="777" t="s">
        <v>1175</v>
      </c>
      <c r="C402" s="779" t="s">
        <v>1174</v>
      </c>
      <c r="D402" s="777" t="s">
        <v>320</v>
      </c>
    </row>
    <row r="403" spans="2:8">
      <c r="B403" s="777"/>
      <c r="C403" s="780"/>
      <c r="D403" s="777"/>
      <c r="E403" s="109"/>
    </row>
    <row r="404" spans="2:8">
      <c r="B404" s="481" t="s">
        <v>278</v>
      </c>
      <c r="C404" s="485"/>
      <c r="D404" s="486"/>
    </row>
    <row r="405" spans="2:8">
      <c r="B405" s="482" t="s">
        <v>240</v>
      </c>
      <c r="C405" s="487">
        <v>9015550871</v>
      </c>
      <c r="D405" s="487">
        <v>0</v>
      </c>
    </row>
    <row r="406" spans="2:8">
      <c r="B406" s="475" t="s">
        <v>836</v>
      </c>
      <c r="C406" s="480">
        <v>9015550871</v>
      </c>
      <c r="D406" s="474">
        <v>0</v>
      </c>
      <c r="E406" s="34">
        <v>0</v>
      </c>
      <c r="F406" s="34"/>
    </row>
    <row r="407" spans="2:8">
      <c r="B407" s="475" t="s">
        <v>1176</v>
      </c>
      <c r="C407" s="480">
        <v>1047146584</v>
      </c>
      <c r="D407" s="474">
        <v>0</v>
      </c>
      <c r="F407" s="34"/>
    </row>
    <row r="408" spans="2:8">
      <c r="B408" s="145"/>
      <c r="C408" s="376"/>
      <c r="D408" s="376"/>
    </row>
    <row r="409" spans="2:8">
      <c r="B409" s="11" t="s">
        <v>488</v>
      </c>
      <c r="C409" s="140"/>
      <c r="D409" s="24"/>
    </row>
    <row r="410" spans="2:8">
      <c r="B410" s="108" t="s">
        <v>562</v>
      </c>
      <c r="D410" s="24"/>
    </row>
    <row r="411" spans="2:8">
      <c r="D411" s="24"/>
    </row>
    <row r="412" spans="2:8">
      <c r="B412" s="777" t="s">
        <v>54</v>
      </c>
      <c r="C412" s="779" t="s">
        <v>1174</v>
      </c>
      <c r="D412" s="777" t="s">
        <v>320</v>
      </c>
    </row>
    <row r="413" spans="2:8">
      <c r="B413" s="777"/>
      <c r="C413" s="780"/>
      <c r="D413" s="777"/>
      <c r="E413" s="109"/>
    </row>
    <row r="414" spans="2:8">
      <c r="B414" s="483" t="s">
        <v>1166</v>
      </c>
      <c r="C414" s="474">
        <v>311501681</v>
      </c>
      <c r="D414" s="474" t="s">
        <v>315</v>
      </c>
      <c r="E414" s="109"/>
      <c r="G414" s="71"/>
      <c r="H414" s="71"/>
    </row>
    <row r="415" spans="2:8">
      <c r="B415" s="483" t="s">
        <v>713</v>
      </c>
      <c r="C415" s="474">
        <v>185145080</v>
      </c>
      <c r="D415" s="474" t="s">
        <v>315</v>
      </c>
      <c r="E415" s="109"/>
      <c r="G415" s="71"/>
      <c r="H415" s="71"/>
    </row>
    <row r="416" spans="2:8">
      <c r="B416" s="483" t="s">
        <v>1177</v>
      </c>
      <c r="C416" s="474">
        <v>50780849</v>
      </c>
      <c r="D416" s="474">
        <v>0</v>
      </c>
      <c r="G416" s="13"/>
    </row>
    <row r="417" spans="2:8">
      <c r="B417" s="483" t="s">
        <v>1178</v>
      </c>
      <c r="C417" s="474">
        <v>24343949</v>
      </c>
      <c r="D417" s="474" t="s">
        <v>315</v>
      </c>
      <c r="G417" s="13"/>
    </row>
    <row r="418" spans="2:8">
      <c r="B418" s="475" t="s">
        <v>836</v>
      </c>
      <c r="C418" s="480">
        <v>571771559</v>
      </c>
      <c r="D418" s="474" t="s">
        <v>315</v>
      </c>
      <c r="E418" s="70">
        <v>0</v>
      </c>
      <c r="F418" s="13"/>
      <c r="G418" s="13"/>
      <c r="H418" s="13"/>
    </row>
    <row r="419" spans="2:8">
      <c r="B419" s="475" t="s">
        <v>1176</v>
      </c>
      <c r="C419" s="480">
        <v>40270747</v>
      </c>
      <c r="D419" s="480" t="s">
        <v>315</v>
      </c>
      <c r="E419" s="70">
        <v>0</v>
      </c>
      <c r="F419" s="70"/>
      <c r="G419" s="13"/>
    </row>
    <row r="420" spans="2:8">
      <c r="B420" s="145"/>
      <c r="C420" s="376"/>
      <c r="D420" s="376"/>
      <c r="H420" s="13"/>
    </row>
    <row r="421" spans="2:8">
      <c r="B421" s="11" t="s">
        <v>489</v>
      </c>
      <c r="C421" s="140"/>
      <c r="D421" s="24"/>
    </row>
    <row r="422" spans="2:8">
      <c r="B422" s="108" t="s">
        <v>562</v>
      </c>
      <c r="D422" s="24"/>
    </row>
    <row r="423" spans="2:8">
      <c r="D423" s="24"/>
    </row>
    <row r="424" spans="2:8">
      <c r="B424" s="777" t="s">
        <v>54</v>
      </c>
      <c r="C424" s="779" t="s">
        <v>1174</v>
      </c>
      <c r="D424" s="777" t="s">
        <v>320</v>
      </c>
    </row>
    <row r="425" spans="2:8">
      <c r="B425" s="777"/>
      <c r="C425" s="780"/>
      <c r="D425" s="777"/>
      <c r="E425" s="109"/>
    </row>
    <row r="426" spans="2:8">
      <c r="B426" s="488" t="s">
        <v>1179</v>
      </c>
      <c r="C426" s="491">
        <v>4408614</v>
      </c>
      <c r="D426" s="489">
        <v>0</v>
      </c>
    </row>
    <row r="427" spans="2:8">
      <c r="B427" s="488" t="s">
        <v>1180</v>
      </c>
      <c r="C427" s="491">
        <v>73851614</v>
      </c>
      <c r="D427" s="489">
        <v>0</v>
      </c>
      <c r="G427" s="71"/>
      <c r="H427" s="71"/>
    </row>
    <row r="428" spans="2:8">
      <c r="B428" s="475" t="s">
        <v>836</v>
      </c>
      <c r="C428" s="492">
        <v>78260228</v>
      </c>
      <c r="D428" s="490">
        <v>0</v>
      </c>
      <c r="E428" s="70">
        <v>0</v>
      </c>
      <c r="F428" s="34"/>
      <c r="G428" s="13"/>
    </row>
    <row r="429" spans="2:8">
      <c r="B429" s="475" t="s">
        <v>1176</v>
      </c>
      <c r="C429" s="492">
        <v>75670731</v>
      </c>
      <c r="D429" s="490">
        <v>0</v>
      </c>
      <c r="E429" s="70">
        <v>0</v>
      </c>
    </row>
    <row r="430" spans="2:8">
      <c r="C430" s="25"/>
      <c r="D430" s="24"/>
    </row>
    <row r="431" spans="2:8">
      <c r="B431" s="11" t="s">
        <v>322</v>
      </c>
      <c r="C431" s="140"/>
      <c r="D431" s="377"/>
    </row>
    <row r="432" spans="2:8">
      <c r="B432" s="117"/>
      <c r="C432" s="377"/>
      <c r="D432" s="377"/>
    </row>
    <row r="433" spans="2:9">
      <c r="B433" s="777" t="s">
        <v>54</v>
      </c>
      <c r="C433" s="779" t="s">
        <v>1174</v>
      </c>
      <c r="D433" s="777" t="s">
        <v>320</v>
      </c>
    </row>
    <row r="434" spans="2:9">
      <c r="B434" s="777"/>
      <c r="C434" s="780"/>
      <c r="D434" s="777"/>
      <c r="E434" s="109"/>
    </row>
    <row r="435" spans="2:9">
      <c r="B435" s="488" t="s">
        <v>67</v>
      </c>
      <c r="C435" s="491">
        <v>449842062</v>
      </c>
      <c r="D435" s="496">
        <v>0</v>
      </c>
    </row>
    <row r="436" spans="2:9">
      <c r="B436" s="488" t="s">
        <v>31</v>
      </c>
      <c r="C436" s="491">
        <v>32004498</v>
      </c>
      <c r="D436" s="496">
        <v>0</v>
      </c>
    </row>
    <row r="437" spans="2:9">
      <c r="B437" s="488" t="s">
        <v>116</v>
      </c>
      <c r="C437" s="491">
        <v>56995910</v>
      </c>
      <c r="D437" s="496">
        <v>0</v>
      </c>
    </row>
    <row r="438" spans="2:9">
      <c r="B438" s="488" t="s">
        <v>68</v>
      </c>
      <c r="C438" s="491">
        <v>55444615</v>
      </c>
      <c r="D438" s="496">
        <v>0</v>
      </c>
    </row>
    <row r="439" spans="2:9">
      <c r="B439" s="475" t="s">
        <v>836</v>
      </c>
      <c r="C439" s="492">
        <v>594287085</v>
      </c>
      <c r="D439" s="496">
        <v>0</v>
      </c>
      <c r="E439" s="45">
        <v>0</v>
      </c>
    </row>
    <row r="440" spans="2:9">
      <c r="B440" s="475" t="s">
        <v>1176</v>
      </c>
      <c r="C440" s="492">
        <v>411211321</v>
      </c>
      <c r="D440" s="497">
        <v>0</v>
      </c>
      <c r="E440" s="45">
        <v>0</v>
      </c>
    </row>
    <row r="441" spans="2:9">
      <c r="B441" s="11"/>
      <c r="D441" s="24"/>
    </row>
    <row r="442" spans="2:9">
      <c r="B442" s="11" t="s">
        <v>571</v>
      </c>
      <c r="D442" s="24"/>
    </row>
    <row r="443" spans="2:9">
      <c r="B443" s="117"/>
      <c r="D443" s="24"/>
    </row>
    <row r="444" spans="2:9">
      <c r="B444" s="782" t="s">
        <v>1181</v>
      </c>
      <c r="C444" s="782"/>
      <c r="D444" s="782"/>
    </row>
    <row r="445" spans="2:9">
      <c r="B445" s="11"/>
      <c r="D445" s="24"/>
    </row>
    <row r="446" spans="2:9">
      <c r="B446" s="11" t="s">
        <v>323</v>
      </c>
      <c r="C446" s="137"/>
      <c r="D446" s="24"/>
    </row>
    <row r="447" spans="2:9">
      <c r="B447" s="11"/>
      <c r="D447" s="24"/>
    </row>
    <row r="448" spans="2:9" ht="25.9" customHeight="1">
      <c r="B448" s="382" t="s">
        <v>442</v>
      </c>
      <c r="C448" s="382" t="s">
        <v>567</v>
      </c>
      <c r="D448" s="382" t="s">
        <v>568</v>
      </c>
      <c r="E448" s="382" t="s">
        <v>569</v>
      </c>
      <c r="F448" s="382" t="s">
        <v>570</v>
      </c>
      <c r="G448" s="464">
        <v>44286</v>
      </c>
      <c r="H448" s="465">
        <v>44196</v>
      </c>
      <c r="I448" s="64"/>
    </row>
    <row r="449" spans="1:9" ht="33.75" customHeight="1">
      <c r="B449" s="493" t="s">
        <v>237</v>
      </c>
      <c r="C449" s="493" t="s">
        <v>236</v>
      </c>
      <c r="D449" s="493" t="s">
        <v>324</v>
      </c>
      <c r="E449" s="493" t="s">
        <v>325</v>
      </c>
      <c r="F449" s="493" t="s">
        <v>229</v>
      </c>
      <c r="G449" s="494">
        <v>9015550871</v>
      </c>
      <c r="H449" s="494">
        <v>1047146584</v>
      </c>
      <c r="I449" s="72"/>
    </row>
    <row r="450" spans="1:9">
      <c r="B450" s="475" t="s">
        <v>238</v>
      </c>
      <c r="C450" s="484" t="s">
        <v>315</v>
      </c>
      <c r="D450" s="484" t="s">
        <v>315</v>
      </c>
      <c r="E450" s="484" t="s">
        <v>315</v>
      </c>
      <c r="F450" s="484" t="s">
        <v>315</v>
      </c>
      <c r="G450" s="495">
        <v>9015550871</v>
      </c>
      <c r="H450" s="495">
        <v>1047146584</v>
      </c>
    </row>
    <row r="451" spans="1:9">
      <c r="B451" s="26" t="s">
        <v>239</v>
      </c>
      <c r="C451" s="25"/>
      <c r="D451" s="24"/>
    </row>
    <row r="452" spans="1:9">
      <c r="B452" s="19"/>
      <c r="C452" s="25"/>
      <c r="D452" s="24"/>
    </row>
    <row r="453" spans="1:9">
      <c r="B453" s="11" t="s">
        <v>326</v>
      </c>
      <c r="D453" s="24"/>
    </row>
    <row r="454" spans="1:9">
      <c r="B454" s="117"/>
      <c r="D454" s="24"/>
    </row>
    <row r="455" spans="1:9">
      <c r="B455" s="112" t="s">
        <v>1182</v>
      </c>
      <c r="D455" s="24"/>
    </row>
    <row r="456" spans="1:9">
      <c r="B456" s="11"/>
      <c r="D456" s="24"/>
    </row>
    <row r="457" spans="1:9">
      <c r="B457" s="11" t="s">
        <v>327</v>
      </c>
      <c r="C457" s="140"/>
      <c r="D457" s="24"/>
    </row>
    <row r="458" spans="1:9">
      <c r="B458" s="11"/>
      <c r="D458" s="24"/>
    </row>
    <row r="459" spans="1:9" s="324" customFormat="1" ht="19.149999999999999" customHeight="1">
      <c r="A459" s="323"/>
      <c r="B459" s="781" t="s">
        <v>54</v>
      </c>
      <c r="C459" s="382" t="s">
        <v>1183</v>
      </c>
      <c r="D459" s="382" t="s">
        <v>1184</v>
      </c>
      <c r="E459" s="327"/>
      <c r="I459" s="325"/>
    </row>
    <row r="460" spans="1:9" s="324" customFormat="1" ht="16.899999999999999" customHeight="1">
      <c r="A460" s="323"/>
      <c r="B460" s="781"/>
      <c r="C460" s="382" t="s">
        <v>328</v>
      </c>
      <c r="D460" s="382" t="s">
        <v>321</v>
      </c>
      <c r="I460" s="325"/>
    </row>
    <row r="461" spans="1:9">
      <c r="B461" s="483" t="s">
        <v>463</v>
      </c>
      <c r="C461" s="505">
        <v>295300000</v>
      </c>
      <c r="D461" s="506">
        <v>0</v>
      </c>
    </row>
    <row r="462" spans="1:9">
      <c r="B462" s="483" t="s">
        <v>731</v>
      </c>
      <c r="C462" s="505">
        <v>44701320</v>
      </c>
      <c r="D462" s="506">
        <v>0</v>
      </c>
    </row>
    <row r="463" spans="1:9">
      <c r="B463" s="483" t="s">
        <v>118</v>
      </c>
      <c r="C463" s="505">
        <v>1812763</v>
      </c>
      <c r="D463" s="506">
        <v>0</v>
      </c>
    </row>
    <row r="464" spans="1:9">
      <c r="B464" s="483" t="s">
        <v>119</v>
      </c>
      <c r="C464" s="505">
        <v>46384627</v>
      </c>
      <c r="D464" s="506">
        <v>0</v>
      </c>
    </row>
    <row r="465" spans="2:7">
      <c r="B465" s="483" t="s">
        <v>120</v>
      </c>
      <c r="C465" s="505">
        <v>207523140</v>
      </c>
      <c r="D465" s="506">
        <v>0</v>
      </c>
    </row>
    <row r="466" spans="2:7">
      <c r="B466" s="483" t="s">
        <v>738</v>
      </c>
      <c r="C466" s="505">
        <v>13286768</v>
      </c>
      <c r="D466" s="506">
        <v>0</v>
      </c>
    </row>
    <row r="467" spans="2:7">
      <c r="B467" s="483" t="s">
        <v>242</v>
      </c>
      <c r="C467" s="505">
        <v>80000000</v>
      </c>
      <c r="D467" s="506">
        <v>0</v>
      </c>
    </row>
    <row r="468" spans="2:7">
      <c r="B468" s="483" t="s">
        <v>243</v>
      </c>
      <c r="C468" s="505">
        <v>9000000</v>
      </c>
      <c r="D468" s="506">
        <v>0</v>
      </c>
    </row>
    <row r="469" spans="2:7">
      <c r="B469" s="483" t="s">
        <v>245</v>
      </c>
      <c r="C469" s="505">
        <v>45000000</v>
      </c>
      <c r="D469" s="506">
        <v>0</v>
      </c>
    </row>
    <row r="470" spans="2:7">
      <c r="B470" s="483" t="s">
        <v>246</v>
      </c>
      <c r="C470" s="505">
        <v>60000000</v>
      </c>
      <c r="D470" s="506">
        <v>0</v>
      </c>
    </row>
    <row r="471" spans="2:7">
      <c r="B471" s="483" t="s">
        <v>244</v>
      </c>
      <c r="C471" s="505">
        <v>158871631</v>
      </c>
      <c r="D471" s="506">
        <v>0</v>
      </c>
    </row>
    <row r="472" spans="2:7">
      <c r="B472" s="475" t="s">
        <v>836</v>
      </c>
      <c r="C472" s="480">
        <v>961880249</v>
      </c>
      <c r="D472" s="507">
        <v>0</v>
      </c>
      <c r="F472" s="70">
        <v>0</v>
      </c>
    </row>
    <row r="473" spans="2:7">
      <c r="B473" s="475" t="s">
        <v>1176</v>
      </c>
      <c r="C473" s="480">
        <v>617961882</v>
      </c>
      <c r="D473" s="507">
        <v>0</v>
      </c>
      <c r="F473" s="70">
        <v>0</v>
      </c>
    </row>
    <row r="474" spans="2:7">
      <c r="B474" s="19"/>
      <c r="C474" s="27"/>
    </row>
    <row r="475" spans="2:7">
      <c r="B475" s="11" t="s">
        <v>597</v>
      </c>
      <c r="C475" s="147"/>
    </row>
    <row r="476" spans="2:7">
      <c r="B476" s="11"/>
      <c r="C476" s="147"/>
    </row>
    <row r="477" spans="2:7">
      <c r="B477" s="108" t="s">
        <v>575</v>
      </c>
    </row>
    <row r="479" spans="2:7" ht="17.45" customHeight="1">
      <c r="B479" s="777" t="s">
        <v>442</v>
      </c>
      <c r="C479" s="777" t="s">
        <v>567</v>
      </c>
      <c r="D479" s="777" t="s">
        <v>568</v>
      </c>
      <c r="E479" s="781" t="s">
        <v>576</v>
      </c>
      <c r="F479" s="781"/>
      <c r="G479" s="109"/>
    </row>
    <row r="480" spans="2:7" ht="19.149999999999999" customHeight="1">
      <c r="B480" s="777"/>
      <c r="C480" s="777"/>
      <c r="D480" s="777"/>
      <c r="E480" s="464">
        <v>44286</v>
      </c>
      <c r="F480" s="465">
        <v>44196</v>
      </c>
    </row>
    <row r="481" spans="1:9" ht="13.9" customHeight="1">
      <c r="B481" s="498" t="s">
        <v>295</v>
      </c>
      <c r="C481" s="493" t="s">
        <v>236</v>
      </c>
      <c r="D481" s="498" t="s">
        <v>490</v>
      </c>
      <c r="E481" s="499">
        <v>81151626</v>
      </c>
      <c r="F481" s="499">
        <v>597471085</v>
      </c>
      <c r="G481" s="72"/>
    </row>
    <row r="482" spans="1:9" ht="13.9" customHeight="1">
      <c r="B482" s="498" t="s">
        <v>295</v>
      </c>
      <c r="C482" s="493" t="s">
        <v>236</v>
      </c>
      <c r="D482" s="498" t="s">
        <v>473</v>
      </c>
      <c r="E482" s="500">
        <v>4417844506</v>
      </c>
      <c r="F482" s="499">
        <v>6035343473</v>
      </c>
      <c r="G482" s="75"/>
    </row>
    <row r="483" spans="1:9" ht="13.9" customHeight="1">
      <c r="B483" s="498" t="s">
        <v>295</v>
      </c>
      <c r="C483" s="493" t="s">
        <v>236</v>
      </c>
      <c r="D483" s="498" t="s">
        <v>1185</v>
      </c>
      <c r="E483" s="501">
        <v>68025000</v>
      </c>
      <c r="F483" s="499">
        <v>0</v>
      </c>
      <c r="G483" s="129"/>
    </row>
    <row r="484" spans="1:9" ht="13.9" customHeight="1">
      <c r="B484" s="498" t="s">
        <v>295</v>
      </c>
      <c r="C484" s="493" t="s">
        <v>236</v>
      </c>
      <c r="D484" s="498" t="s">
        <v>491</v>
      </c>
      <c r="E484" s="501">
        <v>-9015550871</v>
      </c>
      <c r="F484" s="499">
        <v>-1047146584</v>
      </c>
      <c r="G484" s="129"/>
    </row>
    <row r="485" spans="1:9" ht="13.9" customHeight="1">
      <c r="B485" s="498" t="s">
        <v>379</v>
      </c>
      <c r="C485" s="493" t="s">
        <v>476</v>
      </c>
      <c r="D485" s="498" t="s">
        <v>477</v>
      </c>
      <c r="E485" s="501">
        <v>-50000000</v>
      </c>
      <c r="F485" s="499">
        <v>-50000000</v>
      </c>
      <c r="G485" s="129"/>
    </row>
    <row r="486" spans="1:9" ht="13.9" customHeight="1">
      <c r="B486" s="498" t="s">
        <v>380</v>
      </c>
      <c r="C486" s="493" t="s">
        <v>212</v>
      </c>
      <c r="D486" s="498" t="s">
        <v>477</v>
      </c>
      <c r="E486" s="501">
        <v>-50000000</v>
      </c>
      <c r="F486" s="499">
        <v>-50000000</v>
      </c>
      <c r="G486" s="129"/>
    </row>
    <row r="487" spans="1:9" ht="13.9" customHeight="1">
      <c r="B487" s="498" t="s">
        <v>383</v>
      </c>
      <c r="C487" s="493" t="s">
        <v>1186</v>
      </c>
      <c r="D487" s="498" t="s">
        <v>477</v>
      </c>
      <c r="E487" s="501">
        <v>-50000000</v>
      </c>
      <c r="F487" s="499">
        <v>-50000000</v>
      </c>
      <c r="G487" s="129"/>
    </row>
    <row r="488" spans="1:9">
      <c r="B488" s="502" t="s">
        <v>238</v>
      </c>
      <c r="C488" s="503"/>
      <c r="D488" s="503"/>
      <c r="E488" s="504">
        <v>-4598529739</v>
      </c>
      <c r="F488" s="504">
        <v>5435667974</v>
      </c>
      <c r="G488" s="45"/>
    </row>
    <row r="489" spans="1:9">
      <c r="B489" s="28"/>
      <c r="C489" s="29"/>
      <c r="D489" s="29"/>
    </row>
    <row r="490" spans="1:9">
      <c r="B490" s="11" t="s">
        <v>1193</v>
      </c>
      <c r="C490" s="147"/>
      <c r="D490" s="29"/>
    </row>
    <row r="491" spans="1:9" s="109" customFormat="1">
      <c r="A491" s="110"/>
      <c r="B491" s="54" t="s">
        <v>1187</v>
      </c>
      <c r="C491" s="55"/>
      <c r="D491" s="55"/>
      <c r="I491" s="64"/>
    </row>
    <row r="492" spans="1:9">
      <c r="B492" s="30"/>
      <c r="C492" s="29"/>
      <c r="D492" s="29"/>
      <c r="F492" s="56"/>
      <c r="G492" s="56"/>
      <c r="H492" s="57"/>
      <c r="I492" s="65"/>
    </row>
    <row r="493" spans="1:9" ht="30" customHeight="1">
      <c r="B493" s="382" t="s">
        <v>1188</v>
      </c>
      <c r="C493" s="382" t="s">
        <v>1189</v>
      </c>
      <c r="D493" s="382" t="s">
        <v>1190</v>
      </c>
      <c r="E493" s="46"/>
      <c r="F493" s="58"/>
      <c r="G493" s="58"/>
      <c r="H493" s="59"/>
      <c r="I493" s="66"/>
    </row>
    <row r="494" spans="1:9" ht="17.45" customHeight="1">
      <c r="B494" s="513" t="s">
        <v>295</v>
      </c>
      <c r="C494" s="508"/>
      <c r="D494" s="508"/>
      <c r="E494" s="72"/>
      <c r="F494" s="58"/>
      <c r="G494" s="58"/>
      <c r="H494" s="59"/>
      <c r="I494" s="66"/>
    </row>
    <row r="495" spans="1:9">
      <c r="B495" s="516" t="s">
        <v>1191</v>
      </c>
      <c r="C495" s="508">
        <v>60000000</v>
      </c>
      <c r="D495" s="508">
        <v>0</v>
      </c>
      <c r="E495" s="72"/>
      <c r="F495" s="58"/>
      <c r="G495" s="58"/>
      <c r="H495" s="59"/>
      <c r="I495" s="66"/>
    </row>
    <row r="496" spans="1:9">
      <c r="B496" s="516" t="s">
        <v>775</v>
      </c>
      <c r="C496" s="508">
        <v>7211411</v>
      </c>
      <c r="D496" s="508">
        <v>0</v>
      </c>
      <c r="E496" s="72"/>
      <c r="F496" s="58"/>
      <c r="G496" s="58"/>
      <c r="H496" s="59"/>
      <c r="I496" s="66"/>
    </row>
    <row r="497" spans="2:9">
      <c r="B497" s="516" t="s">
        <v>1192</v>
      </c>
      <c r="C497" s="508">
        <v>1802853</v>
      </c>
      <c r="D497" s="508">
        <v>0</v>
      </c>
      <c r="E497" s="72"/>
      <c r="F497" s="58"/>
      <c r="G497" s="58"/>
      <c r="H497" s="59"/>
      <c r="I497" s="66"/>
    </row>
    <row r="498" spans="2:9" ht="16.149999999999999" customHeight="1">
      <c r="B498" s="516" t="s">
        <v>1210</v>
      </c>
      <c r="C498" s="508">
        <v>1119588</v>
      </c>
      <c r="D498" s="508"/>
      <c r="E498" s="72"/>
      <c r="F498" s="58"/>
      <c r="G498" s="58"/>
      <c r="H498" s="59"/>
      <c r="I498" s="66"/>
    </row>
    <row r="499" spans="2:9" ht="27">
      <c r="B499" s="516" t="s">
        <v>1211</v>
      </c>
      <c r="C499" s="508">
        <v>25346888</v>
      </c>
      <c r="D499" s="508"/>
      <c r="E499" s="72"/>
      <c r="F499" s="58"/>
      <c r="G499" s="58"/>
      <c r="H499" s="59"/>
      <c r="I499" s="66"/>
    </row>
    <row r="500" spans="2:9">
      <c r="B500" s="516" t="s">
        <v>1199</v>
      </c>
      <c r="C500" s="508">
        <v>650257212</v>
      </c>
      <c r="D500" s="508"/>
      <c r="E500" s="72"/>
      <c r="F500" s="58"/>
      <c r="G500" s="58"/>
      <c r="H500" s="59"/>
      <c r="I500" s="66"/>
    </row>
    <row r="501" spans="2:9">
      <c r="B501" s="516" t="s">
        <v>1200</v>
      </c>
      <c r="C501" s="508">
        <v>155254622</v>
      </c>
      <c r="D501" s="508"/>
      <c r="E501" s="72"/>
      <c r="F501" s="58"/>
      <c r="G501" s="58"/>
      <c r="H501" s="59"/>
      <c r="I501" s="66"/>
    </row>
    <row r="502" spans="2:9">
      <c r="B502" s="517" t="s">
        <v>599</v>
      </c>
      <c r="C502" s="508">
        <v>0</v>
      </c>
      <c r="D502" s="508">
        <v>70000000</v>
      </c>
      <c r="E502" s="72"/>
      <c r="F502" s="58"/>
      <c r="G502" s="58"/>
      <c r="H502" s="59"/>
      <c r="I502" s="66"/>
    </row>
    <row r="503" spans="2:9">
      <c r="B503" s="517" t="s">
        <v>140</v>
      </c>
      <c r="C503" s="508">
        <v>0</v>
      </c>
      <c r="D503" s="508">
        <v>56499067</v>
      </c>
      <c r="E503" s="72"/>
      <c r="F503" s="58"/>
      <c r="G503" s="58"/>
      <c r="H503" s="59"/>
      <c r="I503" s="66"/>
    </row>
    <row r="504" spans="2:9">
      <c r="B504" s="517" t="s">
        <v>61</v>
      </c>
      <c r="C504" s="508">
        <v>0</v>
      </c>
      <c r="D504" s="508">
        <v>6587246</v>
      </c>
      <c r="E504" s="72"/>
      <c r="F504" s="58"/>
      <c r="G504" s="58"/>
      <c r="H504" s="59"/>
      <c r="I504" s="66"/>
    </row>
    <row r="505" spans="2:9" ht="18.600000000000001" customHeight="1">
      <c r="B505" s="513" t="s">
        <v>379</v>
      </c>
      <c r="C505" s="508"/>
      <c r="D505" s="508"/>
      <c r="E505" s="72"/>
      <c r="F505" s="58"/>
      <c r="G505" s="511"/>
      <c r="H505" s="511"/>
      <c r="I505" s="66"/>
    </row>
    <row r="506" spans="2:9">
      <c r="B506" s="516" t="s">
        <v>1194</v>
      </c>
      <c r="C506" s="508">
        <v>0</v>
      </c>
      <c r="D506" s="508">
        <v>70172795</v>
      </c>
      <c r="E506" s="72"/>
      <c r="F506" s="58"/>
      <c r="G506" s="511"/>
      <c r="H506" s="511"/>
      <c r="I506" s="66"/>
    </row>
    <row r="507" spans="2:9" ht="18.600000000000001" customHeight="1">
      <c r="B507" s="513" t="s">
        <v>383</v>
      </c>
      <c r="C507" s="508"/>
      <c r="D507" s="508"/>
      <c r="E507" s="72"/>
      <c r="F507" s="58"/>
      <c r="G507" s="511"/>
      <c r="H507" s="511"/>
      <c r="I507" s="66"/>
    </row>
    <row r="508" spans="2:9">
      <c r="B508" s="516" t="s">
        <v>1191</v>
      </c>
      <c r="C508" s="508">
        <v>25000</v>
      </c>
      <c r="D508" s="508">
        <v>0</v>
      </c>
      <c r="E508" s="72"/>
      <c r="F508" s="58"/>
      <c r="G508" s="511"/>
      <c r="H508" s="511"/>
      <c r="I508" s="66"/>
    </row>
    <row r="509" spans="2:9">
      <c r="B509" s="516" t="s">
        <v>775</v>
      </c>
      <c r="C509" s="508">
        <v>4000</v>
      </c>
      <c r="D509" s="508">
        <v>0</v>
      </c>
      <c r="E509" s="72"/>
      <c r="F509" s="58"/>
      <c r="G509" s="511"/>
      <c r="H509" s="511"/>
      <c r="I509" s="66"/>
    </row>
    <row r="510" spans="2:9">
      <c r="B510" s="516" t="s">
        <v>1192</v>
      </c>
      <c r="C510" s="508">
        <v>1000</v>
      </c>
      <c r="D510" s="508">
        <v>0</v>
      </c>
      <c r="E510" s="72"/>
      <c r="F510" s="58"/>
      <c r="G510" s="511"/>
      <c r="H510" s="511"/>
      <c r="I510" s="66"/>
    </row>
    <row r="511" spans="2:9">
      <c r="B511" s="516" t="s">
        <v>1195</v>
      </c>
      <c r="C511" s="508">
        <v>0</v>
      </c>
      <c r="D511" s="508">
        <v>59534655</v>
      </c>
      <c r="E511" s="72"/>
      <c r="F511" s="58"/>
      <c r="G511" s="511"/>
      <c r="H511" s="511"/>
      <c r="I511" s="66"/>
    </row>
    <row r="512" spans="2:9" ht="19.149999999999999" customHeight="1">
      <c r="B512" s="513" t="s">
        <v>380</v>
      </c>
      <c r="C512" s="508"/>
      <c r="D512" s="508"/>
      <c r="E512" s="72"/>
      <c r="F512" s="58"/>
      <c r="G512" s="511"/>
      <c r="H512" s="511"/>
      <c r="I512" s="66"/>
    </row>
    <row r="513" spans="2:9">
      <c r="B513" s="516" t="s">
        <v>1191</v>
      </c>
      <c r="C513" s="508">
        <v>25000</v>
      </c>
      <c r="D513" s="508">
        <v>0</v>
      </c>
      <c r="E513" s="72"/>
      <c r="F513" s="58"/>
      <c r="G513" s="511"/>
      <c r="H513" s="511"/>
      <c r="I513" s="66"/>
    </row>
    <row r="514" spans="2:9">
      <c r="B514" s="516" t="s">
        <v>775</v>
      </c>
      <c r="C514" s="508">
        <v>4000</v>
      </c>
      <c r="D514" s="508">
        <v>0</v>
      </c>
      <c r="E514" s="72"/>
      <c r="F514" s="58"/>
      <c r="G514" s="511"/>
      <c r="H514" s="511"/>
      <c r="I514" s="66"/>
    </row>
    <row r="515" spans="2:9">
      <c r="B515" s="516" t="s">
        <v>1192</v>
      </c>
      <c r="C515" s="508">
        <v>1000</v>
      </c>
      <c r="D515" s="508">
        <v>0</v>
      </c>
      <c r="E515" s="72"/>
      <c r="F515" s="58"/>
      <c r="G515" s="511"/>
      <c r="H515" s="511"/>
      <c r="I515" s="66"/>
    </row>
    <row r="516" spans="2:9">
      <c r="B516" s="516" t="s">
        <v>1196</v>
      </c>
      <c r="C516" s="508">
        <v>0</v>
      </c>
      <c r="D516" s="508">
        <v>129129162</v>
      </c>
      <c r="E516" s="72"/>
      <c r="F516" s="58"/>
      <c r="G516" s="511"/>
      <c r="H516" s="511"/>
      <c r="I516" s="66"/>
    </row>
    <row r="517" spans="2:9" ht="19.149999999999999" customHeight="1">
      <c r="B517" s="513" t="s">
        <v>1197</v>
      </c>
      <c r="C517" s="508"/>
      <c r="D517" s="508"/>
      <c r="E517" s="72"/>
      <c r="F517" s="58"/>
      <c r="G517" s="58"/>
      <c r="H517" s="59"/>
      <c r="I517" s="66"/>
    </row>
    <row r="518" spans="2:9">
      <c r="B518" s="516" t="s">
        <v>1198</v>
      </c>
      <c r="C518" s="508"/>
      <c r="D518" s="508">
        <v>9973160</v>
      </c>
      <c r="E518" s="72"/>
      <c r="F518" s="58"/>
      <c r="G518" s="58"/>
      <c r="H518" s="59"/>
      <c r="I518" s="66"/>
    </row>
    <row r="519" spans="2:9">
      <c r="B519" s="514" t="s">
        <v>836</v>
      </c>
      <c r="C519" s="515">
        <v>901052574</v>
      </c>
      <c r="D519" s="515">
        <v>401896085</v>
      </c>
      <c r="E519" s="75"/>
      <c r="F519" s="230"/>
      <c r="G519" s="58"/>
      <c r="H519" s="60"/>
      <c r="I519" s="67"/>
    </row>
    <row r="520" spans="2:9">
      <c r="B520" s="514" t="s">
        <v>837</v>
      </c>
      <c r="C520" s="515">
        <v>0</v>
      </c>
      <c r="D520" s="515">
        <v>0</v>
      </c>
      <c r="F520" s="230"/>
      <c r="G520" s="58"/>
      <c r="H520" s="59"/>
      <c r="I520" s="66"/>
    </row>
    <row r="521" spans="2:9">
      <c r="B521" s="30"/>
      <c r="C521" s="29"/>
      <c r="D521" s="11"/>
      <c r="F521" s="58"/>
      <c r="G521" s="58"/>
      <c r="H521" s="59"/>
      <c r="I521" s="66"/>
    </row>
    <row r="522" spans="2:9" ht="13.5" customHeight="1">
      <c r="B522" s="11"/>
      <c r="C522" s="31"/>
      <c r="F522" s="70"/>
    </row>
    <row r="523" spans="2:9">
      <c r="B523" s="11" t="s">
        <v>1315</v>
      </c>
      <c r="C523" s="31"/>
    </row>
    <row r="524" spans="2:9">
      <c r="B524" s="11"/>
      <c r="C524" s="31"/>
    </row>
    <row r="525" spans="2:9" ht="42.75">
      <c r="B525" s="581" t="s">
        <v>54</v>
      </c>
      <c r="C525" s="581" t="s">
        <v>1320</v>
      </c>
      <c r="D525" s="581" t="s">
        <v>552</v>
      </c>
      <c r="E525" s="581" t="s">
        <v>1321</v>
      </c>
      <c r="F525" s="581" t="s">
        <v>1322</v>
      </c>
    </row>
    <row r="526" spans="2:9">
      <c r="B526" s="483" t="s">
        <v>330</v>
      </c>
      <c r="C526" s="689">
        <v>10000000000</v>
      </c>
      <c r="D526" s="689">
        <v>0</v>
      </c>
      <c r="E526" s="689">
        <v>0</v>
      </c>
      <c r="F526" s="689">
        <v>10000000000</v>
      </c>
    </row>
    <row r="527" spans="2:9">
      <c r="B527" s="483" t="s">
        <v>1316</v>
      </c>
      <c r="C527" s="689">
        <v>615000000</v>
      </c>
      <c r="D527" s="689">
        <v>0</v>
      </c>
      <c r="E527" s="689">
        <v>0</v>
      </c>
      <c r="F527" s="689">
        <v>615000000</v>
      </c>
    </row>
    <row r="528" spans="2:9">
      <c r="B528" s="483" t="s">
        <v>1317</v>
      </c>
      <c r="C528" s="689">
        <v>101000000</v>
      </c>
      <c r="D528" s="689">
        <v>49000000</v>
      </c>
      <c r="E528" s="689">
        <v>0</v>
      </c>
      <c r="F528" s="689">
        <v>150000000</v>
      </c>
    </row>
    <row r="529" spans="1:7">
      <c r="B529" s="690" t="s">
        <v>1318</v>
      </c>
      <c r="C529" s="691">
        <v>35338445</v>
      </c>
      <c r="D529" s="689">
        <v>0</v>
      </c>
      <c r="E529" s="689">
        <v>0</v>
      </c>
      <c r="F529" s="689">
        <v>35338445</v>
      </c>
    </row>
    <row r="530" spans="1:7">
      <c r="B530" s="483" t="s">
        <v>849</v>
      </c>
      <c r="C530" s="689">
        <v>-16109966</v>
      </c>
      <c r="D530" s="689">
        <v>2061680646</v>
      </c>
      <c r="E530" s="689">
        <v>0</v>
      </c>
      <c r="F530" s="689">
        <v>2045570680</v>
      </c>
    </row>
    <row r="531" spans="1:7">
      <c r="B531" s="483" t="s">
        <v>1319</v>
      </c>
      <c r="C531" s="491">
        <v>2061680646</v>
      </c>
      <c r="D531" s="474">
        <v>775214118</v>
      </c>
      <c r="E531" s="474">
        <v>-2061650925</v>
      </c>
      <c r="F531" s="689">
        <v>775243839</v>
      </c>
    </row>
    <row r="532" spans="1:7">
      <c r="B532" s="475" t="s">
        <v>45</v>
      </c>
      <c r="C532" s="692">
        <v>12796909125</v>
      </c>
      <c r="D532" s="692">
        <v>2885894764</v>
      </c>
      <c r="E532" s="692">
        <v>-2061650925</v>
      </c>
      <c r="F532" s="692">
        <v>13621152964</v>
      </c>
      <c r="G532" s="70"/>
    </row>
    <row r="533" spans="1:7">
      <c r="B533" s="11"/>
      <c r="C533" s="45"/>
    </row>
    <row r="534" spans="1:7">
      <c r="A534" s="121"/>
      <c r="B534" s="139" t="s">
        <v>492</v>
      </c>
      <c r="C534" s="45"/>
    </row>
    <row r="535" spans="1:7">
      <c r="A535" s="121"/>
      <c r="B535" s="11"/>
      <c r="C535" s="45"/>
    </row>
    <row r="536" spans="1:7">
      <c r="B536" s="139" t="s">
        <v>600</v>
      </c>
      <c r="C536" s="140"/>
    </row>
    <row r="538" spans="1:7" ht="21.6" customHeight="1">
      <c r="B538" s="512" t="s">
        <v>54</v>
      </c>
      <c r="C538" s="380">
        <v>44286</v>
      </c>
      <c r="D538" s="380">
        <v>43921</v>
      </c>
      <c r="E538" s="109"/>
    </row>
    <row r="539" spans="1:7">
      <c r="B539" s="488" t="s">
        <v>1201</v>
      </c>
      <c r="C539" s="518">
        <v>1833545184</v>
      </c>
      <c r="D539" s="518">
        <v>0</v>
      </c>
    </row>
    <row r="540" spans="1:7">
      <c r="B540" s="519" t="s">
        <v>59</v>
      </c>
      <c r="C540" s="520">
        <v>1833545184</v>
      </c>
      <c r="D540" s="520">
        <v>0</v>
      </c>
      <c r="E540" s="32">
        <v>0</v>
      </c>
      <c r="F540" s="32"/>
      <c r="G540" s="32"/>
    </row>
    <row r="541" spans="1:7">
      <c r="B541" s="524"/>
      <c r="C541" s="523"/>
      <c r="D541" s="523"/>
      <c r="E541" s="32"/>
      <c r="F541" s="32"/>
      <c r="G541" s="32"/>
    </row>
    <row r="542" spans="1:7">
      <c r="B542" s="11"/>
      <c r="C542" s="109"/>
      <c r="F542" s="70"/>
    </row>
    <row r="543" spans="1:7">
      <c r="B543" s="139" t="s">
        <v>601</v>
      </c>
      <c r="C543" s="140"/>
    </row>
    <row r="544" spans="1:7">
      <c r="B544" s="11"/>
      <c r="C544" s="109"/>
    </row>
    <row r="545" spans="2:6" ht="27.6" customHeight="1">
      <c r="B545" s="512" t="s">
        <v>54</v>
      </c>
      <c r="C545" s="381">
        <v>44286</v>
      </c>
      <c r="D545" s="381">
        <v>43921</v>
      </c>
      <c r="E545" s="109"/>
    </row>
    <row r="546" spans="2:6">
      <c r="B546" s="521" t="s">
        <v>1061</v>
      </c>
      <c r="C546" s="518">
        <v>0</v>
      </c>
      <c r="D546" s="518">
        <v>0</v>
      </c>
      <c r="E546" s="109"/>
    </row>
    <row r="547" spans="2:6">
      <c r="B547" s="521" t="s">
        <v>776</v>
      </c>
      <c r="C547" s="518">
        <v>24650930</v>
      </c>
      <c r="D547" s="518">
        <v>0</v>
      </c>
      <c r="E547" s="109"/>
    </row>
    <row r="548" spans="2:6">
      <c r="B548" s="521" t="s">
        <v>777</v>
      </c>
      <c r="C548" s="518">
        <v>1427936</v>
      </c>
      <c r="D548" s="518">
        <v>0</v>
      </c>
      <c r="E548" s="109"/>
    </row>
    <row r="549" spans="2:6">
      <c r="B549" s="521" t="s">
        <v>778</v>
      </c>
      <c r="C549" s="518">
        <v>5984830</v>
      </c>
      <c r="D549" s="518">
        <v>0</v>
      </c>
      <c r="E549" s="109"/>
    </row>
    <row r="550" spans="2:6">
      <c r="B550" s="521" t="s">
        <v>779</v>
      </c>
      <c r="C550" s="518">
        <v>356588</v>
      </c>
      <c r="D550" s="518">
        <v>0</v>
      </c>
      <c r="E550" s="109"/>
    </row>
    <row r="551" spans="2:6">
      <c r="B551" s="521" t="s">
        <v>1247</v>
      </c>
      <c r="C551" s="518">
        <v>289373009</v>
      </c>
      <c r="D551" s="518">
        <v>0</v>
      </c>
      <c r="E551" s="109"/>
    </row>
    <row r="552" spans="2:6">
      <c r="B552" s="521" t="s">
        <v>1246</v>
      </c>
      <c r="C552" s="518">
        <v>139427782</v>
      </c>
      <c r="D552" s="518">
        <v>0</v>
      </c>
      <c r="E552" s="109"/>
    </row>
    <row r="553" spans="2:6">
      <c r="B553" s="521" t="s">
        <v>780</v>
      </c>
      <c r="C553" s="518">
        <v>175150</v>
      </c>
      <c r="D553" s="518">
        <v>0</v>
      </c>
      <c r="E553" s="109"/>
    </row>
    <row r="554" spans="2:6">
      <c r="B554" s="519" t="s">
        <v>59</v>
      </c>
      <c r="C554" s="520">
        <v>461396225</v>
      </c>
      <c r="D554" s="520">
        <v>0</v>
      </c>
      <c r="E554" s="126">
        <v>0</v>
      </c>
      <c r="F554" s="34"/>
    </row>
    <row r="556" spans="2:6">
      <c r="B556" s="11" t="s">
        <v>493</v>
      </c>
      <c r="C556" s="140"/>
      <c r="D556" s="11"/>
    </row>
    <row r="558" spans="2:6" ht="27.6" customHeight="1">
      <c r="B558" s="512" t="s">
        <v>54</v>
      </c>
      <c r="C558" s="381">
        <v>44286</v>
      </c>
      <c r="D558" s="381">
        <v>43921</v>
      </c>
      <c r="E558" s="109"/>
    </row>
    <row r="559" spans="2:6">
      <c r="B559" s="526" t="s">
        <v>178</v>
      </c>
      <c r="C559" s="527"/>
      <c r="D559" s="528"/>
      <c r="E559" s="109"/>
    </row>
    <row r="560" spans="2:6">
      <c r="B560" s="529" t="s">
        <v>691</v>
      </c>
      <c r="C560" s="530">
        <v>1795140</v>
      </c>
      <c r="D560" s="530">
        <v>0</v>
      </c>
      <c r="E560" s="109"/>
    </row>
    <row r="561" spans="2:7">
      <c r="B561" s="529" t="s">
        <v>1061</v>
      </c>
      <c r="C561" s="530">
        <v>0</v>
      </c>
      <c r="D561" s="530">
        <v>0</v>
      </c>
      <c r="E561" s="109"/>
    </row>
    <row r="562" spans="2:7">
      <c r="B562" s="529" t="s">
        <v>1202</v>
      </c>
      <c r="C562" s="530">
        <v>1733636316</v>
      </c>
      <c r="D562" s="530">
        <v>0</v>
      </c>
      <c r="E562" s="109"/>
    </row>
    <row r="563" spans="2:7">
      <c r="B563" s="531" t="s">
        <v>794</v>
      </c>
      <c r="C563" s="530">
        <v>6819682</v>
      </c>
      <c r="D563" s="530">
        <v>0</v>
      </c>
      <c r="E563" s="109"/>
    </row>
    <row r="564" spans="2:7">
      <c r="B564" s="532" t="s">
        <v>55</v>
      </c>
      <c r="C564" s="520">
        <v>1742251138</v>
      </c>
      <c r="D564" s="520">
        <v>0</v>
      </c>
      <c r="E564" s="525">
        <v>0</v>
      </c>
      <c r="F564" s="70"/>
      <c r="G564" s="34"/>
    </row>
    <row r="565" spans="2:7">
      <c r="B565" s="533" t="s">
        <v>42</v>
      </c>
      <c r="C565" s="534"/>
      <c r="D565" s="535"/>
    </row>
    <row r="566" spans="2:7">
      <c r="B566" s="529" t="s">
        <v>136</v>
      </c>
      <c r="C566" s="530">
        <v>147973</v>
      </c>
      <c r="D566" s="536">
        <v>0</v>
      </c>
    </row>
    <row r="567" spans="2:7">
      <c r="B567" s="529" t="s">
        <v>796</v>
      </c>
      <c r="C567" s="530">
        <v>18000000</v>
      </c>
      <c r="D567" s="536">
        <v>0</v>
      </c>
    </row>
    <row r="568" spans="2:7">
      <c r="B568" s="529" t="s">
        <v>191</v>
      </c>
      <c r="C568" s="530">
        <v>20000000</v>
      </c>
      <c r="D568" s="536">
        <v>0</v>
      </c>
    </row>
    <row r="569" spans="2:7">
      <c r="B569" s="529" t="s">
        <v>247</v>
      </c>
      <c r="C569" s="530">
        <v>70000000</v>
      </c>
      <c r="D569" s="536">
        <v>0</v>
      </c>
    </row>
    <row r="570" spans="2:7">
      <c r="B570" s="532" t="s">
        <v>55</v>
      </c>
      <c r="C570" s="520">
        <v>108147973</v>
      </c>
      <c r="D570" s="520">
        <v>0</v>
      </c>
      <c r="E570" s="70">
        <v>0</v>
      </c>
      <c r="F570" s="70"/>
      <c r="G570" s="34"/>
    </row>
    <row r="571" spans="2:7">
      <c r="B571" s="533" t="s">
        <v>332</v>
      </c>
      <c r="C571" s="534"/>
      <c r="D571" s="535"/>
    </row>
    <row r="572" spans="2:7">
      <c r="B572" s="529" t="s">
        <v>798</v>
      </c>
      <c r="C572" s="530">
        <v>96699055</v>
      </c>
      <c r="D572" s="530">
        <v>0</v>
      </c>
      <c r="E572" s="74"/>
    </row>
    <row r="573" spans="2:7">
      <c r="B573" s="529" t="s">
        <v>463</v>
      </c>
      <c r="C573" s="530">
        <v>9000000</v>
      </c>
      <c r="D573" s="530">
        <v>0</v>
      </c>
      <c r="E573" s="74"/>
    </row>
    <row r="574" spans="2:7">
      <c r="B574" s="529" t="s">
        <v>800</v>
      </c>
      <c r="C574" s="530">
        <v>19828034</v>
      </c>
      <c r="D574" s="530">
        <v>0</v>
      </c>
      <c r="E574" s="74"/>
    </row>
    <row r="575" spans="2:7">
      <c r="B575" s="529" t="s">
        <v>356</v>
      </c>
      <c r="C575" s="530">
        <v>34011818</v>
      </c>
      <c r="D575" s="530">
        <v>0</v>
      </c>
      <c r="E575" s="74"/>
    </row>
    <row r="576" spans="2:7">
      <c r="B576" s="529" t="s">
        <v>138</v>
      </c>
      <c r="C576" s="530">
        <v>893520</v>
      </c>
      <c r="D576" s="530">
        <v>0</v>
      </c>
      <c r="E576" s="74"/>
    </row>
    <row r="577" spans="2:7">
      <c r="B577" s="529" t="s">
        <v>820</v>
      </c>
      <c r="C577" s="530">
        <v>1600000</v>
      </c>
      <c r="D577" s="530">
        <v>0</v>
      </c>
      <c r="E577" s="74"/>
    </row>
    <row r="578" spans="2:7">
      <c r="B578" s="529" t="s">
        <v>822</v>
      </c>
      <c r="C578" s="530">
        <v>45000000</v>
      </c>
      <c r="D578" s="530">
        <v>0</v>
      </c>
      <c r="E578" s="74"/>
    </row>
    <row r="579" spans="2:7">
      <c r="B579" s="529" t="s">
        <v>347</v>
      </c>
      <c r="C579" s="530">
        <v>1427272</v>
      </c>
      <c r="D579" s="530">
        <v>0</v>
      </c>
      <c r="E579" s="74"/>
    </row>
    <row r="580" spans="2:7">
      <c r="B580" s="529" t="s">
        <v>1228</v>
      </c>
      <c r="C580" s="530">
        <v>166160</v>
      </c>
      <c r="D580" s="530">
        <v>0</v>
      </c>
      <c r="E580" s="74"/>
    </row>
    <row r="581" spans="2:7">
      <c r="B581" s="529" t="s">
        <v>61</v>
      </c>
      <c r="C581" s="530">
        <v>2397959</v>
      </c>
      <c r="D581" s="530">
        <v>0</v>
      </c>
      <c r="E581" s="74"/>
    </row>
    <row r="582" spans="2:7">
      <c r="B582" s="529" t="s">
        <v>825</v>
      </c>
      <c r="C582" s="530">
        <v>6587246</v>
      </c>
      <c r="D582" s="530">
        <v>0</v>
      </c>
      <c r="E582" s="74"/>
    </row>
    <row r="583" spans="2:7">
      <c r="B583" s="529" t="s">
        <v>827</v>
      </c>
      <c r="C583" s="530">
        <v>18642198</v>
      </c>
      <c r="D583" s="530">
        <v>0</v>
      </c>
      <c r="E583" s="74"/>
    </row>
    <row r="584" spans="2:7">
      <c r="B584" s="529" t="s">
        <v>829</v>
      </c>
      <c r="C584" s="530">
        <v>1782152</v>
      </c>
      <c r="D584" s="530">
        <v>0</v>
      </c>
      <c r="E584" s="74"/>
    </row>
    <row r="585" spans="2:7">
      <c r="B585" s="529" t="s">
        <v>830</v>
      </c>
      <c r="C585" s="530">
        <v>96649979</v>
      </c>
      <c r="D585" s="530">
        <v>0</v>
      </c>
      <c r="E585" s="74"/>
    </row>
    <row r="586" spans="2:7">
      <c r="B586" s="529" t="s">
        <v>1111</v>
      </c>
      <c r="C586" s="530">
        <v>1216050</v>
      </c>
      <c r="D586" s="530">
        <v>0</v>
      </c>
      <c r="E586" s="74"/>
    </row>
    <row r="587" spans="2:7">
      <c r="B587" s="532" t="s">
        <v>55</v>
      </c>
      <c r="C587" s="520">
        <v>335901443</v>
      </c>
      <c r="D587" s="520">
        <v>0</v>
      </c>
      <c r="E587" s="694">
        <v>0</v>
      </c>
      <c r="F587" s="70"/>
      <c r="G587" s="34"/>
    </row>
    <row r="588" spans="2:7">
      <c r="B588" s="538"/>
      <c r="C588" s="523"/>
      <c r="D588" s="523"/>
      <c r="E588" s="537"/>
      <c r="F588" s="70"/>
      <c r="G588" s="34"/>
    </row>
    <row r="589" spans="2:7">
      <c r="B589" s="31"/>
      <c r="C589" s="31"/>
      <c r="D589" s="31"/>
    </row>
    <row r="590" spans="2:7">
      <c r="B590" s="11" t="s">
        <v>494</v>
      </c>
      <c r="C590" s="140"/>
    </row>
    <row r="592" spans="2:7" ht="27.6" customHeight="1">
      <c r="B592" s="512" t="s">
        <v>54</v>
      </c>
      <c r="C592" s="381">
        <v>44286</v>
      </c>
      <c r="D592" s="381">
        <v>43921</v>
      </c>
      <c r="E592" s="109"/>
    </row>
    <row r="593" spans="2:6">
      <c r="B593" s="539" t="s">
        <v>333</v>
      </c>
      <c r="C593" s="540"/>
      <c r="D593" s="483"/>
    </row>
    <row r="594" spans="2:6">
      <c r="B594" s="509" t="s">
        <v>452</v>
      </c>
      <c r="C594" s="541">
        <v>261721388</v>
      </c>
      <c r="D594" s="477">
        <v>0</v>
      </c>
    </row>
    <row r="595" spans="2:6">
      <c r="B595" s="509" t="s">
        <v>785</v>
      </c>
      <c r="C595" s="477">
        <v>4585</v>
      </c>
      <c r="D595" s="477">
        <v>0</v>
      </c>
    </row>
    <row r="596" spans="2:6">
      <c r="B596" s="539" t="s">
        <v>55</v>
      </c>
      <c r="C596" s="542">
        <v>261725973</v>
      </c>
      <c r="D596" s="542">
        <v>0</v>
      </c>
      <c r="F596" s="70"/>
    </row>
    <row r="597" spans="2:6">
      <c r="B597" s="539" t="s">
        <v>334</v>
      </c>
      <c r="C597" s="543"/>
      <c r="D597" s="544"/>
      <c r="F597" s="13"/>
    </row>
    <row r="598" spans="2:6">
      <c r="B598" s="509" t="s">
        <v>831</v>
      </c>
      <c r="C598" s="545">
        <v>-3207</v>
      </c>
      <c r="D598" s="546">
        <v>0</v>
      </c>
    </row>
    <row r="599" spans="2:6">
      <c r="B599" s="539" t="s">
        <v>55</v>
      </c>
      <c r="C599" s="478">
        <v>-3207</v>
      </c>
      <c r="D599" s="478">
        <v>0</v>
      </c>
    </row>
    <row r="600" spans="2:6">
      <c r="B600" s="538"/>
      <c r="C600" s="37"/>
      <c r="D600" s="37"/>
    </row>
    <row r="601" spans="2:6">
      <c r="B601" s="538"/>
      <c r="C601" s="37"/>
      <c r="D601" s="37"/>
    </row>
    <row r="602" spans="2:6">
      <c r="B602" s="11" t="s">
        <v>495</v>
      </c>
      <c r="C602" s="140"/>
      <c r="D602" s="37"/>
    </row>
    <row r="603" spans="2:6">
      <c r="B603" s="7"/>
      <c r="C603" s="37"/>
      <c r="D603" s="37"/>
    </row>
    <row r="604" spans="2:6" ht="25.9" customHeight="1">
      <c r="B604" s="512" t="s">
        <v>1203</v>
      </c>
      <c r="C604" s="381">
        <v>44286</v>
      </c>
      <c r="D604" s="381">
        <v>43921</v>
      </c>
      <c r="E604" s="109"/>
    </row>
    <row r="605" spans="2:6">
      <c r="B605" s="38" t="s">
        <v>335</v>
      </c>
      <c r="C605" s="51">
        <v>2206292</v>
      </c>
      <c r="D605" s="48">
        <v>0</v>
      </c>
    </row>
    <row r="606" spans="2:6">
      <c r="B606" s="38" t="s">
        <v>158</v>
      </c>
      <c r="C606" s="51">
        <v>-494298772</v>
      </c>
      <c r="D606" s="48">
        <v>0</v>
      </c>
    </row>
    <row r="607" spans="2:6">
      <c r="B607" s="39" t="s">
        <v>59</v>
      </c>
      <c r="C607" s="52">
        <v>-492092480</v>
      </c>
      <c r="D607" s="50">
        <v>0</v>
      </c>
    </row>
    <row r="608" spans="2:6" ht="12.75" customHeight="1">
      <c r="B608" s="33"/>
      <c r="C608" s="53"/>
      <c r="D608" s="44"/>
    </row>
    <row r="609" spans="1:8" ht="25.9" customHeight="1">
      <c r="B609" s="512" t="s">
        <v>1204</v>
      </c>
      <c r="C609" s="381">
        <v>44286</v>
      </c>
      <c r="D609" s="381">
        <v>43921</v>
      </c>
      <c r="E609" s="109"/>
    </row>
    <row r="610" spans="1:8">
      <c r="B610" s="38" t="s">
        <v>336</v>
      </c>
      <c r="C610" s="51">
        <v>-56499067</v>
      </c>
      <c r="D610" s="51">
        <v>0</v>
      </c>
    </row>
    <row r="611" spans="1:8">
      <c r="B611" s="38" t="s">
        <v>104</v>
      </c>
      <c r="C611" s="51">
        <v>227152201</v>
      </c>
      <c r="D611" s="51">
        <v>0</v>
      </c>
    </row>
    <row r="612" spans="1:8">
      <c r="B612" s="39" t="s">
        <v>59</v>
      </c>
      <c r="C612" s="52">
        <v>170653134</v>
      </c>
      <c r="D612" s="52">
        <v>0</v>
      </c>
      <c r="F612" s="45"/>
      <c r="G612" s="45"/>
      <c r="H612" s="45"/>
    </row>
    <row r="613" spans="1:8">
      <c r="B613" s="39" t="s">
        <v>337</v>
      </c>
      <c r="C613" s="52">
        <v>-321439346</v>
      </c>
      <c r="D613" s="52">
        <v>0</v>
      </c>
      <c r="F613" s="15">
        <v>0</v>
      </c>
    </row>
    <row r="614" spans="1:8">
      <c r="B614" s="7"/>
      <c r="C614" s="37"/>
      <c r="D614" s="37"/>
    </row>
    <row r="615" spans="1:8">
      <c r="B615" s="11" t="s">
        <v>496</v>
      </c>
      <c r="C615" s="140"/>
      <c r="D615" s="37"/>
    </row>
    <row r="617" spans="1:8" ht="25.9" customHeight="1">
      <c r="B617" s="512" t="s">
        <v>1204</v>
      </c>
      <c r="C617" s="381">
        <v>44286</v>
      </c>
      <c r="D617" s="381">
        <v>43921</v>
      </c>
      <c r="E617" s="109"/>
    </row>
    <row r="618" spans="1:8">
      <c r="B618" s="47" t="s">
        <v>338</v>
      </c>
      <c r="C618" s="48">
        <v>43156</v>
      </c>
      <c r="D618" s="48">
        <v>0</v>
      </c>
    </row>
    <row r="619" spans="1:8">
      <c r="B619" s="49" t="s">
        <v>59</v>
      </c>
      <c r="C619" s="50">
        <v>43156</v>
      </c>
      <c r="D619" s="50">
        <v>0</v>
      </c>
      <c r="F619" s="70">
        <v>0</v>
      </c>
    </row>
    <row r="620" spans="1:8">
      <c r="B620" s="11"/>
      <c r="C620" s="40"/>
      <c r="D620" s="41"/>
    </row>
    <row r="621" spans="1:8">
      <c r="A621" s="141"/>
      <c r="B621" s="144"/>
      <c r="C621" s="142"/>
      <c r="D621" s="143"/>
      <c r="E621" s="110"/>
      <c r="F621" s="146"/>
    </row>
    <row r="622" spans="1:8">
      <c r="A622" s="141"/>
      <c r="B622" s="110"/>
      <c r="C622" s="142"/>
      <c r="D622" s="143"/>
      <c r="E622" s="146"/>
      <c r="F622" s="146"/>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44">
    <mergeCell ref="H356:M356"/>
    <mergeCell ref="C402:C403"/>
    <mergeCell ref="C412:C413"/>
    <mergeCell ref="D412:D413"/>
    <mergeCell ref="B402:B403"/>
    <mergeCell ref="D402:D403"/>
    <mergeCell ref="B197:F197"/>
    <mergeCell ref="B292:F292"/>
    <mergeCell ref="B424:B425"/>
    <mergeCell ref="C424:C425"/>
    <mergeCell ref="D424:D425"/>
    <mergeCell ref="B298:F298"/>
    <mergeCell ref="B356:B357"/>
    <mergeCell ref="C356:G356"/>
    <mergeCell ref="B326:D326"/>
    <mergeCell ref="B346:D346"/>
    <mergeCell ref="E479:F479"/>
    <mergeCell ref="B479:B480"/>
    <mergeCell ref="C479:C480"/>
    <mergeCell ref="D479:D480"/>
    <mergeCell ref="B412:B413"/>
    <mergeCell ref="B433:B434"/>
    <mergeCell ref="B459:B460"/>
    <mergeCell ref="B444:D444"/>
    <mergeCell ref="C433:C434"/>
    <mergeCell ref="D433:D434"/>
    <mergeCell ref="B49:B50"/>
    <mergeCell ref="B82:G82"/>
    <mergeCell ref="H82:J82"/>
    <mergeCell ref="B14:B15"/>
    <mergeCell ref="I83:I84"/>
    <mergeCell ref="J83:J84"/>
    <mergeCell ref="G83:G84"/>
    <mergeCell ref="B83:B84"/>
    <mergeCell ref="C83:C84"/>
    <mergeCell ref="H83:H84"/>
    <mergeCell ref="D83:D84"/>
    <mergeCell ref="E83:F83"/>
    <mergeCell ref="C7:D7"/>
    <mergeCell ref="E7:F7"/>
    <mergeCell ref="B5:H5"/>
    <mergeCell ref="D13:F13"/>
    <mergeCell ref="G13:I13"/>
    <mergeCell ref="B12:H12"/>
  </mergeCells>
  <hyperlinks>
    <hyperlink ref="I1" location="Índice!A1" display="Índice" xr:uid="{3DE72394-3AB3-45AD-A15F-C5130133DF30}"/>
  </hyperlinks>
  <pageMargins left="0.23622047244094491" right="0.23622047244094491" top="0.74803149606299213" bottom="0.74803149606299213" header="0.31496062992125984" footer="0.31496062992125984"/>
  <pageSetup paperSize="9" scale="10" orientation="landscape" r:id="rId4"/>
  <drawing r:id="rId5"/>
  <legacyDrawing r:id="rId6"/>
  <controls>
    <mc:AlternateContent xmlns:mc="http://schemas.openxmlformats.org/markup-compatibility/2006">
      <mc:Choice Requires="x14">
        <control shapeId="1044" r:id="rId7" name="Object 20">
          <controlPr defaultSize="0" autoLine="0" autoPict="0" r:id="rId8">
            <anchor moveWithCells="1">
              <from>
                <xdr:col>3</xdr:col>
                <xdr:colOff>0</xdr:colOff>
                <xdr:row>520</xdr:row>
                <xdr:rowOff>9525</xdr:rowOff>
              </from>
              <to>
                <xdr:col>3</xdr:col>
                <xdr:colOff>152400</xdr:colOff>
                <xdr:row>520</xdr:row>
                <xdr:rowOff>161925</xdr:rowOff>
              </to>
            </anchor>
          </controlPr>
        </control>
      </mc:Choice>
      <mc:Fallback>
        <control shapeId="1044" r:id="rId7" name="Object 20"/>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I41"/>
  <sheetViews>
    <sheetView showGridLines="0" zoomScale="90" zoomScaleNormal="90" zoomScaleSheetLayoutView="100" workbookViewId="0"/>
  </sheetViews>
  <sheetFormatPr baseColWidth="10" defaultColWidth="9.28515625" defaultRowHeight="15"/>
  <cols>
    <col min="1" max="1" width="4.28515625" style="111" customWidth="1"/>
    <col min="2" max="2" width="52.7109375" style="108" customWidth="1"/>
    <col min="3" max="3" width="20.28515625" style="108" customWidth="1"/>
    <col min="4" max="4" width="19.28515625" style="108" customWidth="1"/>
    <col min="5" max="5" width="15" style="108" customWidth="1"/>
    <col min="6" max="6" width="17.28515625" style="108" customWidth="1"/>
    <col min="7" max="7" width="17.85546875" style="108" customWidth="1"/>
    <col min="8" max="8" width="16.5703125" style="108" customWidth="1"/>
    <col min="9" max="9" width="16.85546875" style="61" bestFit="1" customWidth="1"/>
    <col min="10" max="10" width="18.7109375" style="108" customWidth="1"/>
    <col min="11" max="11" width="12.7109375" style="108" customWidth="1"/>
    <col min="12" max="12" width="14.5703125" style="108" bestFit="1" customWidth="1"/>
    <col min="13" max="13" width="14.5703125" style="108" customWidth="1"/>
    <col min="14" max="14" width="11.42578125" style="108" bestFit="1" customWidth="1"/>
    <col min="15" max="16384" width="9.28515625" style="108"/>
  </cols>
  <sheetData>
    <row r="1" spans="1:9">
      <c r="A1" s="141"/>
      <c r="B1" s="110"/>
      <c r="C1" s="142"/>
      <c r="D1" s="143"/>
      <c r="E1" s="146"/>
      <c r="F1" s="146"/>
      <c r="I1" s="695" t="s">
        <v>1205</v>
      </c>
    </row>
    <row r="2" spans="1:9">
      <c r="B2" s="11" t="s">
        <v>453</v>
      </c>
    </row>
    <row r="4" spans="1:9">
      <c r="B4" s="117" t="s">
        <v>339</v>
      </c>
    </row>
    <row r="5" spans="1:9">
      <c r="B5" s="108" t="s">
        <v>340</v>
      </c>
    </row>
    <row r="7" spans="1:9">
      <c r="B7" s="117" t="s">
        <v>341</v>
      </c>
    </row>
    <row r="8" spans="1:9">
      <c r="B8" s="108" t="s">
        <v>342</v>
      </c>
    </row>
    <row r="10" spans="1:9">
      <c r="B10" s="117" t="s">
        <v>343</v>
      </c>
    </row>
    <row r="11" spans="1:9" ht="43.5" customHeight="1">
      <c r="B11" s="790" t="s">
        <v>1325</v>
      </c>
      <c r="C11" s="790"/>
      <c r="D11" s="790"/>
      <c r="E11" s="790"/>
      <c r="F11" s="790"/>
      <c r="G11" s="790"/>
      <c r="H11" s="790"/>
    </row>
    <row r="13" spans="1:9">
      <c r="B13" s="11" t="s">
        <v>497</v>
      </c>
    </row>
    <row r="14" spans="1:9" ht="28.5" customHeight="1">
      <c r="B14" s="791" t="s">
        <v>498</v>
      </c>
      <c r="C14" s="791"/>
      <c r="D14" s="791"/>
      <c r="E14" s="791"/>
      <c r="F14" s="791"/>
      <c r="G14" s="791"/>
      <c r="H14" s="791"/>
      <c r="I14" s="378"/>
    </row>
    <row r="16" spans="1:9">
      <c r="B16" s="11" t="s">
        <v>499</v>
      </c>
    </row>
    <row r="17" spans="2:8">
      <c r="B17" s="108" t="s">
        <v>454</v>
      </c>
    </row>
    <row r="19" spans="2:8">
      <c r="B19" s="11" t="s">
        <v>500</v>
      </c>
    </row>
    <row r="20" spans="2:8" ht="33" customHeight="1">
      <c r="B20" s="790" t="s">
        <v>344</v>
      </c>
      <c r="C20" s="790"/>
      <c r="D20" s="790"/>
      <c r="E20" s="790"/>
      <c r="F20" s="790"/>
      <c r="G20" s="790"/>
      <c r="H20" s="790"/>
    </row>
    <row r="21" spans="2:8">
      <c r="B21" s="117"/>
    </row>
    <row r="22" spans="2:8">
      <c r="B22" s="11" t="s">
        <v>501</v>
      </c>
    </row>
    <row r="23" spans="2:8">
      <c r="B23" s="108" t="s">
        <v>345</v>
      </c>
    </row>
    <row r="25" spans="2:8">
      <c r="B25" s="139" t="s">
        <v>502</v>
      </c>
    </row>
    <row r="26" spans="2:8">
      <c r="B26" s="11"/>
    </row>
    <row r="27" spans="2:8" ht="157.5" customHeight="1">
      <c r="B27" s="792" t="s">
        <v>509</v>
      </c>
      <c r="C27" s="792"/>
      <c r="D27" s="792"/>
      <c r="E27" s="792"/>
      <c r="F27" s="792"/>
      <c r="G27" s="792"/>
      <c r="H27" s="792"/>
    </row>
    <row r="28" spans="2:8" ht="10.5" customHeight="1">
      <c r="B28" s="320"/>
      <c r="C28" s="320"/>
      <c r="D28" s="320"/>
      <c r="E28" s="320"/>
      <c r="F28" s="320"/>
      <c r="G28" s="320"/>
      <c r="H28" s="320"/>
    </row>
    <row r="29" spans="2:8">
      <c r="B29" s="139" t="s">
        <v>503</v>
      </c>
      <c r="C29" s="109"/>
      <c r="D29" s="109"/>
      <c r="E29" s="109"/>
      <c r="F29" s="109"/>
      <c r="G29" s="109"/>
      <c r="H29" s="109"/>
    </row>
    <row r="30" spans="2:8" ht="31.9" customHeight="1">
      <c r="B30" s="790" t="s">
        <v>1326</v>
      </c>
      <c r="C30" s="790"/>
      <c r="D30" s="790"/>
      <c r="E30" s="790"/>
      <c r="F30" s="790"/>
      <c r="G30" s="790"/>
      <c r="H30" s="790"/>
    </row>
    <row r="31" spans="2:8">
      <c r="B31" s="161"/>
      <c r="C31" s="161"/>
      <c r="D31" s="161"/>
      <c r="E31" s="161"/>
      <c r="F31" s="161"/>
      <c r="G31" s="161"/>
      <c r="H31" s="161"/>
    </row>
    <row r="32" spans="2:8">
      <c r="B32" s="161"/>
      <c r="C32" s="161"/>
      <c r="D32" s="161"/>
      <c r="E32" s="161"/>
      <c r="F32" s="161"/>
      <c r="G32" s="161"/>
      <c r="H32" s="161"/>
    </row>
    <row r="33" spans="2:9">
      <c r="B33" s="161"/>
      <c r="C33" s="161"/>
      <c r="D33" s="161"/>
      <c r="E33" s="161"/>
      <c r="F33" s="161"/>
      <c r="G33" s="161"/>
      <c r="H33" s="161"/>
    </row>
    <row r="34" spans="2:9">
      <c r="B34" s="161"/>
      <c r="C34" s="161"/>
      <c r="D34" s="161"/>
      <c r="E34" s="161"/>
      <c r="F34" s="161"/>
      <c r="G34" s="161"/>
      <c r="H34" s="161"/>
    </row>
    <row r="35" spans="2:9">
      <c r="B35" s="161"/>
      <c r="C35" s="161"/>
      <c r="D35" s="161"/>
      <c r="E35" s="161"/>
      <c r="F35" s="161"/>
      <c r="G35" s="161"/>
      <c r="H35" s="161"/>
    </row>
    <row r="36" spans="2:9">
      <c r="B36" s="161"/>
      <c r="C36" s="161"/>
      <c r="D36" s="161"/>
      <c r="E36" s="161"/>
      <c r="F36" s="161"/>
      <c r="G36" s="161"/>
      <c r="H36" s="161"/>
    </row>
    <row r="38" spans="2:9">
      <c r="B38" s="9" t="s">
        <v>214</v>
      </c>
      <c r="D38" s="9" t="s">
        <v>213</v>
      </c>
      <c r="E38" s="4"/>
      <c r="F38" s="7"/>
      <c r="G38" s="4" t="s">
        <v>441</v>
      </c>
    </row>
    <row r="39" spans="2:9">
      <c r="B39" s="319" t="s">
        <v>89</v>
      </c>
      <c r="D39" s="319" t="s">
        <v>212</v>
      </c>
      <c r="E39" s="319"/>
      <c r="F39" s="10"/>
      <c r="G39" s="319" t="s">
        <v>211</v>
      </c>
      <c r="H39" s="42"/>
      <c r="I39" s="68"/>
    </row>
    <row r="40" spans="2:9">
      <c r="B40" s="789"/>
      <c r="C40" s="789"/>
      <c r="D40" s="43"/>
      <c r="E40" s="112"/>
      <c r="G40" s="112"/>
      <c r="H40" s="43"/>
      <c r="I40" s="69"/>
    </row>
    <row r="41" spans="2:9" s="111" customFormat="1">
      <c r="I41" s="120"/>
    </row>
  </sheetData>
  <mergeCells count="6">
    <mergeCell ref="B40:C40"/>
    <mergeCell ref="B11:H11"/>
    <mergeCell ref="B14:H14"/>
    <mergeCell ref="B20:H20"/>
    <mergeCell ref="B27:H27"/>
    <mergeCell ref="B30:H30"/>
  </mergeCells>
  <hyperlinks>
    <hyperlink ref="I1" location="Índice!A1" display="Índice" xr:uid="{8AD94BDA-DEA8-4F9B-9D54-2BE14A444E51}"/>
  </hyperlinks>
  <pageMargins left="0.23622047244094491" right="0.23622047244094491" top="0.74803149606299213" bottom="0.74803149606299213" header="0.31496062992125984" footer="0.31496062992125984"/>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V99"/>
  <sheetViews>
    <sheetView showGridLines="0" zoomScaleNormal="100" workbookViewId="0"/>
  </sheetViews>
  <sheetFormatPr baseColWidth="10" defaultColWidth="8.7109375" defaultRowHeight="12.75"/>
  <cols>
    <col min="1" max="1" width="2.42578125" style="76" customWidth="1"/>
    <col min="2" max="2" width="16.7109375" style="76" customWidth="1"/>
    <col min="3" max="3" width="26.7109375" style="76" customWidth="1"/>
    <col min="4" max="4" width="16" style="76" customWidth="1"/>
    <col min="5" max="9" width="12.140625" style="76" customWidth="1"/>
    <col min="10" max="11" width="2.85546875" style="76" customWidth="1"/>
    <col min="12" max="12" width="27" style="76" customWidth="1"/>
    <col min="13" max="13" width="29.85546875" style="76" customWidth="1"/>
    <col min="14" max="16384" width="8.7109375" style="76"/>
  </cols>
  <sheetData>
    <row r="1" spans="1:22" ht="15">
      <c r="B1" s="695" t="s">
        <v>1205</v>
      </c>
    </row>
    <row r="2" spans="1:22" ht="15.75">
      <c r="B2" s="742" t="s">
        <v>1301</v>
      </c>
      <c r="C2" s="742"/>
      <c r="D2" s="742"/>
      <c r="E2" s="742"/>
      <c r="F2" s="742"/>
      <c r="G2" s="742"/>
      <c r="H2" s="742"/>
      <c r="I2" s="742"/>
      <c r="J2" s="742"/>
      <c r="K2" s="742"/>
      <c r="L2" s="742"/>
      <c r="M2" s="742"/>
      <c r="N2" s="742"/>
      <c r="O2" s="742"/>
      <c r="P2" s="742"/>
      <c r="Q2" s="742"/>
      <c r="R2" s="742"/>
      <c r="S2" s="742"/>
    </row>
    <row r="3" spans="1:22" ht="13.9" customHeight="1">
      <c r="B3" s="750" t="s">
        <v>1305</v>
      </c>
      <c r="C3" s="750"/>
      <c r="D3" s="750"/>
      <c r="E3" s="750"/>
      <c r="F3" s="750"/>
      <c r="G3" s="750"/>
      <c r="H3" s="750"/>
      <c r="I3" s="750"/>
      <c r="J3" s="750"/>
      <c r="K3" s="750"/>
      <c r="L3" s="750"/>
      <c r="M3" s="750"/>
      <c r="N3" s="750"/>
      <c r="O3" s="750"/>
      <c r="P3" s="750"/>
      <c r="Q3" s="750"/>
      <c r="R3" s="750"/>
      <c r="S3" s="750"/>
    </row>
    <row r="4" spans="1:22" ht="18.600000000000001" customHeight="1" thickBot="1">
      <c r="B4" s="743" t="s">
        <v>1209</v>
      </c>
      <c r="C4" s="743"/>
      <c r="D4" s="743"/>
      <c r="E4" s="743"/>
      <c r="F4" s="743"/>
      <c r="G4" s="743"/>
      <c r="H4" s="743"/>
      <c r="I4" s="743"/>
      <c r="J4" s="743"/>
      <c r="K4" s="743"/>
      <c r="L4" s="743"/>
      <c r="M4" s="743"/>
      <c r="N4" s="743"/>
      <c r="O4" s="743"/>
      <c r="P4" s="743"/>
      <c r="Q4" s="743"/>
      <c r="R4" s="743"/>
      <c r="S4" s="743"/>
    </row>
    <row r="5" spans="1:22" ht="15.75" thickTop="1">
      <c r="A5" s="701"/>
      <c r="B5" s="702"/>
      <c r="C5" s="702"/>
      <c r="D5" s="703"/>
      <c r="E5" s="703"/>
      <c r="F5" s="703"/>
      <c r="G5" s="703"/>
      <c r="H5" s="703"/>
      <c r="I5" s="703"/>
      <c r="J5" s="728"/>
      <c r="K5" s="703"/>
      <c r="L5" s="703"/>
      <c r="M5" s="704"/>
      <c r="N5" s="704"/>
      <c r="O5" s="704"/>
      <c r="P5" s="704"/>
      <c r="Q5" s="704"/>
      <c r="R5" s="704"/>
      <c r="S5" s="704"/>
      <c r="T5" s="704"/>
      <c r="U5" s="704"/>
      <c r="V5" s="705"/>
    </row>
    <row r="6" spans="1:22" ht="15">
      <c r="A6" s="706"/>
      <c r="B6" s="576" t="s">
        <v>1362</v>
      </c>
      <c r="C6" s="707"/>
      <c r="D6" s="708"/>
      <c r="E6" s="708"/>
      <c r="F6" s="708"/>
      <c r="G6" s="708"/>
      <c r="H6" s="708"/>
      <c r="I6" s="708"/>
      <c r="J6" s="682"/>
      <c r="K6" s="709"/>
      <c r="L6" s="707" t="s">
        <v>1344</v>
      </c>
      <c r="M6" s="707"/>
      <c r="N6" s="708"/>
      <c r="O6" s="709"/>
      <c r="P6" s="709"/>
      <c r="Q6" s="709"/>
      <c r="R6" s="709"/>
      <c r="S6" s="709"/>
      <c r="T6" s="709"/>
      <c r="U6" s="709"/>
      <c r="V6" s="683"/>
    </row>
    <row r="7" spans="1:22" ht="15">
      <c r="A7" s="706"/>
      <c r="B7" s="710"/>
      <c r="C7" s="710"/>
      <c r="D7" s="708"/>
      <c r="E7" s="708"/>
      <c r="F7" s="708"/>
      <c r="G7" s="708"/>
      <c r="H7" s="708"/>
      <c r="I7" s="708"/>
      <c r="J7" s="682"/>
      <c r="K7" s="709"/>
      <c r="L7" s="710"/>
      <c r="M7" s="710"/>
      <c r="N7" s="708"/>
      <c r="O7" s="709"/>
      <c r="P7" s="709"/>
      <c r="Q7" s="709"/>
      <c r="R7" s="709"/>
      <c r="S7" s="709"/>
      <c r="T7" s="709"/>
      <c r="U7" s="709"/>
      <c r="V7" s="683"/>
    </row>
    <row r="8" spans="1:22" ht="15">
      <c r="A8" s="706"/>
      <c r="B8" s="711" t="s">
        <v>357</v>
      </c>
      <c r="C8" s="711"/>
      <c r="D8" s="712" t="s">
        <v>147</v>
      </c>
      <c r="E8" s="708"/>
      <c r="F8" s="708"/>
      <c r="G8" s="708"/>
      <c r="H8" s="708"/>
      <c r="I8" s="708"/>
      <c r="J8" s="682"/>
      <c r="K8" s="709"/>
      <c r="L8" s="711" t="s">
        <v>357</v>
      </c>
      <c r="M8" s="711"/>
      <c r="N8" s="712" t="s">
        <v>1345</v>
      </c>
      <c r="O8" s="709"/>
      <c r="P8" s="709"/>
      <c r="Q8" s="709"/>
      <c r="R8" s="709"/>
      <c r="S8" s="709"/>
      <c r="T8" s="709"/>
      <c r="U8" s="709"/>
      <c r="V8" s="683"/>
    </row>
    <row r="9" spans="1:22" ht="15">
      <c r="A9" s="706"/>
      <c r="B9" s="711" t="s">
        <v>358</v>
      </c>
      <c r="C9" s="711"/>
      <c r="D9" s="712" t="s">
        <v>359</v>
      </c>
      <c r="E9" s="708"/>
      <c r="F9" s="708"/>
      <c r="G9" s="708"/>
      <c r="H9" s="708"/>
      <c r="I9" s="708"/>
      <c r="J9" s="682"/>
      <c r="K9" s="709"/>
      <c r="L9" s="711" t="s">
        <v>358</v>
      </c>
      <c r="M9" s="711"/>
      <c r="N9" s="712" t="s">
        <v>1346</v>
      </c>
      <c r="O9" s="709"/>
      <c r="P9" s="709"/>
      <c r="Q9" s="709"/>
      <c r="R9" s="709"/>
      <c r="S9" s="709"/>
      <c r="T9" s="709"/>
      <c r="U9" s="709"/>
      <c r="V9" s="683"/>
    </row>
    <row r="10" spans="1:22" ht="15">
      <c r="A10" s="706"/>
      <c r="B10" s="711" t="s">
        <v>360</v>
      </c>
      <c r="C10" s="711"/>
      <c r="D10" s="713">
        <v>27</v>
      </c>
      <c r="E10" s="708"/>
      <c r="F10" s="708"/>
      <c r="G10" s="708"/>
      <c r="H10" s="708"/>
      <c r="I10" s="708"/>
      <c r="J10" s="682"/>
      <c r="K10" s="709"/>
      <c r="L10" s="711"/>
      <c r="M10" s="711"/>
      <c r="N10" s="713"/>
      <c r="O10" s="709"/>
      <c r="P10" s="709"/>
      <c r="Q10" s="709"/>
      <c r="R10" s="709"/>
      <c r="S10" s="709"/>
      <c r="T10" s="709"/>
      <c r="U10" s="709"/>
      <c r="V10" s="683"/>
    </row>
    <row r="11" spans="1:22" ht="15">
      <c r="A11" s="706"/>
      <c r="B11" s="711" t="s">
        <v>361</v>
      </c>
      <c r="C11" s="711"/>
      <c r="D11" s="712" t="s">
        <v>362</v>
      </c>
      <c r="E11" s="708"/>
      <c r="F11" s="708"/>
      <c r="G11" s="708"/>
      <c r="H11" s="708"/>
      <c r="I11" s="708"/>
      <c r="J11" s="682"/>
      <c r="K11" s="709"/>
      <c r="L11" s="711" t="s">
        <v>361</v>
      </c>
      <c r="M11" s="711"/>
      <c r="N11" s="712" t="s">
        <v>1347</v>
      </c>
      <c r="O11" s="709"/>
      <c r="P11" s="709"/>
      <c r="Q11" s="709"/>
      <c r="R11" s="709"/>
      <c r="S11" s="709"/>
      <c r="T11" s="709"/>
      <c r="U11" s="709"/>
      <c r="V11" s="683"/>
    </row>
    <row r="12" spans="1:22" ht="15">
      <c r="A12" s="706"/>
      <c r="B12" s="711" t="s">
        <v>363</v>
      </c>
      <c r="C12" s="711"/>
      <c r="D12" s="712" t="s">
        <v>364</v>
      </c>
      <c r="E12" s="708"/>
      <c r="F12" s="708"/>
      <c r="G12" s="708"/>
      <c r="H12" s="708"/>
      <c r="I12" s="708"/>
      <c r="J12" s="682"/>
      <c r="K12" s="709"/>
      <c r="L12" s="711" t="s">
        <v>363</v>
      </c>
      <c r="M12" s="711"/>
      <c r="N12" s="712" t="s">
        <v>364</v>
      </c>
      <c r="O12" s="709"/>
      <c r="P12" s="709"/>
      <c r="Q12" s="709"/>
      <c r="R12" s="709"/>
      <c r="S12" s="709"/>
      <c r="T12" s="709"/>
      <c r="U12" s="709"/>
      <c r="V12" s="683"/>
    </row>
    <row r="13" spans="1:22" ht="15">
      <c r="A13" s="706"/>
      <c r="B13" s="711" t="s">
        <v>365</v>
      </c>
      <c r="C13" s="711"/>
      <c r="D13" s="712" t="s">
        <v>366</v>
      </c>
      <c r="E13" s="708"/>
      <c r="F13" s="708"/>
      <c r="G13" s="708"/>
      <c r="H13" s="708"/>
      <c r="I13" s="708"/>
      <c r="J13" s="682"/>
      <c r="K13" s="709"/>
      <c r="L13" s="711" t="s">
        <v>365</v>
      </c>
      <c r="M13" s="711"/>
      <c r="N13" s="714" t="s">
        <v>1348</v>
      </c>
      <c r="O13" s="715"/>
      <c r="P13" s="715"/>
      <c r="Q13" s="715"/>
      <c r="R13" s="715"/>
      <c r="S13" s="709"/>
      <c r="T13" s="709"/>
      <c r="U13" s="709"/>
      <c r="V13" s="683"/>
    </row>
    <row r="14" spans="1:22" ht="15">
      <c r="A14" s="706"/>
      <c r="B14" s="711" t="s">
        <v>367</v>
      </c>
      <c r="C14" s="711"/>
      <c r="D14" s="716" t="s">
        <v>434</v>
      </c>
      <c r="E14" s="708"/>
      <c r="F14" s="708"/>
      <c r="G14" s="708"/>
      <c r="H14" s="708"/>
      <c r="I14" s="708"/>
      <c r="J14" s="682"/>
      <c r="K14" s="709"/>
      <c r="L14" s="711" t="s">
        <v>367</v>
      </c>
      <c r="M14" s="711"/>
      <c r="N14" s="716" t="s">
        <v>1349</v>
      </c>
      <c r="O14" s="715"/>
      <c r="P14" s="715"/>
      <c r="Q14" s="715"/>
      <c r="R14" s="715"/>
      <c r="S14" s="709"/>
      <c r="T14" s="709"/>
      <c r="U14" s="709"/>
      <c r="V14" s="683"/>
    </row>
    <row r="15" spans="1:22" ht="15">
      <c r="A15" s="706"/>
      <c r="B15" s="711" t="s">
        <v>368</v>
      </c>
      <c r="C15" s="711"/>
      <c r="D15" s="712" t="s">
        <v>362</v>
      </c>
      <c r="E15" s="708"/>
      <c r="F15" s="708"/>
      <c r="G15" s="708"/>
      <c r="H15" s="708"/>
      <c r="I15" s="708"/>
      <c r="J15" s="682"/>
      <c r="K15" s="709"/>
      <c r="L15" s="711" t="s">
        <v>368</v>
      </c>
      <c r="M15" s="711"/>
      <c r="N15" s="712" t="s">
        <v>1350</v>
      </c>
      <c r="O15" s="709"/>
      <c r="P15" s="709"/>
      <c r="Q15" s="709"/>
      <c r="R15" s="709"/>
      <c r="S15" s="709"/>
      <c r="T15" s="709"/>
      <c r="U15" s="709"/>
      <c r="V15" s="683"/>
    </row>
    <row r="16" spans="1:22" ht="15">
      <c r="A16" s="706"/>
      <c r="B16" s="717"/>
      <c r="C16" s="717"/>
      <c r="D16" s="708"/>
      <c r="E16" s="708"/>
      <c r="F16" s="708"/>
      <c r="G16" s="708"/>
      <c r="H16" s="708"/>
      <c r="I16" s="708"/>
      <c r="J16" s="682"/>
      <c r="K16" s="709"/>
      <c r="L16" s="708"/>
      <c r="M16" s="708"/>
      <c r="N16" s="708"/>
      <c r="O16" s="709"/>
      <c r="P16" s="709"/>
      <c r="Q16" s="709"/>
      <c r="R16" s="709"/>
      <c r="S16" s="709"/>
      <c r="T16" s="709"/>
      <c r="U16" s="709"/>
      <c r="V16" s="683"/>
    </row>
    <row r="17" spans="1:22" ht="15">
      <c r="A17" s="706"/>
      <c r="B17" s="576" t="s">
        <v>1361</v>
      </c>
      <c r="C17" s="707"/>
      <c r="D17" s="708"/>
      <c r="E17" s="708"/>
      <c r="F17" s="708"/>
      <c r="G17" s="708"/>
      <c r="H17" s="708"/>
      <c r="I17" s="708"/>
      <c r="J17" s="682"/>
      <c r="K17" s="709"/>
      <c r="L17" s="707" t="s">
        <v>1351</v>
      </c>
      <c r="M17" s="708"/>
      <c r="N17" s="708"/>
      <c r="O17" s="709"/>
      <c r="P17" s="709"/>
      <c r="Q17" s="709"/>
      <c r="R17" s="709"/>
      <c r="S17" s="709"/>
      <c r="T17" s="709"/>
      <c r="U17" s="709"/>
      <c r="V17" s="683"/>
    </row>
    <row r="18" spans="1:22" ht="15">
      <c r="A18" s="706"/>
      <c r="B18" s="710"/>
      <c r="C18" s="710"/>
      <c r="D18" s="708"/>
      <c r="E18" s="708"/>
      <c r="F18" s="708"/>
      <c r="G18" s="708"/>
      <c r="H18" s="708"/>
      <c r="I18" s="708"/>
      <c r="J18" s="682"/>
      <c r="K18" s="709"/>
      <c r="L18" s="710"/>
      <c r="M18" s="708"/>
      <c r="N18" s="708"/>
      <c r="O18" s="709"/>
      <c r="P18" s="709"/>
      <c r="Q18" s="709"/>
      <c r="R18" s="709"/>
      <c r="S18" s="709"/>
      <c r="T18" s="709"/>
      <c r="U18" s="709"/>
      <c r="V18" s="683"/>
    </row>
    <row r="19" spans="1:22" ht="15">
      <c r="A19" s="706"/>
      <c r="B19" s="711" t="s">
        <v>369</v>
      </c>
      <c r="C19" s="711"/>
      <c r="D19" s="712" t="s">
        <v>370</v>
      </c>
      <c r="E19" s="708"/>
      <c r="F19" s="708"/>
      <c r="G19" s="708"/>
      <c r="H19" s="708"/>
      <c r="I19" s="708"/>
      <c r="J19" s="682"/>
      <c r="K19" s="709"/>
      <c r="L19" s="711" t="s">
        <v>369</v>
      </c>
      <c r="M19" s="708"/>
      <c r="N19" s="718" t="s">
        <v>1352</v>
      </c>
      <c r="O19" s="709"/>
      <c r="P19" s="709"/>
      <c r="Q19" s="709"/>
      <c r="R19" s="709"/>
      <c r="S19" s="709"/>
      <c r="T19" s="709"/>
      <c r="U19" s="709"/>
      <c r="V19" s="683"/>
    </row>
    <row r="20" spans="1:22" ht="15">
      <c r="A20" s="706"/>
      <c r="B20" s="711" t="s">
        <v>371</v>
      </c>
      <c r="C20" s="711"/>
      <c r="D20" s="712" t="s">
        <v>372</v>
      </c>
      <c r="E20" s="708"/>
      <c r="F20" s="708"/>
      <c r="G20" s="708"/>
      <c r="H20" s="708"/>
      <c r="I20" s="708"/>
      <c r="J20" s="682"/>
      <c r="K20" s="709"/>
      <c r="L20" s="711" t="s">
        <v>371</v>
      </c>
      <c r="M20" s="708"/>
      <c r="N20" s="718" t="s">
        <v>1353</v>
      </c>
      <c r="O20" s="709"/>
      <c r="P20" s="709"/>
      <c r="Q20" s="709"/>
      <c r="R20" s="709"/>
      <c r="S20" s="709"/>
      <c r="T20" s="709"/>
      <c r="U20" s="709"/>
      <c r="V20" s="683"/>
    </row>
    <row r="21" spans="1:22" ht="15">
      <c r="A21" s="706"/>
      <c r="B21" s="711" t="s">
        <v>373</v>
      </c>
      <c r="C21" s="711"/>
      <c r="D21" s="712" t="s">
        <v>424</v>
      </c>
      <c r="E21" s="708"/>
      <c r="F21" s="708"/>
      <c r="G21" s="708"/>
      <c r="H21" s="708"/>
      <c r="I21" s="708"/>
      <c r="J21" s="682"/>
      <c r="K21" s="709"/>
      <c r="L21" s="711" t="s">
        <v>373</v>
      </c>
      <c r="M21" s="708"/>
      <c r="N21" s="712" t="s">
        <v>1354</v>
      </c>
      <c r="O21" s="709"/>
      <c r="P21" s="709"/>
      <c r="Q21" s="709"/>
      <c r="R21" s="709"/>
      <c r="S21" s="709"/>
      <c r="T21" s="709"/>
      <c r="U21" s="709"/>
      <c r="V21" s="683"/>
    </row>
    <row r="22" spans="1:22" ht="15">
      <c r="A22" s="706"/>
      <c r="B22" s="711" t="s">
        <v>369</v>
      </c>
      <c r="C22" s="711"/>
      <c r="D22" s="712" t="s">
        <v>374</v>
      </c>
      <c r="E22" s="708"/>
      <c r="F22" s="708"/>
      <c r="G22" s="708"/>
      <c r="H22" s="708"/>
      <c r="I22" s="708"/>
      <c r="J22" s="682"/>
      <c r="K22" s="709"/>
      <c r="L22" s="711" t="s">
        <v>369</v>
      </c>
      <c r="M22" s="708"/>
      <c r="N22" s="712" t="s">
        <v>1354</v>
      </c>
      <c r="O22" s="709"/>
      <c r="P22" s="709"/>
      <c r="Q22" s="709"/>
      <c r="R22" s="709"/>
      <c r="S22" s="709"/>
      <c r="T22" s="709"/>
      <c r="U22" s="709"/>
      <c r="V22" s="683"/>
    </row>
    <row r="23" spans="1:22">
      <c r="A23" s="706"/>
      <c r="B23" s="711" t="s">
        <v>371</v>
      </c>
      <c r="C23" s="711"/>
      <c r="D23" s="712" t="s">
        <v>375</v>
      </c>
      <c r="E23" s="709"/>
      <c r="F23" s="709"/>
      <c r="G23" s="709"/>
      <c r="H23" s="709"/>
      <c r="I23" s="709"/>
      <c r="J23" s="683"/>
      <c r="K23" s="709"/>
      <c r="L23" s="711" t="s">
        <v>371</v>
      </c>
      <c r="M23" s="709"/>
      <c r="N23" s="712" t="s">
        <v>1354</v>
      </c>
      <c r="O23" s="709"/>
      <c r="P23" s="709"/>
      <c r="Q23" s="709"/>
      <c r="R23" s="709"/>
      <c r="S23" s="709"/>
      <c r="T23" s="709"/>
      <c r="U23" s="709"/>
      <c r="V23" s="683"/>
    </row>
    <row r="24" spans="1:22">
      <c r="A24" s="706"/>
      <c r="B24" s="709"/>
      <c r="C24" s="709"/>
      <c r="D24" s="709"/>
      <c r="E24" s="709"/>
      <c r="F24" s="709"/>
      <c r="G24" s="709"/>
      <c r="H24" s="709"/>
      <c r="I24" s="709"/>
      <c r="J24" s="683"/>
      <c r="K24" s="709"/>
      <c r="L24" s="709"/>
      <c r="M24" s="709"/>
      <c r="N24" s="709"/>
      <c r="O24" s="709"/>
      <c r="P24" s="709"/>
      <c r="Q24" s="709"/>
      <c r="R24" s="709"/>
      <c r="S24" s="709"/>
      <c r="T24" s="709"/>
      <c r="U24" s="709"/>
      <c r="V24" s="683"/>
    </row>
    <row r="25" spans="1:22">
      <c r="A25" s="706"/>
      <c r="B25" s="8" t="s">
        <v>1360</v>
      </c>
      <c r="C25" s="719"/>
      <c r="D25" s="709"/>
      <c r="E25" s="709"/>
      <c r="F25" s="709"/>
      <c r="G25" s="709"/>
      <c r="H25" s="709"/>
      <c r="I25" s="709"/>
      <c r="J25" s="683"/>
      <c r="K25" s="709"/>
      <c r="L25" s="747" t="s">
        <v>1355</v>
      </c>
      <c r="M25" s="747"/>
      <c r="N25" s="747"/>
      <c r="O25" s="709"/>
      <c r="P25" s="709"/>
      <c r="Q25" s="709"/>
      <c r="R25" s="709"/>
      <c r="S25" s="709"/>
      <c r="T25" s="709"/>
      <c r="U25" s="709"/>
      <c r="V25" s="683"/>
    </row>
    <row r="26" spans="1:22">
      <c r="A26" s="706"/>
      <c r="B26" s="709"/>
      <c r="C26" s="709"/>
      <c r="D26" s="709"/>
      <c r="E26" s="709"/>
      <c r="F26" s="709"/>
      <c r="G26" s="709"/>
      <c r="H26" s="709"/>
      <c r="I26" s="709"/>
      <c r="J26" s="683"/>
      <c r="K26" s="709"/>
      <c r="L26" s="709"/>
      <c r="M26" s="709"/>
      <c r="N26" s="709"/>
      <c r="O26" s="709"/>
      <c r="P26" s="709"/>
      <c r="Q26" s="709"/>
      <c r="R26" s="709"/>
      <c r="S26" s="709"/>
      <c r="T26" s="709"/>
      <c r="U26" s="709"/>
      <c r="V26" s="683"/>
    </row>
    <row r="27" spans="1:22">
      <c r="A27" s="706"/>
      <c r="B27" s="749" t="s">
        <v>376</v>
      </c>
      <c r="C27" s="749"/>
      <c r="D27" s="749" t="s">
        <v>377</v>
      </c>
      <c r="E27" s="749"/>
      <c r="F27" s="749"/>
      <c r="G27" s="709"/>
      <c r="H27" s="709"/>
      <c r="I27" s="709"/>
      <c r="J27" s="683"/>
      <c r="K27" s="709"/>
      <c r="L27" s="575" t="s">
        <v>376</v>
      </c>
      <c r="M27" s="575" t="s">
        <v>377</v>
      </c>
      <c r="N27" s="709"/>
      <c r="O27" s="709"/>
      <c r="P27" s="709"/>
      <c r="Q27" s="709"/>
      <c r="R27" s="709"/>
      <c r="S27" s="709"/>
      <c r="T27" s="709"/>
      <c r="U27" s="709"/>
      <c r="V27" s="683"/>
    </row>
    <row r="28" spans="1:22" ht="13.9" customHeight="1">
      <c r="A28" s="706"/>
      <c r="B28" s="739" t="s">
        <v>378</v>
      </c>
      <c r="C28" s="739"/>
      <c r="D28" s="737" t="s">
        <v>379</v>
      </c>
      <c r="E28" s="737"/>
      <c r="F28" s="737"/>
      <c r="G28" s="709"/>
      <c r="H28" s="709"/>
      <c r="I28" s="709"/>
      <c r="J28" s="683"/>
      <c r="K28" s="709"/>
      <c r="L28" s="748" t="s">
        <v>378</v>
      </c>
      <c r="M28" s="696" t="s">
        <v>379</v>
      </c>
      <c r="N28" s="709"/>
      <c r="O28" s="709"/>
      <c r="P28" s="709"/>
      <c r="Q28" s="709"/>
      <c r="R28" s="709"/>
      <c r="S28" s="709"/>
      <c r="T28" s="709"/>
      <c r="U28" s="709"/>
      <c r="V28" s="683"/>
    </row>
    <row r="29" spans="1:22" ht="13.9" customHeight="1">
      <c r="A29" s="706"/>
      <c r="B29" s="739"/>
      <c r="C29" s="739"/>
      <c r="D29" s="737" t="s">
        <v>380</v>
      </c>
      <c r="E29" s="737"/>
      <c r="F29" s="737"/>
      <c r="G29" s="709"/>
      <c r="H29" s="709"/>
      <c r="I29" s="709"/>
      <c r="J29" s="683"/>
      <c r="K29" s="709"/>
      <c r="L29" s="748"/>
      <c r="M29" s="696" t="s">
        <v>380</v>
      </c>
      <c r="N29" s="709"/>
      <c r="O29" s="709"/>
      <c r="P29" s="709"/>
      <c r="Q29" s="709"/>
      <c r="R29" s="709"/>
      <c r="S29" s="709"/>
      <c r="T29" s="709"/>
      <c r="U29" s="709"/>
      <c r="V29" s="683"/>
    </row>
    <row r="30" spans="1:22" ht="13.9" customHeight="1">
      <c r="A30" s="706"/>
      <c r="B30" s="738" t="s">
        <v>381</v>
      </c>
      <c r="C30" s="738"/>
      <c r="D30" s="738"/>
      <c r="E30" s="738"/>
      <c r="F30" s="738"/>
      <c r="G30" s="709"/>
      <c r="H30" s="709"/>
      <c r="I30" s="709"/>
      <c r="J30" s="683"/>
      <c r="K30" s="709"/>
      <c r="L30" s="749" t="s">
        <v>381</v>
      </c>
      <c r="M30" s="749"/>
      <c r="N30" s="709"/>
      <c r="O30" s="709"/>
      <c r="P30" s="709"/>
      <c r="Q30" s="709"/>
      <c r="R30" s="709"/>
      <c r="S30" s="709"/>
      <c r="T30" s="709"/>
      <c r="U30" s="709"/>
      <c r="V30" s="683"/>
    </row>
    <row r="31" spans="1:22" ht="15.75" customHeight="1">
      <c r="A31" s="706"/>
      <c r="B31" s="737" t="s">
        <v>89</v>
      </c>
      <c r="C31" s="737"/>
      <c r="D31" s="737" t="s">
        <v>379</v>
      </c>
      <c r="E31" s="737"/>
      <c r="F31" s="737"/>
      <c r="G31" s="709"/>
      <c r="H31" s="709"/>
      <c r="I31" s="709"/>
      <c r="J31" s="683"/>
      <c r="K31" s="709"/>
      <c r="L31" s="696" t="s">
        <v>89</v>
      </c>
      <c r="M31" s="696" t="s">
        <v>379</v>
      </c>
      <c r="N31" s="709"/>
      <c r="O31" s="709"/>
      <c r="P31" s="709"/>
      <c r="Q31" s="709"/>
      <c r="R31" s="709"/>
      <c r="S31" s="709"/>
      <c r="T31" s="709"/>
      <c r="U31" s="709"/>
      <c r="V31" s="683"/>
    </row>
    <row r="32" spans="1:22" ht="15.75" customHeight="1">
      <c r="A32" s="706"/>
      <c r="B32" s="737" t="s">
        <v>212</v>
      </c>
      <c r="C32" s="737"/>
      <c r="D32" s="737" t="s">
        <v>380</v>
      </c>
      <c r="E32" s="737"/>
      <c r="F32" s="737"/>
      <c r="G32" s="709"/>
      <c r="H32" s="709"/>
      <c r="I32" s="709"/>
      <c r="J32" s="683"/>
      <c r="K32" s="709"/>
      <c r="L32" s="696" t="s">
        <v>212</v>
      </c>
      <c r="M32" s="696" t="s">
        <v>380</v>
      </c>
      <c r="N32" s="709"/>
      <c r="O32" s="709"/>
      <c r="P32" s="709"/>
      <c r="Q32" s="709"/>
      <c r="R32" s="709"/>
      <c r="S32" s="709"/>
      <c r="T32" s="709"/>
      <c r="U32" s="709"/>
      <c r="V32" s="683"/>
    </row>
    <row r="33" spans="1:22" ht="15.75" customHeight="1">
      <c r="A33" s="706"/>
      <c r="B33" s="737" t="s">
        <v>382</v>
      </c>
      <c r="C33" s="737"/>
      <c r="D33" s="737" t="s">
        <v>383</v>
      </c>
      <c r="E33" s="737"/>
      <c r="F33" s="737"/>
      <c r="G33" s="709"/>
      <c r="H33" s="709"/>
      <c r="I33" s="709"/>
      <c r="J33" s="683"/>
      <c r="K33" s="709"/>
      <c r="L33" s="696" t="s">
        <v>382</v>
      </c>
      <c r="M33" s="696" t="s">
        <v>383</v>
      </c>
      <c r="N33" s="709"/>
      <c r="O33" s="709"/>
      <c r="P33" s="709"/>
      <c r="Q33" s="709"/>
      <c r="R33" s="709"/>
      <c r="S33" s="709"/>
      <c r="T33" s="709"/>
      <c r="U33" s="709"/>
      <c r="V33" s="683"/>
    </row>
    <row r="34" spans="1:22" ht="15.75" customHeight="1">
      <c r="A34" s="706"/>
      <c r="B34" s="737" t="s">
        <v>384</v>
      </c>
      <c r="C34" s="737"/>
      <c r="D34" s="737" t="s">
        <v>385</v>
      </c>
      <c r="E34" s="737"/>
      <c r="F34" s="737"/>
      <c r="G34" s="709"/>
      <c r="H34" s="709"/>
      <c r="I34" s="709"/>
      <c r="J34" s="683"/>
      <c r="K34" s="709"/>
      <c r="L34" s="696" t="s">
        <v>384</v>
      </c>
      <c r="M34" s="696" t="s">
        <v>385</v>
      </c>
      <c r="N34" s="709"/>
      <c r="O34" s="709"/>
      <c r="P34" s="709"/>
      <c r="Q34" s="709"/>
      <c r="R34" s="709"/>
      <c r="S34" s="709"/>
      <c r="T34" s="709"/>
      <c r="U34" s="709"/>
      <c r="V34" s="683"/>
    </row>
    <row r="35" spans="1:22" ht="15.75" customHeight="1">
      <c r="A35" s="706"/>
      <c r="B35" s="737" t="s">
        <v>386</v>
      </c>
      <c r="C35" s="737"/>
      <c r="D35" s="737" t="s">
        <v>423</v>
      </c>
      <c r="E35" s="737"/>
      <c r="F35" s="737"/>
      <c r="G35" s="709"/>
      <c r="H35" s="709"/>
      <c r="I35" s="709"/>
      <c r="J35" s="683"/>
      <c r="K35" s="709"/>
      <c r="L35" s="696" t="s">
        <v>386</v>
      </c>
      <c r="M35" s="696" t="s">
        <v>1356</v>
      </c>
      <c r="N35" s="709"/>
      <c r="O35" s="709"/>
      <c r="P35" s="709"/>
      <c r="Q35" s="709"/>
      <c r="R35" s="709"/>
      <c r="S35" s="709"/>
      <c r="T35" s="709"/>
      <c r="U35" s="709"/>
      <c r="V35" s="683"/>
    </row>
    <row r="36" spans="1:22">
      <c r="A36" s="706"/>
      <c r="B36" s="738" t="s">
        <v>387</v>
      </c>
      <c r="C36" s="738"/>
      <c r="D36" s="738"/>
      <c r="E36" s="738"/>
      <c r="F36" s="738"/>
      <c r="G36" s="709"/>
      <c r="H36" s="709"/>
      <c r="I36" s="709"/>
      <c r="J36" s="683"/>
      <c r="K36" s="709"/>
      <c r="L36" s="749" t="s">
        <v>387</v>
      </c>
      <c r="M36" s="749"/>
      <c r="N36" s="709"/>
      <c r="O36" s="709"/>
      <c r="P36" s="709"/>
      <c r="Q36" s="709"/>
      <c r="R36" s="709"/>
      <c r="S36" s="709"/>
      <c r="T36" s="709"/>
      <c r="U36" s="709"/>
      <c r="V36" s="683"/>
    </row>
    <row r="37" spans="1:22" ht="15.75" customHeight="1">
      <c r="A37" s="706"/>
      <c r="B37" s="737" t="s">
        <v>388</v>
      </c>
      <c r="C37" s="737"/>
      <c r="D37" s="737" t="s">
        <v>380</v>
      </c>
      <c r="E37" s="737"/>
      <c r="F37" s="737"/>
      <c r="G37" s="709"/>
      <c r="H37" s="709"/>
      <c r="I37" s="709"/>
      <c r="J37" s="683"/>
      <c r="K37" s="709"/>
      <c r="L37" s="548" t="s">
        <v>388</v>
      </c>
      <c r="M37" s="548" t="s">
        <v>380</v>
      </c>
      <c r="N37" s="720"/>
      <c r="O37" s="720"/>
      <c r="P37" s="720"/>
      <c r="Q37" s="709"/>
      <c r="R37" s="709"/>
      <c r="S37" s="709"/>
      <c r="T37" s="709"/>
      <c r="U37" s="709"/>
      <c r="V37" s="683"/>
    </row>
    <row r="38" spans="1:22" ht="15.75" customHeight="1">
      <c r="A38" s="706"/>
      <c r="B38" s="737" t="s">
        <v>475</v>
      </c>
      <c r="C38" s="737"/>
      <c r="D38" s="737" t="s">
        <v>474</v>
      </c>
      <c r="E38" s="737"/>
      <c r="F38" s="737"/>
      <c r="G38" s="709"/>
      <c r="H38" s="709"/>
      <c r="I38" s="709"/>
      <c r="J38" s="683"/>
      <c r="K38" s="709"/>
      <c r="L38" s="548" t="s">
        <v>475</v>
      </c>
      <c r="M38" s="548" t="s">
        <v>474</v>
      </c>
      <c r="N38" s="720"/>
      <c r="O38" s="720"/>
      <c r="P38" s="720"/>
      <c r="Q38" s="709"/>
      <c r="R38" s="709"/>
      <c r="S38" s="709"/>
      <c r="T38" s="709"/>
      <c r="U38" s="709"/>
      <c r="V38" s="683"/>
    </row>
    <row r="39" spans="1:22" ht="15.75" customHeight="1">
      <c r="A39" s="706"/>
      <c r="B39" s="737" t="s">
        <v>389</v>
      </c>
      <c r="C39" s="737"/>
      <c r="D39" s="737" t="s">
        <v>390</v>
      </c>
      <c r="E39" s="737"/>
      <c r="F39" s="737"/>
      <c r="G39" s="709"/>
      <c r="H39" s="709"/>
      <c r="I39" s="709"/>
      <c r="J39" s="683"/>
      <c r="K39" s="709"/>
      <c r="L39" s="709"/>
      <c r="M39" s="709"/>
      <c r="N39" s="709"/>
      <c r="O39" s="709"/>
      <c r="P39" s="709"/>
      <c r="Q39" s="709"/>
      <c r="R39" s="709"/>
      <c r="S39" s="709"/>
      <c r="T39" s="709"/>
      <c r="U39" s="709"/>
      <c r="V39" s="683"/>
    </row>
    <row r="40" spans="1:22" ht="15" customHeight="1">
      <c r="A40" s="706"/>
      <c r="B40" s="737" t="s">
        <v>391</v>
      </c>
      <c r="C40" s="737"/>
      <c r="D40" s="737" t="s">
        <v>392</v>
      </c>
      <c r="E40" s="737"/>
      <c r="F40" s="737"/>
      <c r="G40" s="709"/>
      <c r="H40" s="709"/>
      <c r="I40" s="709"/>
      <c r="J40" s="683"/>
      <c r="K40" s="709"/>
      <c r="L40" s="709"/>
      <c r="M40" s="709"/>
      <c r="N40" s="709"/>
      <c r="O40" s="709"/>
      <c r="P40" s="709"/>
      <c r="Q40" s="709"/>
      <c r="R40" s="709"/>
      <c r="S40" s="709"/>
      <c r="T40" s="709"/>
      <c r="U40" s="709"/>
      <c r="V40" s="683"/>
    </row>
    <row r="41" spans="1:22" ht="15.75" customHeight="1">
      <c r="A41" s="706"/>
      <c r="B41" s="737" t="s">
        <v>393</v>
      </c>
      <c r="C41" s="737"/>
      <c r="D41" s="737" t="s">
        <v>394</v>
      </c>
      <c r="E41" s="737"/>
      <c r="F41" s="737"/>
      <c r="G41" s="709"/>
      <c r="H41" s="709"/>
      <c r="I41" s="709"/>
      <c r="J41" s="683"/>
      <c r="K41" s="709"/>
      <c r="L41" s="709"/>
      <c r="M41" s="709"/>
      <c r="N41" s="709"/>
      <c r="O41" s="709"/>
      <c r="P41" s="709"/>
      <c r="Q41" s="709"/>
      <c r="R41" s="709"/>
      <c r="S41" s="709"/>
      <c r="T41" s="709"/>
      <c r="U41" s="709"/>
      <c r="V41" s="683"/>
    </row>
    <row r="42" spans="1:22" ht="15.75" customHeight="1">
      <c r="A42" s="706"/>
      <c r="B42" s="737" t="s">
        <v>395</v>
      </c>
      <c r="C42" s="737"/>
      <c r="D42" s="737" t="s">
        <v>396</v>
      </c>
      <c r="E42" s="737"/>
      <c r="F42" s="737"/>
      <c r="G42" s="709"/>
      <c r="H42" s="709"/>
      <c r="I42" s="709"/>
      <c r="J42" s="683"/>
      <c r="K42" s="709"/>
      <c r="L42" s="709"/>
      <c r="M42" s="709"/>
      <c r="N42" s="709"/>
      <c r="O42" s="709"/>
      <c r="P42" s="709"/>
      <c r="Q42" s="709"/>
      <c r="R42" s="709"/>
      <c r="S42" s="709"/>
      <c r="T42" s="709"/>
      <c r="U42" s="709"/>
      <c r="V42" s="683"/>
    </row>
    <row r="43" spans="1:22">
      <c r="A43" s="706"/>
      <c r="B43" s="709"/>
      <c r="C43" s="709"/>
      <c r="D43" s="709"/>
      <c r="E43" s="709"/>
      <c r="F43" s="709"/>
      <c r="G43" s="709"/>
      <c r="H43" s="709"/>
      <c r="I43" s="709"/>
      <c r="J43" s="683"/>
      <c r="K43" s="709"/>
      <c r="L43" s="709"/>
      <c r="M43" s="709"/>
      <c r="N43" s="709"/>
      <c r="O43" s="709"/>
      <c r="P43" s="709"/>
      <c r="Q43" s="709"/>
      <c r="R43" s="709"/>
      <c r="S43" s="709"/>
      <c r="T43" s="709"/>
      <c r="U43" s="709"/>
      <c r="V43" s="683"/>
    </row>
    <row r="44" spans="1:22">
      <c r="A44" s="706"/>
      <c r="B44" s="740" t="s">
        <v>397</v>
      </c>
      <c r="C44" s="740"/>
      <c r="D44" s="709"/>
      <c r="E44" s="709"/>
      <c r="F44" s="709"/>
      <c r="G44" s="709"/>
      <c r="H44" s="709"/>
      <c r="I44" s="709"/>
      <c r="J44" s="683"/>
      <c r="K44" s="709"/>
      <c r="L44" s="709"/>
      <c r="M44" s="709"/>
      <c r="N44" s="709"/>
      <c r="O44" s="709"/>
      <c r="P44" s="709"/>
      <c r="Q44" s="709"/>
      <c r="R44" s="709"/>
      <c r="S44" s="709"/>
      <c r="T44" s="709"/>
      <c r="U44" s="709"/>
      <c r="V44" s="683"/>
    </row>
    <row r="45" spans="1:22">
      <c r="A45" s="706"/>
      <c r="B45" s="709"/>
      <c r="C45" s="709"/>
      <c r="D45" s="709"/>
      <c r="E45" s="709"/>
      <c r="F45" s="709"/>
      <c r="G45" s="709"/>
      <c r="H45" s="709"/>
      <c r="I45" s="709"/>
      <c r="J45" s="683"/>
      <c r="K45" s="709"/>
      <c r="L45" s="709"/>
      <c r="M45" s="709"/>
      <c r="N45" s="709"/>
      <c r="O45" s="709"/>
      <c r="P45" s="709"/>
      <c r="Q45" s="709"/>
      <c r="R45" s="709"/>
      <c r="S45" s="709"/>
      <c r="T45" s="709"/>
      <c r="U45" s="709"/>
      <c r="V45" s="683"/>
    </row>
    <row r="46" spans="1:22">
      <c r="A46" s="706"/>
      <c r="B46" s="713" t="s">
        <v>1306</v>
      </c>
      <c r="C46" s="713"/>
      <c r="D46" s="709"/>
      <c r="E46" s="709"/>
      <c r="F46" s="709"/>
      <c r="G46" s="709"/>
      <c r="H46" s="709"/>
      <c r="I46" s="709"/>
      <c r="J46" s="683"/>
      <c r="K46" s="709"/>
      <c r="L46" s="709"/>
      <c r="M46" s="709"/>
      <c r="N46" s="709"/>
      <c r="O46" s="709"/>
      <c r="P46" s="709"/>
      <c r="Q46" s="709"/>
      <c r="R46" s="709"/>
      <c r="S46" s="709"/>
      <c r="T46" s="709"/>
      <c r="U46" s="709"/>
      <c r="V46" s="683"/>
    </row>
    <row r="47" spans="1:22">
      <c r="A47" s="706"/>
      <c r="B47" s="713" t="s">
        <v>1307</v>
      </c>
      <c r="C47" s="713"/>
      <c r="D47" s="709"/>
      <c r="E47" s="709"/>
      <c r="F47" s="709"/>
      <c r="G47" s="709"/>
      <c r="H47" s="709"/>
      <c r="I47" s="709"/>
      <c r="J47" s="683"/>
      <c r="K47" s="709"/>
      <c r="L47" s="709"/>
      <c r="M47" s="709"/>
      <c r="N47" s="709"/>
      <c r="O47" s="709"/>
      <c r="P47" s="709"/>
      <c r="Q47" s="709"/>
      <c r="R47" s="709"/>
      <c r="S47" s="709"/>
      <c r="T47" s="709"/>
      <c r="U47" s="709"/>
      <c r="V47" s="683"/>
    </row>
    <row r="48" spans="1:22">
      <c r="A48" s="706"/>
      <c r="B48" s="709"/>
      <c r="C48" s="709"/>
      <c r="D48" s="709"/>
      <c r="E48" s="709"/>
      <c r="F48" s="709"/>
      <c r="G48" s="709"/>
      <c r="H48" s="709"/>
      <c r="I48" s="709"/>
      <c r="J48" s="683"/>
      <c r="K48" s="709"/>
      <c r="L48" s="709"/>
      <c r="M48" s="709"/>
      <c r="N48" s="709"/>
      <c r="O48" s="709"/>
      <c r="P48" s="709"/>
      <c r="Q48" s="709"/>
      <c r="R48" s="709"/>
      <c r="S48" s="709"/>
      <c r="T48" s="709"/>
      <c r="U48" s="709"/>
      <c r="V48" s="683"/>
    </row>
    <row r="49" spans="1:22">
      <c r="A49" s="706"/>
      <c r="B49" s="721" t="s">
        <v>398</v>
      </c>
      <c r="C49" s="721"/>
      <c r="D49" s="722">
        <v>15000000000</v>
      </c>
      <c r="E49" s="709"/>
      <c r="F49" s="709"/>
      <c r="G49" s="709"/>
      <c r="H49" s="709"/>
      <c r="I49" s="709"/>
      <c r="J49" s="683"/>
      <c r="K49" s="709"/>
      <c r="L49" s="709"/>
      <c r="M49" s="709"/>
      <c r="N49" s="709"/>
      <c r="O49" s="709"/>
      <c r="P49" s="709"/>
      <c r="Q49" s="709"/>
      <c r="R49" s="709"/>
      <c r="S49" s="709"/>
      <c r="T49" s="709"/>
      <c r="U49" s="709"/>
      <c r="V49" s="683"/>
    </row>
    <row r="50" spans="1:22">
      <c r="A50" s="706"/>
      <c r="B50" s="721" t="s">
        <v>399</v>
      </c>
      <c r="C50" s="721"/>
      <c r="D50" s="722">
        <v>15000000000</v>
      </c>
      <c r="E50" s="709"/>
      <c r="F50" s="709"/>
      <c r="G50" s="709"/>
      <c r="H50" s="709"/>
      <c r="I50" s="709"/>
      <c r="J50" s="683"/>
      <c r="K50" s="709"/>
      <c r="L50" s="709"/>
      <c r="M50" s="709"/>
      <c r="N50" s="709"/>
      <c r="O50" s="709"/>
      <c r="P50" s="709"/>
      <c r="Q50" s="709"/>
      <c r="R50" s="709"/>
      <c r="S50" s="709"/>
      <c r="T50" s="709"/>
      <c r="U50" s="709"/>
      <c r="V50" s="683"/>
    </row>
    <row r="51" spans="1:22">
      <c r="A51" s="706"/>
      <c r="B51" s="721" t="s">
        <v>330</v>
      </c>
      <c r="C51" s="721"/>
      <c r="D51" s="722">
        <v>10000000000</v>
      </c>
      <c r="E51" s="709"/>
      <c r="F51" s="709"/>
      <c r="G51" s="709"/>
      <c r="H51" s="709"/>
      <c r="I51" s="709"/>
      <c r="J51" s="683"/>
      <c r="K51" s="709"/>
      <c r="L51" s="709"/>
      <c r="M51" s="709"/>
      <c r="N51" s="709"/>
      <c r="O51" s="709"/>
      <c r="P51" s="709"/>
      <c r="Q51" s="709"/>
      <c r="R51" s="709"/>
      <c r="S51" s="709"/>
      <c r="T51" s="709"/>
      <c r="U51" s="709"/>
      <c r="V51" s="683"/>
    </row>
    <row r="52" spans="1:22">
      <c r="A52" s="706"/>
      <c r="B52" s="721" t="s">
        <v>400</v>
      </c>
      <c r="C52" s="721"/>
      <c r="D52" s="722">
        <v>1000000</v>
      </c>
      <c r="E52" s="709"/>
      <c r="F52" s="709"/>
      <c r="G52" s="709"/>
      <c r="H52" s="709"/>
      <c r="I52" s="709"/>
      <c r="J52" s="683"/>
      <c r="K52" s="709"/>
      <c r="L52" s="709"/>
      <c r="M52" s="709"/>
      <c r="N52" s="709"/>
      <c r="O52" s="709"/>
      <c r="P52" s="709"/>
      <c r="Q52" s="709"/>
      <c r="R52" s="709"/>
      <c r="S52" s="709"/>
      <c r="T52" s="709"/>
      <c r="U52" s="709"/>
      <c r="V52" s="683"/>
    </row>
    <row r="53" spans="1:22">
      <c r="A53" s="706"/>
      <c r="B53" s="709"/>
      <c r="C53" s="709"/>
      <c r="D53" s="709"/>
      <c r="E53" s="709"/>
      <c r="F53" s="709"/>
      <c r="G53" s="709"/>
      <c r="H53" s="709"/>
      <c r="I53" s="709"/>
      <c r="J53" s="683"/>
      <c r="K53" s="709"/>
      <c r="L53" s="709"/>
      <c r="M53" s="709"/>
      <c r="N53" s="709"/>
      <c r="O53" s="709"/>
      <c r="P53" s="709"/>
      <c r="Q53" s="709"/>
      <c r="R53" s="709"/>
      <c r="S53" s="709"/>
      <c r="T53" s="709"/>
      <c r="U53" s="709"/>
      <c r="V53" s="683"/>
    </row>
    <row r="54" spans="1:22">
      <c r="A54" s="706"/>
      <c r="B54" s="709"/>
      <c r="C54" s="709"/>
      <c r="D54" s="709"/>
      <c r="E54" s="709"/>
      <c r="F54" s="709"/>
      <c r="G54" s="709"/>
      <c r="H54" s="709"/>
      <c r="I54" s="709"/>
      <c r="J54" s="683"/>
      <c r="K54" s="709"/>
      <c r="L54" s="709"/>
      <c r="M54" s="709"/>
      <c r="N54" s="709"/>
      <c r="O54" s="709"/>
      <c r="P54" s="709"/>
      <c r="Q54" s="709"/>
      <c r="R54" s="709"/>
      <c r="S54" s="709"/>
      <c r="T54" s="709"/>
      <c r="U54" s="709"/>
      <c r="V54" s="683"/>
    </row>
    <row r="55" spans="1:22" ht="15" customHeight="1">
      <c r="A55" s="706"/>
      <c r="B55" s="755" t="s">
        <v>401</v>
      </c>
      <c r="C55" s="755"/>
      <c r="D55" s="755"/>
      <c r="E55" s="755"/>
      <c r="F55" s="755"/>
      <c r="G55" s="755"/>
      <c r="H55" s="755"/>
      <c r="I55" s="755"/>
      <c r="J55" s="683"/>
      <c r="K55" s="709"/>
      <c r="L55" s="709"/>
      <c r="M55" s="709"/>
      <c r="N55" s="709"/>
      <c r="O55" s="709"/>
      <c r="P55" s="709"/>
      <c r="Q55" s="709"/>
      <c r="R55" s="709"/>
      <c r="S55" s="709"/>
      <c r="T55" s="709"/>
      <c r="U55" s="709"/>
      <c r="V55" s="683"/>
    </row>
    <row r="56" spans="1:22" ht="48">
      <c r="A56" s="706"/>
      <c r="B56" s="580" t="s">
        <v>402</v>
      </c>
      <c r="C56" s="580" t="s">
        <v>236</v>
      </c>
      <c r="D56" s="580" t="s">
        <v>403</v>
      </c>
      <c r="E56" s="580" t="s">
        <v>404</v>
      </c>
      <c r="F56" s="580" t="s">
        <v>271</v>
      </c>
      <c r="G56" s="580" t="s">
        <v>405</v>
      </c>
      <c r="H56" s="580" t="s">
        <v>272</v>
      </c>
      <c r="I56" s="580" t="s">
        <v>406</v>
      </c>
      <c r="J56" s="683"/>
      <c r="K56" s="709"/>
      <c r="L56" s="709"/>
      <c r="M56" s="709"/>
      <c r="N56" s="709"/>
      <c r="O56" s="709"/>
      <c r="P56" s="709"/>
      <c r="Q56" s="709"/>
      <c r="R56" s="709"/>
      <c r="S56" s="709"/>
      <c r="T56" s="709"/>
      <c r="U56" s="709"/>
      <c r="V56" s="683"/>
    </row>
    <row r="57" spans="1:22">
      <c r="A57" s="706"/>
      <c r="B57" s="547">
        <v>1</v>
      </c>
      <c r="C57" s="548" t="s">
        <v>240</v>
      </c>
      <c r="D57" s="549">
        <v>9999</v>
      </c>
      <c r="E57" s="549">
        <v>9999</v>
      </c>
      <c r="F57" s="547" t="s">
        <v>407</v>
      </c>
      <c r="G57" s="549">
        <v>9999</v>
      </c>
      <c r="H57" s="550">
        <v>9999000000</v>
      </c>
      <c r="I57" s="551">
        <v>0.99990000000000001</v>
      </c>
      <c r="J57" s="683"/>
      <c r="K57" s="709"/>
      <c r="L57" s="709"/>
      <c r="M57" s="709"/>
      <c r="N57" s="709"/>
      <c r="O57" s="709"/>
      <c r="P57" s="709"/>
      <c r="Q57" s="709"/>
      <c r="R57" s="709"/>
      <c r="S57" s="709"/>
      <c r="T57" s="709"/>
      <c r="U57" s="709"/>
      <c r="V57" s="683"/>
    </row>
    <row r="58" spans="1:22">
      <c r="A58" s="706"/>
      <c r="B58" s="547">
        <v>2</v>
      </c>
      <c r="C58" s="548" t="s">
        <v>408</v>
      </c>
      <c r="D58" s="547">
        <v>1</v>
      </c>
      <c r="E58" s="547">
        <v>1</v>
      </c>
      <c r="F58" s="547" t="s">
        <v>407</v>
      </c>
      <c r="G58" s="547">
        <v>1</v>
      </c>
      <c r="H58" s="550">
        <v>1000000</v>
      </c>
      <c r="I58" s="551">
        <v>1E-4</v>
      </c>
      <c r="J58" s="683"/>
      <c r="K58" s="709"/>
      <c r="L58" s="709"/>
      <c r="M58" s="709"/>
      <c r="N58" s="709"/>
      <c r="O58" s="709"/>
      <c r="P58" s="709"/>
      <c r="Q58" s="709"/>
      <c r="R58" s="709"/>
      <c r="S58" s="709"/>
      <c r="T58" s="709"/>
      <c r="U58" s="709"/>
      <c r="V58" s="683"/>
    </row>
    <row r="59" spans="1:22">
      <c r="A59" s="706"/>
      <c r="B59" s="709"/>
      <c r="C59" s="709"/>
      <c r="D59" s="709"/>
      <c r="E59" s="709"/>
      <c r="F59" s="709"/>
      <c r="G59" s="709"/>
      <c r="H59" s="709"/>
      <c r="I59" s="709"/>
      <c r="J59" s="683"/>
      <c r="K59" s="709"/>
      <c r="L59" s="709"/>
      <c r="M59" s="709"/>
      <c r="N59" s="709"/>
      <c r="O59" s="709"/>
      <c r="P59" s="709"/>
      <c r="Q59" s="709"/>
      <c r="R59" s="709"/>
      <c r="S59" s="709"/>
      <c r="T59" s="709"/>
      <c r="U59" s="709"/>
      <c r="V59" s="683"/>
    </row>
    <row r="60" spans="1:22" ht="15" customHeight="1">
      <c r="A60" s="706"/>
      <c r="B60" s="755" t="s">
        <v>409</v>
      </c>
      <c r="C60" s="755"/>
      <c r="D60" s="755"/>
      <c r="E60" s="755"/>
      <c r="F60" s="755"/>
      <c r="G60" s="755"/>
      <c r="H60" s="755"/>
      <c r="I60" s="755"/>
      <c r="J60" s="683"/>
      <c r="K60" s="709"/>
      <c r="L60" s="709"/>
      <c r="M60" s="709"/>
      <c r="N60" s="709"/>
      <c r="O60" s="709"/>
      <c r="P60" s="709"/>
      <c r="Q60" s="709"/>
      <c r="R60" s="709"/>
      <c r="S60" s="709"/>
      <c r="T60" s="709"/>
      <c r="U60" s="709"/>
      <c r="V60" s="683"/>
    </row>
    <row r="61" spans="1:22" ht="48">
      <c r="A61" s="706"/>
      <c r="B61" s="580" t="s">
        <v>402</v>
      </c>
      <c r="C61" s="580" t="s">
        <v>236</v>
      </c>
      <c r="D61" s="580" t="s">
        <v>403</v>
      </c>
      <c r="E61" s="580" t="s">
        <v>404</v>
      </c>
      <c r="F61" s="580" t="s">
        <v>271</v>
      </c>
      <c r="G61" s="580" t="s">
        <v>405</v>
      </c>
      <c r="H61" s="580" t="s">
        <v>272</v>
      </c>
      <c r="I61" s="580" t="s">
        <v>410</v>
      </c>
      <c r="J61" s="683"/>
      <c r="K61" s="709"/>
      <c r="L61" s="709"/>
      <c r="M61" s="709"/>
      <c r="N61" s="709"/>
      <c r="O61" s="709"/>
      <c r="P61" s="709"/>
      <c r="Q61" s="709"/>
      <c r="R61" s="709"/>
      <c r="S61" s="709"/>
      <c r="T61" s="709"/>
      <c r="U61" s="709"/>
      <c r="V61" s="683"/>
    </row>
    <row r="62" spans="1:22">
      <c r="A62" s="706"/>
      <c r="B62" s="547">
        <v>1</v>
      </c>
      <c r="C62" s="548" t="s">
        <v>240</v>
      </c>
      <c r="D62" s="549">
        <v>9999</v>
      </c>
      <c r="E62" s="549">
        <v>9999</v>
      </c>
      <c r="F62" s="547" t="s">
        <v>407</v>
      </c>
      <c r="G62" s="549">
        <v>9999</v>
      </c>
      <c r="H62" s="550">
        <v>9999000000</v>
      </c>
      <c r="I62" s="551">
        <v>0.99990000000000001</v>
      </c>
      <c r="J62" s="683"/>
      <c r="K62" s="709"/>
      <c r="L62" s="709"/>
      <c r="M62" s="709"/>
      <c r="N62" s="709"/>
      <c r="O62" s="709"/>
      <c r="P62" s="709"/>
      <c r="Q62" s="709"/>
      <c r="R62" s="709"/>
      <c r="S62" s="709"/>
      <c r="T62" s="709"/>
      <c r="U62" s="709"/>
      <c r="V62" s="683"/>
    </row>
    <row r="63" spans="1:22">
      <c r="A63" s="706"/>
      <c r="B63" s="547">
        <v>2</v>
      </c>
      <c r="C63" s="548" t="s">
        <v>408</v>
      </c>
      <c r="D63" s="547">
        <v>1</v>
      </c>
      <c r="E63" s="547">
        <v>1</v>
      </c>
      <c r="F63" s="547" t="s">
        <v>407</v>
      </c>
      <c r="G63" s="547">
        <v>1</v>
      </c>
      <c r="H63" s="550">
        <v>1000000</v>
      </c>
      <c r="I63" s="551">
        <v>1E-4</v>
      </c>
      <c r="J63" s="683"/>
      <c r="K63" s="709"/>
      <c r="L63" s="709"/>
      <c r="M63" s="709"/>
      <c r="N63" s="709"/>
      <c r="O63" s="709"/>
      <c r="P63" s="709"/>
      <c r="Q63" s="709"/>
      <c r="R63" s="709"/>
      <c r="S63" s="709"/>
      <c r="T63" s="709"/>
      <c r="U63" s="709"/>
      <c r="V63" s="683"/>
    </row>
    <row r="64" spans="1:22">
      <c r="A64" s="706"/>
      <c r="B64" s="709"/>
      <c r="C64" s="709"/>
      <c r="D64" s="709"/>
      <c r="E64" s="709"/>
      <c r="F64" s="709"/>
      <c r="G64" s="709"/>
      <c r="H64" s="709"/>
      <c r="I64" s="709"/>
      <c r="J64" s="683"/>
      <c r="K64" s="709"/>
      <c r="L64" s="709"/>
      <c r="M64" s="709"/>
      <c r="N64" s="709"/>
      <c r="O64" s="709"/>
      <c r="P64" s="709"/>
      <c r="Q64" s="709"/>
      <c r="R64" s="709"/>
      <c r="S64" s="709"/>
      <c r="T64" s="709"/>
      <c r="U64" s="709"/>
      <c r="V64" s="683"/>
    </row>
    <row r="65" spans="1:22">
      <c r="A65" s="706"/>
      <c r="B65" s="709"/>
      <c r="C65" s="709"/>
      <c r="D65" s="709"/>
      <c r="E65" s="709"/>
      <c r="F65" s="709"/>
      <c r="G65" s="709"/>
      <c r="H65" s="709"/>
      <c r="I65" s="709"/>
      <c r="J65" s="683"/>
      <c r="K65" s="709"/>
      <c r="L65" s="709"/>
      <c r="M65" s="709"/>
      <c r="N65" s="709"/>
      <c r="O65" s="709"/>
      <c r="P65" s="709"/>
      <c r="Q65" s="709"/>
      <c r="R65" s="709"/>
      <c r="S65" s="709"/>
      <c r="T65" s="709"/>
      <c r="U65" s="709"/>
      <c r="V65" s="683"/>
    </row>
    <row r="66" spans="1:22">
      <c r="A66" s="706"/>
      <c r="B66" s="723" t="s">
        <v>411</v>
      </c>
      <c r="C66" s="723"/>
      <c r="D66" s="709"/>
      <c r="E66" s="709"/>
      <c r="F66" s="709"/>
      <c r="G66" s="709"/>
      <c r="H66" s="709"/>
      <c r="I66" s="709"/>
      <c r="J66" s="683"/>
      <c r="K66" s="709"/>
      <c r="L66" s="723" t="s">
        <v>411</v>
      </c>
      <c r="M66" s="709"/>
      <c r="N66" s="709"/>
      <c r="O66" s="709"/>
      <c r="P66" s="709"/>
      <c r="Q66" s="709"/>
      <c r="R66" s="709"/>
      <c r="S66" s="709"/>
      <c r="T66" s="709"/>
      <c r="U66" s="709"/>
      <c r="V66" s="683"/>
    </row>
    <row r="67" spans="1:22">
      <c r="A67" s="706"/>
      <c r="B67" s="709"/>
      <c r="C67" s="709"/>
      <c r="D67" s="709"/>
      <c r="E67" s="709"/>
      <c r="F67" s="709"/>
      <c r="G67" s="709"/>
      <c r="H67" s="709"/>
      <c r="I67" s="709"/>
      <c r="J67" s="683"/>
      <c r="K67" s="709"/>
      <c r="L67" s="709"/>
      <c r="M67" s="709"/>
      <c r="N67" s="709"/>
      <c r="O67" s="709"/>
      <c r="P67" s="709"/>
      <c r="Q67" s="709"/>
      <c r="R67" s="709"/>
      <c r="S67" s="709"/>
      <c r="T67" s="709"/>
      <c r="U67" s="709"/>
      <c r="V67" s="683"/>
    </row>
    <row r="68" spans="1:22">
      <c r="A68" s="706"/>
      <c r="B68" s="723" t="s">
        <v>412</v>
      </c>
      <c r="C68" s="723"/>
      <c r="D68" s="709"/>
      <c r="E68" s="709"/>
      <c r="F68" s="709"/>
      <c r="G68" s="709"/>
      <c r="H68" s="709"/>
      <c r="I68" s="709"/>
      <c r="J68" s="683"/>
      <c r="K68" s="709"/>
      <c r="L68" s="723" t="s">
        <v>412</v>
      </c>
      <c r="M68" s="709"/>
      <c r="N68" s="709"/>
      <c r="O68" s="709"/>
      <c r="P68" s="709"/>
      <c r="Q68" s="709"/>
      <c r="R68" s="709"/>
      <c r="S68" s="709"/>
      <c r="T68" s="709"/>
      <c r="U68" s="709"/>
      <c r="V68" s="683"/>
    </row>
    <row r="69" spans="1:22">
      <c r="A69" s="706"/>
      <c r="B69" s="723" t="s">
        <v>413</v>
      </c>
      <c r="C69" s="723"/>
      <c r="D69" s="709"/>
      <c r="E69" s="709"/>
      <c r="F69" s="709"/>
      <c r="G69" s="709"/>
      <c r="H69" s="709"/>
      <c r="I69" s="709"/>
      <c r="J69" s="683"/>
      <c r="K69" s="709"/>
      <c r="L69" s="723" t="s">
        <v>413</v>
      </c>
      <c r="M69" s="709"/>
      <c r="N69" s="709"/>
      <c r="O69" s="709"/>
      <c r="P69" s="709"/>
      <c r="Q69" s="709"/>
      <c r="R69" s="709"/>
      <c r="S69" s="709"/>
      <c r="T69" s="709"/>
      <c r="U69" s="709"/>
      <c r="V69" s="683"/>
    </row>
    <row r="70" spans="1:22" ht="10.9" customHeight="1">
      <c r="A70" s="706"/>
      <c r="B70" s="709"/>
      <c r="C70" s="709"/>
      <c r="D70" s="709"/>
      <c r="E70" s="709"/>
      <c r="F70" s="709"/>
      <c r="G70" s="709"/>
      <c r="H70" s="709"/>
      <c r="I70" s="709"/>
      <c r="J70" s="683"/>
      <c r="K70" s="709"/>
      <c r="L70" s="723"/>
      <c r="M70" s="709"/>
      <c r="N70" s="709"/>
      <c r="O70" s="709"/>
      <c r="P70" s="709"/>
      <c r="Q70" s="709"/>
      <c r="R70" s="709"/>
      <c r="S70" s="709"/>
      <c r="T70" s="709"/>
      <c r="U70" s="709"/>
      <c r="V70" s="683"/>
    </row>
    <row r="71" spans="1:22" ht="7.9" customHeight="1">
      <c r="A71" s="706"/>
      <c r="B71" s="709"/>
      <c r="C71" s="709"/>
      <c r="D71" s="709"/>
      <c r="E71" s="709"/>
      <c r="F71" s="709"/>
      <c r="G71" s="709"/>
      <c r="H71" s="709"/>
      <c r="I71" s="709"/>
      <c r="J71" s="683"/>
      <c r="K71" s="709"/>
      <c r="L71" s="709"/>
      <c r="M71" s="709"/>
      <c r="N71" s="709"/>
      <c r="O71" s="709"/>
      <c r="P71" s="709"/>
      <c r="Q71" s="709"/>
      <c r="R71" s="709"/>
      <c r="S71" s="709"/>
      <c r="T71" s="709"/>
      <c r="U71" s="709"/>
      <c r="V71" s="683"/>
    </row>
    <row r="72" spans="1:22">
      <c r="A72" s="706"/>
      <c r="B72" s="723" t="s">
        <v>414</v>
      </c>
      <c r="C72" s="723"/>
      <c r="D72" s="709"/>
      <c r="E72" s="709"/>
      <c r="F72" s="709"/>
      <c r="G72" s="709"/>
      <c r="H72" s="709"/>
      <c r="I72" s="709"/>
      <c r="J72" s="683"/>
      <c r="K72" s="709"/>
      <c r="L72" s="723" t="s">
        <v>414</v>
      </c>
      <c r="M72" s="709"/>
      <c r="N72" s="709"/>
      <c r="O72" s="709"/>
      <c r="P72" s="709"/>
      <c r="Q72" s="709"/>
      <c r="R72" s="709"/>
      <c r="S72" s="709"/>
      <c r="T72" s="709"/>
      <c r="U72" s="709"/>
      <c r="V72" s="683"/>
    </row>
    <row r="73" spans="1:22" ht="10.9" customHeight="1">
      <c r="A73" s="706"/>
      <c r="B73" s="709"/>
      <c r="C73" s="709"/>
      <c r="D73" s="709"/>
      <c r="E73" s="709"/>
      <c r="F73" s="709"/>
      <c r="G73" s="709"/>
      <c r="H73" s="709"/>
      <c r="I73" s="709"/>
      <c r="J73" s="683"/>
      <c r="K73" s="709"/>
      <c r="L73" s="709"/>
      <c r="M73" s="709"/>
      <c r="N73" s="709"/>
      <c r="O73" s="709"/>
      <c r="P73" s="709"/>
      <c r="Q73" s="709"/>
      <c r="R73" s="709"/>
      <c r="S73" s="709"/>
      <c r="T73" s="709"/>
      <c r="U73" s="709"/>
      <c r="V73" s="683"/>
    </row>
    <row r="74" spans="1:22" ht="15" customHeight="1">
      <c r="A74" s="706"/>
      <c r="B74" s="753" t="s">
        <v>415</v>
      </c>
      <c r="C74" s="753"/>
      <c r="D74" s="754" t="s">
        <v>416</v>
      </c>
      <c r="E74" s="754"/>
      <c r="F74" s="709"/>
      <c r="G74" s="709"/>
      <c r="H74" s="709"/>
      <c r="I74" s="709"/>
      <c r="J74" s="683"/>
      <c r="K74" s="709"/>
      <c r="L74" s="573" t="s">
        <v>415</v>
      </c>
      <c r="M74" s="574" t="s">
        <v>416</v>
      </c>
      <c r="N74" s="709"/>
      <c r="O74" s="709"/>
      <c r="P74" s="709"/>
      <c r="Q74" s="709"/>
      <c r="R74" s="709"/>
      <c r="S74" s="709"/>
      <c r="T74" s="709"/>
      <c r="U74" s="709"/>
      <c r="V74" s="683"/>
    </row>
    <row r="75" spans="1:22">
      <c r="A75" s="706"/>
      <c r="B75" s="577" t="s">
        <v>379</v>
      </c>
      <c r="C75" s="577"/>
      <c r="D75" s="571" t="s">
        <v>89</v>
      </c>
      <c r="E75" s="572"/>
      <c r="F75" s="709"/>
      <c r="G75" s="709"/>
      <c r="H75" s="709"/>
      <c r="I75" s="709"/>
      <c r="J75" s="683"/>
      <c r="K75" s="709"/>
      <c r="L75" s="697" t="s">
        <v>379</v>
      </c>
      <c r="M75" s="698" t="s">
        <v>89</v>
      </c>
      <c r="N75" s="709"/>
      <c r="O75" s="709"/>
      <c r="P75" s="709"/>
      <c r="Q75" s="709"/>
      <c r="R75" s="709"/>
      <c r="S75" s="709"/>
      <c r="T75" s="709"/>
      <c r="U75" s="709"/>
      <c r="V75" s="683"/>
    </row>
    <row r="76" spans="1:22">
      <c r="A76" s="706"/>
      <c r="B76" s="577" t="s">
        <v>380</v>
      </c>
      <c r="C76" s="577"/>
      <c r="D76" s="571" t="s">
        <v>212</v>
      </c>
      <c r="E76" s="572"/>
      <c r="F76" s="709"/>
      <c r="G76" s="709"/>
      <c r="H76" s="709"/>
      <c r="I76" s="709"/>
      <c r="J76" s="683"/>
      <c r="K76" s="709"/>
      <c r="L76" s="697" t="s">
        <v>380</v>
      </c>
      <c r="M76" s="698" t="s">
        <v>212</v>
      </c>
      <c r="N76" s="709"/>
      <c r="O76" s="709"/>
      <c r="P76" s="709"/>
      <c r="Q76" s="709"/>
      <c r="R76" s="709"/>
      <c r="S76" s="709"/>
      <c r="T76" s="709"/>
      <c r="U76" s="709"/>
      <c r="V76" s="683"/>
    </row>
    <row r="77" spans="1:22" ht="14.45" customHeight="1">
      <c r="A77" s="706"/>
      <c r="B77" s="577" t="s">
        <v>383</v>
      </c>
      <c r="C77" s="577"/>
      <c r="D77" s="571" t="s">
        <v>417</v>
      </c>
      <c r="E77" s="572"/>
      <c r="F77" s="709"/>
      <c r="G77" s="709"/>
      <c r="H77" s="709"/>
      <c r="I77" s="709"/>
      <c r="J77" s="683"/>
      <c r="K77" s="709"/>
      <c r="L77" s="697" t="s">
        <v>383</v>
      </c>
      <c r="M77" s="698" t="s">
        <v>382</v>
      </c>
      <c r="N77" s="709"/>
      <c r="O77" s="709"/>
      <c r="P77" s="709"/>
      <c r="Q77" s="709"/>
      <c r="R77" s="709"/>
      <c r="S77" s="709"/>
      <c r="T77" s="709"/>
      <c r="U77" s="709"/>
      <c r="V77" s="683"/>
    </row>
    <row r="78" spans="1:22">
      <c r="A78" s="706"/>
      <c r="B78" s="577" t="s">
        <v>385</v>
      </c>
      <c r="C78" s="577"/>
      <c r="D78" s="571" t="s">
        <v>53</v>
      </c>
      <c r="E78" s="572"/>
      <c r="F78" s="709"/>
      <c r="G78" s="709"/>
      <c r="H78" s="709"/>
      <c r="I78" s="709"/>
      <c r="J78" s="683"/>
      <c r="K78" s="709"/>
      <c r="L78" s="697" t="s">
        <v>385</v>
      </c>
      <c r="M78" s="698" t="s">
        <v>384</v>
      </c>
      <c r="N78" s="709"/>
      <c r="O78" s="709"/>
      <c r="P78" s="709"/>
      <c r="Q78" s="709"/>
      <c r="R78" s="709"/>
      <c r="S78" s="709"/>
      <c r="T78" s="709"/>
      <c r="U78" s="709"/>
      <c r="V78" s="683"/>
    </row>
    <row r="79" spans="1:22">
      <c r="A79" s="706"/>
      <c r="B79" s="577" t="s">
        <v>423</v>
      </c>
      <c r="C79" s="577"/>
      <c r="D79" s="571" t="s">
        <v>386</v>
      </c>
      <c r="E79" s="572"/>
      <c r="F79" s="709"/>
      <c r="G79" s="709"/>
      <c r="H79" s="709"/>
      <c r="I79" s="709"/>
      <c r="J79" s="683"/>
      <c r="K79" s="709"/>
      <c r="L79" s="697" t="s">
        <v>1356</v>
      </c>
      <c r="M79" s="698" t="s">
        <v>386</v>
      </c>
      <c r="N79" s="709"/>
      <c r="O79" s="709"/>
      <c r="P79" s="709"/>
      <c r="Q79" s="709"/>
      <c r="R79" s="709"/>
      <c r="S79" s="709"/>
      <c r="T79" s="709"/>
      <c r="U79" s="709"/>
      <c r="V79" s="683"/>
    </row>
    <row r="80" spans="1:22" ht="15.75" customHeight="1">
      <c r="A80" s="706"/>
      <c r="B80" s="741" t="s">
        <v>474</v>
      </c>
      <c r="C80" s="741"/>
      <c r="D80" s="571" t="s">
        <v>475</v>
      </c>
      <c r="E80" s="572"/>
      <c r="F80" s="709"/>
      <c r="G80" s="709"/>
      <c r="H80" s="709"/>
      <c r="I80" s="709"/>
      <c r="J80" s="683"/>
      <c r="K80" s="709"/>
      <c r="L80" s="699" t="s">
        <v>474</v>
      </c>
      <c r="M80" s="700" t="s">
        <v>475</v>
      </c>
      <c r="N80" s="709"/>
      <c r="O80" s="709"/>
      <c r="P80" s="709"/>
      <c r="Q80" s="709"/>
      <c r="R80" s="709"/>
      <c r="S80" s="709"/>
      <c r="T80" s="709"/>
      <c r="U80" s="709"/>
      <c r="V80" s="683"/>
    </row>
    <row r="81" spans="1:22">
      <c r="A81" s="706"/>
      <c r="B81" s="577" t="s">
        <v>240</v>
      </c>
      <c r="C81" s="577"/>
      <c r="D81" s="751" t="s">
        <v>418</v>
      </c>
      <c r="E81" s="752"/>
      <c r="F81" s="709"/>
      <c r="G81" s="709"/>
      <c r="H81" s="709"/>
      <c r="I81" s="709"/>
      <c r="J81" s="683"/>
      <c r="K81" s="709"/>
      <c r="L81" s="697" t="s">
        <v>147</v>
      </c>
      <c r="M81" s="698" t="s">
        <v>418</v>
      </c>
      <c r="N81" s="709"/>
      <c r="O81" s="709"/>
      <c r="P81" s="709"/>
      <c r="Q81" s="709"/>
      <c r="R81" s="709"/>
      <c r="S81" s="709"/>
      <c r="T81" s="709"/>
      <c r="U81" s="709"/>
      <c r="V81" s="683"/>
    </row>
    <row r="82" spans="1:22">
      <c r="A82" s="706"/>
      <c r="B82" s="552" t="s">
        <v>455</v>
      </c>
      <c r="C82" s="553"/>
      <c r="D82" s="751" t="s">
        <v>456</v>
      </c>
      <c r="E82" s="752"/>
      <c r="F82" s="709"/>
      <c r="G82" s="709"/>
      <c r="H82" s="709"/>
      <c r="I82" s="709"/>
      <c r="J82" s="683"/>
      <c r="K82" s="709"/>
      <c r="L82" s="709"/>
      <c r="M82" s="709"/>
      <c r="N82" s="709"/>
      <c r="O82" s="709"/>
      <c r="P82" s="709"/>
      <c r="Q82" s="709"/>
      <c r="R82" s="709"/>
      <c r="S82" s="709"/>
      <c r="T82" s="709"/>
      <c r="U82" s="709"/>
      <c r="V82" s="683"/>
    </row>
    <row r="83" spans="1:22">
      <c r="A83" s="706"/>
      <c r="B83" s="709"/>
      <c r="C83" s="709"/>
      <c r="D83" s="709"/>
      <c r="E83" s="709"/>
      <c r="F83" s="709"/>
      <c r="G83" s="709"/>
      <c r="H83" s="709"/>
      <c r="I83" s="709"/>
      <c r="J83" s="683"/>
      <c r="K83" s="709"/>
      <c r="L83" s="711" t="s">
        <v>1357</v>
      </c>
      <c r="M83" s="709"/>
      <c r="N83" s="709"/>
      <c r="O83" s="709"/>
      <c r="P83" s="709"/>
      <c r="Q83" s="709"/>
      <c r="R83" s="709"/>
      <c r="S83" s="709"/>
      <c r="T83" s="709"/>
      <c r="U83" s="709"/>
      <c r="V83" s="683"/>
    </row>
    <row r="84" spans="1:22">
      <c r="A84" s="706"/>
      <c r="B84" s="711" t="s">
        <v>419</v>
      </c>
      <c r="C84" s="711"/>
      <c r="D84" s="709"/>
      <c r="E84" s="709"/>
      <c r="F84" s="709"/>
      <c r="G84" s="709"/>
      <c r="H84" s="709"/>
      <c r="I84" s="709"/>
      <c r="J84" s="683"/>
      <c r="K84" s="709"/>
      <c r="L84" s="711" t="s">
        <v>1358</v>
      </c>
      <c r="M84" s="709"/>
      <c r="N84" s="709"/>
      <c r="O84" s="709"/>
      <c r="P84" s="709"/>
      <c r="Q84" s="709"/>
      <c r="R84" s="709"/>
      <c r="S84" s="709"/>
      <c r="T84" s="709"/>
      <c r="U84" s="709"/>
      <c r="V84" s="683"/>
    </row>
    <row r="85" spans="1:22">
      <c r="A85" s="706"/>
      <c r="B85" s="711" t="s">
        <v>420</v>
      </c>
      <c r="C85" s="711"/>
      <c r="D85" s="709"/>
      <c r="E85" s="709"/>
      <c r="F85" s="709"/>
      <c r="G85" s="709"/>
      <c r="H85" s="709"/>
      <c r="I85" s="709"/>
      <c r="J85" s="683"/>
      <c r="K85" s="709"/>
      <c r="L85" s="724" t="s">
        <v>421</v>
      </c>
      <c r="M85" s="709"/>
      <c r="N85" s="709"/>
      <c r="O85" s="709"/>
      <c r="P85" s="709"/>
      <c r="Q85" s="709"/>
      <c r="R85" s="709"/>
      <c r="S85" s="709"/>
      <c r="T85" s="709"/>
      <c r="U85" s="709"/>
      <c r="V85" s="683"/>
    </row>
    <row r="86" spans="1:22">
      <c r="A86" s="706"/>
      <c r="B86" s="724" t="s">
        <v>421</v>
      </c>
      <c r="C86" s="724"/>
      <c r="D86" s="709"/>
      <c r="E86" s="709"/>
      <c r="F86" s="709"/>
      <c r="G86" s="709"/>
      <c r="H86" s="709"/>
      <c r="I86" s="709"/>
      <c r="J86" s="683"/>
      <c r="K86" s="709"/>
      <c r="L86" s="711" t="s">
        <v>1359</v>
      </c>
      <c r="M86" s="709"/>
      <c r="N86" s="709"/>
      <c r="O86" s="709"/>
      <c r="P86" s="709"/>
      <c r="Q86" s="709"/>
      <c r="R86" s="709"/>
      <c r="S86" s="709"/>
      <c r="T86" s="709"/>
      <c r="U86" s="709"/>
      <c r="V86" s="683"/>
    </row>
    <row r="87" spans="1:22">
      <c r="A87" s="706"/>
      <c r="B87" s="711" t="s">
        <v>422</v>
      </c>
      <c r="C87" s="711"/>
      <c r="D87" s="709"/>
      <c r="E87" s="709"/>
      <c r="F87" s="709"/>
      <c r="G87" s="709"/>
      <c r="H87" s="709"/>
      <c r="I87" s="709"/>
      <c r="J87" s="683"/>
      <c r="K87" s="709"/>
      <c r="L87" s="709"/>
      <c r="M87" s="709"/>
      <c r="N87" s="709"/>
      <c r="O87" s="709"/>
      <c r="P87" s="709"/>
      <c r="Q87" s="709"/>
      <c r="R87" s="709"/>
      <c r="S87" s="709"/>
      <c r="T87" s="709"/>
      <c r="U87" s="709"/>
      <c r="V87" s="683"/>
    </row>
    <row r="88" spans="1:22">
      <c r="A88" s="706"/>
      <c r="B88" s="709"/>
      <c r="C88" s="709"/>
      <c r="D88" s="709"/>
      <c r="E88" s="709"/>
      <c r="F88" s="709"/>
      <c r="G88" s="709"/>
      <c r="H88" s="709"/>
      <c r="I88" s="709"/>
      <c r="J88" s="683"/>
      <c r="K88" s="709"/>
      <c r="L88" s="709"/>
      <c r="M88" s="709"/>
      <c r="N88" s="709"/>
      <c r="O88" s="709"/>
      <c r="P88" s="709"/>
      <c r="Q88" s="709"/>
      <c r="R88" s="709"/>
      <c r="S88" s="709"/>
      <c r="T88" s="709"/>
      <c r="U88" s="709"/>
      <c r="V88" s="683"/>
    </row>
    <row r="89" spans="1:22">
      <c r="A89" s="706"/>
      <c r="B89" s="711" t="s">
        <v>457</v>
      </c>
      <c r="C89" s="711"/>
      <c r="D89" s="709"/>
      <c r="E89" s="709"/>
      <c r="F89" s="709"/>
      <c r="G89" s="709"/>
      <c r="H89" s="709"/>
      <c r="I89" s="709"/>
      <c r="J89" s="683"/>
      <c r="K89" s="709"/>
      <c r="L89" s="709"/>
      <c r="M89" s="709"/>
      <c r="N89" s="709"/>
      <c r="O89" s="709"/>
      <c r="P89" s="709"/>
      <c r="Q89" s="709"/>
      <c r="R89" s="709"/>
      <c r="S89" s="709"/>
      <c r="T89" s="709"/>
      <c r="U89" s="709"/>
      <c r="V89" s="683"/>
    </row>
    <row r="90" spans="1:22">
      <c r="A90" s="706"/>
      <c r="B90" s="711" t="s">
        <v>458</v>
      </c>
      <c r="C90" s="711"/>
      <c r="D90" s="709"/>
      <c r="E90" s="709"/>
      <c r="F90" s="709"/>
      <c r="G90" s="709"/>
      <c r="H90" s="709"/>
      <c r="I90" s="709"/>
      <c r="J90" s="683"/>
      <c r="K90" s="709"/>
      <c r="L90" s="709"/>
      <c r="M90" s="709"/>
      <c r="N90" s="709"/>
      <c r="O90" s="709"/>
      <c r="P90" s="709"/>
      <c r="Q90" s="709"/>
      <c r="R90" s="709"/>
      <c r="S90" s="709"/>
      <c r="T90" s="709"/>
      <c r="U90" s="709"/>
      <c r="V90" s="683"/>
    </row>
    <row r="91" spans="1:22">
      <c r="A91" s="706"/>
      <c r="B91" s="724" t="s">
        <v>421</v>
      </c>
      <c r="C91" s="724"/>
      <c r="D91" s="709"/>
      <c r="E91" s="709"/>
      <c r="F91" s="709"/>
      <c r="G91" s="709"/>
      <c r="H91" s="709"/>
      <c r="I91" s="709"/>
      <c r="J91" s="683"/>
      <c r="K91" s="709"/>
      <c r="L91" s="709"/>
      <c r="M91" s="709"/>
      <c r="N91" s="709"/>
      <c r="O91" s="709"/>
      <c r="P91" s="709"/>
      <c r="Q91" s="709"/>
      <c r="R91" s="709"/>
      <c r="S91" s="709"/>
      <c r="T91" s="709"/>
      <c r="U91" s="709"/>
      <c r="V91" s="683"/>
    </row>
    <row r="92" spans="1:22">
      <c r="A92" s="706"/>
      <c r="B92" s="711" t="s">
        <v>459</v>
      </c>
      <c r="C92" s="711"/>
      <c r="D92" s="709"/>
      <c r="E92" s="709"/>
      <c r="F92" s="709"/>
      <c r="G92" s="709"/>
      <c r="H92" s="709"/>
      <c r="I92" s="709"/>
      <c r="J92" s="683"/>
      <c r="K92" s="709"/>
      <c r="L92" s="709"/>
      <c r="M92" s="709"/>
      <c r="N92" s="709"/>
      <c r="O92" s="709"/>
      <c r="P92" s="709"/>
      <c r="Q92" s="709"/>
      <c r="R92" s="709"/>
      <c r="S92" s="709"/>
      <c r="T92" s="709"/>
      <c r="U92" s="709"/>
      <c r="V92" s="683"/>
    </row>
    <row r="93" spans="1:22">
      <c r="A93" s="706"/>
      <c r="B93" s="709"/>
      <c r="C93" s="709"/>
      <c r="D93" s="709"/>
      <c r="E93" s="709"/>
      <c r="F93" s="709"/>
      <c r="G93" s="709"/>
      <c r="H93" s="709"/>
      <c r="I93" s="709"/>
      <c r="J93" s="683"/>
      <c r="K93" s="709"/>
      <c r="L93" s="709"/>
      <c r="M93" s="709"/>
      <c r="N93" s="709"/>
      <c r="O93" s="709"/>
      <c r="P93" s="709"/>
      <c r="Q93" s="709"/>
      <c r="R93" s="709"/>
      <c r="S93" s="709"/>
      <c r="T93" s="709"/>
      <c r="U93" s="709"/>
      <c r="V93" s="683"/>
    </row>
    <row r="94" spans="1:22">
      <c r="A94" s="706"/>
      <c r="B94" s="730" t="s">
        <v>1363</v>
      </c>
      <c r="C94" s="731"/>
      <c r="D94" s="731"/>
      <c r="E94" s="731"/>
      <c r="F94" s="731"/>
      <c r="G94" s="731"/>
      <c r="H94" s="731"/>
      <c r="I94" s="732"/>
      <c r="J94" s="683"/>
      <c r="K94" s="709"/>
      <c r="L94" s="709"/>
      <c r="M94" s="709"/>
      <c r="N94" s="709"/>
      <c r="O94" s="709"/>
      <c r="P94" s="709"/>
      <c r="Q94" s="709"/>
      <c r="R94" s="709"/>
      <c r="S94" s="709"/>
      <c r="T94" s="709"/>
      <c r="U94" s="709"/>
      <c r="V94" s="683"/>
    </row>
    <row r="95" spans="1:22" ht="17.45" customHeight="1">
      <c r="A95" s="706"/>
      <c r="B95" s="733" t="s">
        <v>1364</v>
      </c>
      <c r="C95" s="729"/>
      <c r="D95" s="729"/>
      <c r="E95" s="729"/>
      <c r="F95" s="729"/>
      <c r="G95" s="729"/>
      <c r="H95" s="729"/>
      <c r="I95" s="734"/>
      <c r="J95" s="683"/>
      <c r="K95" s="709"/>
      <c r="L95" s="709"/>
      <c r="M95" s="709"/>
      <c r="N95" s="709"/>
      <c r="O95" s="709"/>
      <c r="P95" s="709"/>
      <c r="Q95" s="709"/>
      <c r="R95" s="709"/>
      <c r="S95" s="709"/>
      <c r="T95" s="709"/>
      <c r="U95" s="709"/>
      <c r="V95" s="683"/>
    </row>
    <row r="96" spans="1:22" ht="29.45" customHeight="1">
      <c r="A96" s="706"/>
      <c r="B96" s="744" t="s">
        <v>1365</v>
      </c>
      <c r="C96" s="745"/>
      <c r="D96" s="745"/>
      <c r="E96" s="745"/>
      <c r="F96" s="745"/>
      <c r="G96" s="745"/>
      <c r="H96" s="745"/>
      <c r="I96" s="746"/>
      <c r="J96" s="683"/>
      <c r="K96" s="709"/>
      <c r="L96" s="709"/>
      <c r="M96" s="709"/>
      <c r="N96" s="709"/>
      <c r="O96" s="709"/>
      <c r="P96" s="709"/>
      <c r="Q96" s="709"/>
      <c r="R96" s="709"/>
      <c r="S96" s="709"/>
      <c r="T96" s="709"/>
      <c r="U96" s="709"/>
      <c r="V96" s="683"/>
    </row>
    <row r="97" spans="1:22">
      <c r="A97" s="706"/>
      <c r="B97" s="709"/>
      <c r="C97" s="709" t="s">
        <v>1366</v>
      </c>
      <c r="D97" s="709"/>
      <c r="E97" s="709"/>
      <c r="F97" s="709"/>
      <c r="G97" s="709"/>
      <c r="H97" s="709"/>
      <c r="I97" s="709"/>
      <c r="J97" s="683"/>
      <c r="K97" s="709"/>
      <c r="L97" s="709"/>
      <c r="M97" s="709"/>
      <c r="N97" s="709"/>
      <c r="O97" s="709"/>
      <c r="P97" s="709"/>
      <c r="Q97" s="709"/>
      <c r="R97" s="709"/>
      <c r="S97" s="709"/>
      <c r="T97" s="709"/>
      <c r="U97" s="709"/>
      <c r="V97" s="683"/>
    </row>
    <row r="98" spans="1:22" ht="13.5" thickBot="1">
      <c r="A98" s="725"/>
      <c r="B98" s="726"/>
      <c r="C98" s="726"/>
      <c r="D98" s="726"/>
      <c r="E98" s="726"/>
      <c r="F98" s="726"/>
      <c r="G98" s="726"/>
      <c r="H98" s="726"/>
      <c r="I98" s="726"/>
      <c r="J98" s="727"/>
      <c r="K98" s="726"/>
      <c r="L98" s="726"/>
      <c r="M98" s="726"/>
      <c r="N98" s="726"/>
      <c r="O98" s="726"/>
      <c r="P98" s="726"/>
      <c r="Q98" s="726"/>
      <c r="R98" s="726"/>
      <c r="S98" s="726"/>
      <c r="T98" s="726"/>
      <c r="U98" s="726"/>
      <c r="V98" s="727"/>
    </row>
    <row r="99" spans="1:22" ht="13.5" thickTop="1"/>
  </sheetData>
  <mergeCells count="45">
    <mergeCell ref="B2:S2"/>
    <mergeCell ref="B4:S4"/>
    <mergeCell ref="B96:I96"/>
    <mergeCell ref="L25:N25"/>
    <mergeCell ref="L28:L29"/>
    <mergeCell ref="L30:M30"/>
    <mergeCell ref="L36:M36"/>
    <mergeCell ref="B3:S3"/>
    <mergeCell ref="D82:E82"/>
    <mergeCell ref="B74:C74"/>
    <mergeCell ref="D74:E74"/>
    <mergeCell ref="D81:E81"/>
    <mergeCell ref="B27:C27"/>
    <mergeCell ref="D27:F27"/>
    <mergeCell ref="B55:I55"/>
    <mergeCell ref="B60:I60"/>
    <mergeCell ref="B28:C29"/>
    <mergeCell ref="B44:C44"/>
    <mergeCell ref="B80:C80"/>
    <mergeCell ref="B38:C38"/>
    <mergeCell ref="D38:F38"/>
    <mergeCell ref="D28:F28"/>
    <mergeCell ref="D29:F29"/>
    <mergeCell ref="D31:F31"/>
    <mergeCell ref="D32:F32"/>
    <mergeCell ref="D33:F33"/>
    <mergeCell ref="B30:F30"/>
    <mergeCell ref="D41:F41"/>
    <mergeCell ref="D42:F42"/>
    <mergeCell ref="B42:C42"/>
    <mergeCell ref="B41:C41"/>
    <mergeCell ref="B40:C40"/>
    <mergeCell ref="D40:F40"/>
    <mergeCell ref="B39:C39"/>
    <mergeCell ref="B37:C37"/>
    <mergeCell ref="B31:C31"/>
    <mergeCell ref="B32:C32"/>
    <mergeCell ref="B33:C33"/>
    <mergeCell ref="B34:C34"/>
    <mergeCell ref="B35:C35"/>
    <mergeCell ref="B36:F36"/>
    <mergeCell ref="D34:F34"/>
    <mergeCell ref="D35:F35"/>
    <mergeCell ref="D37:F37"/>
    <mergeCell ref="D39:F39"/>
  </mergeCells>
  <hyperlinks>
    <hyperlink ref="D14" r:id="rId1" xr:uid="{00000000-0004-0000-0100-000000000000}"/>
    <hyperlink ref="B1" location="Índice!A1" display="Índice" xr:uid="{D65AEE21-8195-4CED-8CA7-AC354D16E24B}"/>
    <hyperlink ref="N14" r:id="rId2" display="www.regionalcasadebolsa.com.py" xr:uid="{FA403700-FBF0-4A28-B1C4-FE7326459259}"/>
    <hyperlink ref="N13" r:id="rId3" xr:uid="{979CD9C9-C72F-46FA-94E1-0827CED0CE61}"/>
  </hyperlinks>
  <pageMargins left="0.75" right="0.75" top="1" bottom="1" header="0.5" footer="0.5"/>
  <pageSetup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10FD4-CD2C-44A3-8B25-C4B635924A48}">
  <sheetPr>
    <tabColor theme="9" tint="0.59999389629810485"/>
  </sheetPr>
  <dimension ref="A1:F374"/>
  <sheetViews>
    <sheetView showGridLines="0" zoomScale="90" zoomScaleNormal="90" workbookViewId="0">
      <pane xSplit="2" ySplit="7" topLeftCell="C137" activePane="bottomRight" state="frozen"/>
      <selection activeCell="D163" sqref="D163"/>
      <selection pane="topRight" activeCell="D163" sqref="D163"/>
      <selection pane="bottomLeft" activeCell="D163" sqref="D163"/>
      <selection pane="bottomRight" activeCell="D163" sqref="D163"/>
    </sheetView>
  </sheetViews>
  <sheetFormatPr baseColWidth="10" defaultColWidth="11.5703125" defaultRowHeight="15" customHeight="1"/>
  <cols>
    <col min="1" max="1" width="15.85546875" style="586" customWidth="1"/>
    <col min="2" max="2" width="49" style="586" customWidth="1"/>
    <col min="3" max="3" width="18.28515625" style="586" customWidth="1"/>
    <col min="4" max="4" width="19.42578125" style="586" customWidth="1"/>
    <col min="5" max="5" width="6.28515625" style="586" customWidth="1"/>
    <col min="6" max="6" width="16.28515625" style="586" customWidth="1"/>
    <col min="7" max="16384" width="11.5703125" style="586"/>
  </cols>
  <sheetData>
    <row r="1" spans="1:4" ht="18.600000000000001" customHeight="1">
      <c r="A1" s="583" t="s">
        <v>147</v>
      </c>
      <c r="B1" s="584"/>
      <c r="C1" s="584"/>
      <c r="D1" s="585"/>
    </row>
    <row r="2" spans="1:4" ht="15" customHeight="1">
      <c r="A2" s="585"/>
      <c r="B2" s="585"/>
      <c r="C2" s="585"/>
      <c r="D2" s="585"/>
    </row>
    <row r="3" spans="1:4" ht="15" customHeight="1">
      <c r="A3" s="585"/>
      <c r="B3" s="587" t="s">
        <v>603</v>
      </c>
      <c r="C3" s="588"/>
      <c r="D3" s="588"/>
    </row>
    <row r="4" spans="1:4" ht="15" customHeight="1">
      <c r="A4" s="589"/>
      <c r="B4" s="584"/>
      <c r="C4" s="584"/>
      <c r="D4" s="585"/>
    </row>
    <row r="5" spans="1:4" ht="15" customHeight="1">
      <c r="A5" s="585"/>
      <c r="B5" s="590" t="s">
        <v>604</v>
      </c>
      <c r="C5" s="584"/>
      <c r="D5" s="585"/>
    </row>
    <row r="6" spans="1:4" ht="15" customHeight="1">
      <c r="A6" s="585"/>
      <c r="B6" s="584"/>
      <c r="C6" s="584"/>
      <c r="D6" s="585"/>
    </row>
    <row r="7" spans="1:4" s="592" customFormat="1" ht="15" customHeight="1">
      <c r="A7" s="591" t="s">
        <v>1</v>
      </c>
      <c r="B7" s="591" t="s">
        <v>58</v>
      </c>
      <c r="C7" s="591" t="s">
        <v>605</v>
      </c>
      <c r="D7" s="591" t="s">
        <v>606</v>
      </c>
    </row>
    <row r="8" spans="1:4" ht="15" customHeight="1">
      <c r="A8" s="593">
        <v>1</v>
      </c>
      <c r="B8" s="594" t="s">
        <v>3</v>
      </c>
      <c r="C8" s="595">
        <v>48774219496</v>
      </c>
      <c r="D8" s="596">
        <v>7751004.6299999952</v>
      </c>
    </row>
    <row r="9" spans="1:4" ht="15" customHeight="1">
      <c r="A9" s="593">
        <v>11</v>
      </c>
      <c r="B9" s="594" t="s">
        <v>4</v>
      </c>
      <c r="C9" s="595">
        <v>43069780642</v>
      </c>
      <c r="D9" s="596">
        <v>6860932.8899999857</v>
      </c>
    </row>
    <row r="10" spans="1:4" ht="15" customHeight="1">
      <c r="A10" s="593">
        <v>111</v>
      </c>
      <c r="B10" s="594" t="s">
        <v>5</v>
      </c>
      <c r="C10" s="595">
        <v>448519224</v>
      </c>
      <c r="D10" s="596">
        <v>71454.039999991655</v>
      </c>
    </row>
    <row r="11" spans="1:4" ht="15" customHeight="1">
      <c r="A11" s="593">
        <v>11103</v>
      </c>
      <c r="B11" s="594" t="s">
        <v>16</v>
      </c>
      <c r="C11" s="595">
        <v>448519224</v>
      </c>
      <c r="D11" s="596">
        <v>71454.040000021458</v>
      </c>
    </row>
    <row r="12" spans="1:4" ht="15" customHeight="1">
      <c r="A12" s="593">
        <v>1110301</v>
      </c>
      <c r="B12" s="594" t="s">
        <v>607</v>
      </c>
      <c r="C12" s="595">
        <v>138896872</v>
      </c>
      <c r="D12" s="596">
        <v>22126.010000005364</v>
      </c>
    </row>
    <row r="13" spans="1:4" ht="15" customHeight="1">
      <c r="A13" s="593">
        <v>111030102</v>
      </c>
      <c r="B13" s="594" t="s">
        <v>608</v>
      </c>
      <c r="C13" s="595">
        <v>55963185</v>
      </c>
      <c r="D13" s="596">
        <v>8914.8299999982119</v>
      </c>
    </row>
    <row r="14" spans="1:4" ht="15" customHeight="1">
      <c r="A14" s="593">
        <v>111030103</v>
      </c>
      <c r="B14" s="594" t="s">
        <v>609</v>
      </c>
      <c r="C14" s="595">
        <v>6000000</v>
      </c>
      <c r="D14" s="596">
        <v>955.79</v>
      </c>
    </row>
    <row r="15" spans="1:4" ht="15" customHeight="1">
      <c r="A15" s="593">
        <v>111030104</v>
      </c>
      <c r="B15" s="594" t="s">
        <v>610</v>
      </c>
      <c r="C15" s="595">
        <v>6000000</v>
      </c>
      <c r="D15" s="596">
        <v>955.79</v>
      </c>
    </row>
    <row r="16" spans="1:4" ht="15" customHeight="1">
      <c r="A16" s="593">
        <v>111030106</v>
      </c>
      <c r="B16" s="594" t="s">
        <v>611</v>
      </c>
      <c r="C16" s="595">
        <v>5100000</v>
      </c>
      <c r="D16" s="596">
        <v>812.42000000000007</v>
      </c>
    </row>
    <row r="17" spans="1:6" ht="15" customHeight="1">
      <c r="A17" s="593">
        <v>111030107</v>
      </c>
      <c r="B17" s="594" t="s">
        <v>612</v>
      </c>
      <c r="C17" s="595">
        <v>300148</v>
      </c>
      <c r="D17" s="596">
        <v>47.81</v>
      </c>
    </row>
    <row r="18" spans="1:6" ht="15" customHeight="1">
      <c r="A18" s="593">
        <v>111030108</v>
      </c>
      <c r="B18" s="594" t="s">
        <v>613</v>
      </c>
      <c r="C18" s="595">
        <v>49942925</v>
      </c>
      <c r="D18" s="596">
        <v>7955.8100000000013</v>
      </c>
    </row>
    <row r="19" spans="1:6" ht="15" customHeight="1">
      <c r="A19" s="593">
        <v>111030109</v>
      </c>
      <c r="B19" s="594" t="s">
        <v>614</v>
      </c>
      <c r="C19" s="595">
        <v>1189</v>
      </c>
      <c r="D19" s="596">
        <v>0.19</v>
      </c>
    </row>
    <row r="20" spans="1:6" ht="15" customHeight="1">
      <c r="A20" s="593">
        <v>111030112</v>
      </c>
      <c r="B20" s="594" t="s">
        <v>615</v>
      </c>
      <c r="C20" s="595">
        <v>263014</v>
      </c>
      <c r="D20" s="596">
        <v>41.9</v>
      </c>
    </row>
    <row r="21" spans="1:6" ht="15" customHeight="1">
      <c r="A21" s="593">
        <v>111030113</v>
      </c>
      <c r="B21" s="594" t="s">
        <v>616</v>
      </c>
      <c r="C21" s="595">
        <v>12324356</v>
      </c>
      <c r="D21" s="596">
        <v>1963.25</v>
      </c>
    </row>
    <row r="22" spans="1:6" ht="15" customHeight="1">
      <c r="A22" s="593">
        <v>111030114</v>
      </c>
      <c r="B22" s="594" t="s">
        <v>617</v>
      </c>
      <c r="C22" s="595">
        <v>3000000</v>
      </c>
      <c r="D22" s="596">
        <v>477.89000000013039</v>
      </c>
    </row>
    <row r="23" spans="1:6" ht="15" customHeight="1">
      <c r="A23" s="593">
        <v>111030121</v>
      </c>
      <c r="B23" s="594" t="s">
        <v>618</v>
      </c>
      <c r="C23" s="595">
        <v>2055</v>
      </c>
      <c r="D23" s="596">
        <v>0.3300000000162982</v>
      </c>
    </row>
    <row r="24" spans="1:6" ht="15" customHeight="1">
      <c r="A24" s="593">
        <v>1110302</v>
      </c>
      <c r="B24" s="594" t="s">
        <v>619</v>
      </c>
      <c r="C24" s="595">
        <v>309622352</v>
      </c>
      <c r="D24" s="596">
        <v>49328.030000001192</v>
      </c>
      <c r="F24" s="687"/>
    </row>
    <row r="25" spans="1:6" ht="15" customHeight="1">
      <c r="A25" s="593">
        <v>111030202</v>
      </c>
      <c r="B25" s="594" t="s">
        <v>620</v>
      </c>
      <c r="C25" s="595">
        <v>25188441</v>
      </c>
      <c r="D25" s="596">
        <v>4012.4700000025332</v>
      </c>
    </row>
    <row r="26" spans="1:6" ht="15" customHeight="1">
      <c r="A26" s="593">
        <v>111030203</v>
      </c>
      <c r="B26" s="594" t="s">
        <v>621</v>
      </c>
      <c r="C26" s="595">
        <v>37665240</v>
      </c>
      <c r="D26" s="596">
        <v>6000</v>
      </c>
    </row>
    <row r="27" spans="1:6" ht="15" customHeight="1">
      <c r="A27" s="593">
        <v>111030204</v>
      </c>
      <c r="B27" s="594" t="s">
        <v>622</v>
      </c>
      <c r="C27" s="595">
        <v>37665240</v>
      </c>
      <c r="D27" s="596">
        <v>6000</v>
      </c>
    </row>
    <row r="28" spans="1:6" ht="15" customHeight="1">
      <c r="A28" s="593">
        <v>111030206</v>
      </c>
      <c r="B28" s="594" t="s">
        <v>623</v>
      </c>
      <c r="C28" s="595">
        <v>4379902</v>
      </c>
      <c r="D28" s="596">
        <v>697.71000000002095</v>
      </c>
    </row>
    <row r="29" spans="1:6" ht="15" customHeight="1">
      <c r="A29" s="593">
        <v>111030209</v>
      </c>
      <c r="B29" s="594" t="s">
        <v>624</v>
      </c>
      <c r="C29" s="595">
        <v>-1193</v>
      </c>
      <c r="D29" s="596">
        <v>0.11000000004423782</v>
      </c>
    </row>
    <row r="30" spans="1:6" ht="15" customHeight="1">
      <c r="A30" s="593">
        <v>111030210</v>
      </c>
      <c r="B30" s="594" t="s">
        <v>625</v>
      </c>
      <c r="C30" s="595">
        <v>101035895</v>
      </c>
      <c r="D30" s="596">
        <v>16100.310000000054</v>
      </c>
    </row>
    <row r="31" spans="1:6" ht="15" customHeight="1">
      <c r="A31" s="593">
        <v>111030211</v>
      </c>
      <c r="B31" s="594" t="s">
        <v>626</v>
      </c>
      <c r="C31" s="595">
        <v>71203876</v>
      </c>
      <c r="D31" s="596">
        <v>11342.640000000014</v>
      </c>
    </row>
    <row r="32" spans="1:6" ht="15" customHeight="1">
      <c r="A32" s="593">
        <v>111030212</v>
      </c>
      <c r="B32" s="594" t="s">
        <v>627</v>
      </c>
      <c r="C32" s="595">
        <v>16466050</v>
      </c>
      <c r="D32" s="596">
        <v>2623.0100000000093</v>
      </c>
    </row>
    <row r="33" spans="1:4" ht="15" customHeight="1">
      <c r="A33" s="593">
        <v>111030214</v>
      </c>
      <c r="B33" s="594" t="s">
        <v>628</v>
      </c>
      <c r="C33" s="595">
        <v>8600</v>
      </c>
      <c r="D33" s="596">
        <v>1.3699999999953434</v>
      </c>
    </row>
    <row r="34" spans="1:4" ht="15" customHeight="1">
      <c r="A34" s="593">
        <v>111030217</v>
      </c>
      <c r="B34" s="594" t="s">
        <v>629</v>
      </c>
      <c r="C34" s="595">
        <v>1326633</v>
      </c>
      <c r="D34" s="596">
        <v>211.33000000007451</v>
      </c>
    </row>
    <row r="35" spans="1:4" ht="15" customHeight="1">
      <c r="A35" s="593">
        <v>111030218</v>
      </c>
      <c r="B35" s="594" t="s">
        <v>630</v>
      </c>
      <c r="C35" s="595">
        <v>2128337</v>
      </c>
      <c r="D35" s="596">
        <v>339.04</v>
      </c>
    </row>
    <row r="36" spans="1:4" ht="15" customHeight="1">
      <c r="A36" s="593">
        <v>111030219</v>
      </c>
      <c r="B36" s="594" t="s">
        <v>631</v>
      </c>
      <c r="C36" s="595">
        <v>12555331</v>
      </c>
      <c r="D36" s="596">
        <v>2000.040000000037</v>
      </c>
    </row>
    <row r="37" spans="1:4" ht="15" customHeight="1">
      <c r="A37" s="593">
        <v>112</v>
      </c>
      <c r="B37" s="594" t="s">
        <v>167</v>
      </c>
      <c r="C37" s="595">
        <v>41479575295</v>
      </c>
      <c r="D37" s="596">
        <v>6607616.240000003</v>
      </c>
    </row>
    <row r="38" spans="1:4" ht="15" customHeight="1">
      <c r="A38" s="593">
        <v>11201</v>
      </c>
      <c r="B38" s="594" t="s">
        <v>632</v>
      </c>
      <c r="C38" s="595">
        <v>15286805295</v>
      </c>
      <c r="D38" s="596">
        <v>2435158.5600000024</v>
      </c>
    </row>
    <row r="39" spans="1:4" ht="15" customHeight="1">
      <c r="A39" s="593">
        <v>112011</v>
      </c>
      <c r="B39" s="594" t="s">
        <v>633</v>
      </c>
      <c r="C39" s="595">
        <v>15286805295</v>
      </c>
      <c r="D39" s="596">
        <v>2435158.5600000024</v>
      </c>
    </row>
    <row r="40" spans="1:4" ht="15" customHeight="1">
      <c r="A40" s="593">
        <v>1120111</v>
      </c>
      <c r="B40" s="594" t="s">
        <v>634</v>
      </c>
      <c r="C40" s="595">
        <v>75000000</v>
      </c>
      <c r="D40" s="596">
        <v>11947.360000000102</v>
      </c>
    </row>
    <row r="41" spans="1:4" ht="15" customHeight="1">
      <c r="A41" s="593">
        <v>11201111</v>
      </c>
      <c r="B41" s="594" t="s">
        <v>635</v>
      </c>
      <c r="C41" s="595">
        <v>75000000</v>
      </c>
      <c r="D41" s="596">
        <v>11947.360000000102</v>
      </c>
    </row>
    <row r="42" spans="1:4" ht="15" customHeight="1">
      <c r="A42" s="593">
        <v>1120111101</v>
      </c>
      <c r="B42" s="594" t="s">
        <v>636</v>
      </c>
      <c r="C42" s="595">
        <v>75000000</v>
      </c>
      <c r="D42" s="596">
        <v>11947.360000000102</v>
      </c>
    </row>
    <row r="43" spans="1:4" ht="15" customHeight="1">
      <c r="A43" s="593">
        <v>1120112</v>
      </c>
      <c r="B43" s="594" t="s">
        <v>637</v>
      </c>
      <c r="C43" s="595">
        <v>8150417000</v>
      </c>
      <c r="D43" s="596">
        <v>1298345.6899999976</v>
      </c>
    </row>
    <row r="44" spans="1:4" ht="15" customHeight="1">
      <c r="A44" s="593">
        <v>11201121</v>
      </c>
      <c r="B44" s="594" t="s">
        <v>425</v>
      </c>
      <c r="C44" s="595">
        <v>529000000</v>
      </c>
      <c r="D44" s="596">
        <v>84268.679999999935</v>
      </c>
    </row>
    <row r="45" spans="1:4" ht="15" customHeight="1">
      <c r="A45" s="593">
        <v>1120112101</v>
      </c>
      <c r="B45" s="594" t="s">
        <v>638</v>
      </c>
      <c r="C45" s="595">
        <v>529000000</v>
      </c>
      <c r="D45" s="596">
        <v>84268.679999999935</v>
      </c>
    </row>
    <row r="46" spans="1:4" ht="15" customHeight="1">
      <c r="A46" s="593">
        <v>11201123</v>
      </c>
      <c r="B46" s="594" t="s">
        <v>56</v>
      </c>
      <c r="C46" s="595">
        <v>7621417000</v>
      </c>
      <c r="D46" s="596">
        <v>1214077.0100000016</v>
      </c>
    </row>
    <row r="47" spans="1:4" ht="15" customHeight="1">
      <c r="A47" s="593">
        <v>1120112301</v>
      </c>
      <c r="B47" s="594" t="s">
        <v>639</v>
      </c>
      <c r="C47" s="595">
        <v>1030000000</v>
      </c>
      <c r="D47" s="596">
        <v>164077.00999999978</v>
      </c>
    </row>
    <row r="48" spans="1:4" ht="15" customHeight="1">
      <c r="A48" s="593">
        <v>1120112302</v>
      </c>
      <c r="B48" s="594" t="s">
        <v>640</v>
      </c>
      <c r="C48" s="595">
        <v>6591417000</v>
      </c>
      <c r="D48" s="596">
        <v>1050000</v>
      </c>
    </row>
    <row r="49" spans="1:4" ht="15" customHeight="1">
      <c r="A49" s="593">
        <v>1120113</v>
      </c>
      <c r="B49" s="594" t="s">
        <v>641</v>
      </c>
      <c r="C49" s="595">
        <v>6723000000</v>
      </c>
      <c r="D49" s="596">
        <v>1070960.92</v>
      </c>
    </row>
    <row r="50" spans="1:4" ht="15" customHeight="1">
      <c r="A50" s="593">
        <v>11201131</v>
      </c>
      <c r="B50" s="594" t="s">
        <v>642</v>
      </c>
      <c r="C50" s="595">
        <v>6713000000</v>
      </c>
      <c r="D50" s="596">
        <v>1069367.94</v>
      </c>
    </row>
    <row r="51" spans="1:4" ht="15" customHeight="1">
      <c r="A51" s="593">
        <v>1120113101</v>
      </c>
      <c r="B51" s="594" t="s">
        <v>643</v>
      </c>
      <c r="C51" s="595">
        <v>6713000000</v>
      </c>
      <c r="D51" s="596">
        <v>1069367.94</v>
      </c>
    </row>
    <row r="52" spans="1:4" ht="15" customHeight="1">
      <c r="A52" s="593">
        <v>11201132</v>
      </c>
      <c r="B52" s="594" t="s">
        <v>644</v>
      </c>
      <c r="C52" s="595">
        <v>10000000</v>
      </c>
      <c r="D52" s="596">
        <v>1592.9799999999814</v>
      </c>
    </row>
    <row r="53" spans="1:4" ht="15" customHeight="1">
      <c r="A53" s="593">
        <v>1120113201</v>
      </c>
      <c r="B53" s="594" t="s">
        <v>645</v>
      </c>
      <c r="C53" s="595">
        <v>10000000</v>
      </c>
      <c r="D53" s="596">
        <v>1592.9799999999814</v>
      </c>
    </row>
    <row r="54" spans="1:4" ht="15" customHeight="1">
      <c r="A54" s="593">
        <v>1120114</v>
      </c>
      <c r="B54" s="594" t="s">
        <v>646</v>
      </c>
      <c r="C54" s="595">
        <v>270000000</v>
      </c>
      <c r="D54" s="596">
        <v>43010.479999999981</v>
      </c>
    </row>
    <row r="55" spans="1:4" ht="15" customHeight="1">
      <c r="A55" s="593">
        <v>11201143</v>
      </c>
      <c r="B55" s="594" t="s">
        <v>56</v>
      </c>
      <c r="C55" s="595">
        <v>270000000</v>
      </c>
      <c r="D55" s="596">
        <v>43010.479999999981</v>
      </c>
    </row>
    <row r="56" spans="1:4" ht="15" customHeight="1">
      <c r="A56" s="593">
        <v>1120114301</v>
      </c>
      <c r="B56" s="594" t="s">
        <v>647</v>
      </c>
      <c r="C56" s="595">
        <v>270000000</v>
      </c>
      <c r="D56" s="596">
        <v>43010.479999999981</v>
      </c>
    </row>
    <row r="57" spans="1:4" ht="15" customHeight="1">
      <c r="A57" s="593">
        <v>1120116</v>
      </c>
      <c r="B57" s="594" t="s">
        <v>648</v>
      </c>
      <c r="C57" s="595">
        <v>68388295</v>
      </c>
      <c r="D57" s="596">
        <v>10894.110000001267</v>
      </c>
    </row>
    <row r="58" spans="1:4" ht="15" customHeight="1">
      <c r="A58" s="593">
        <v>11201161</v>
      </c>
      <c r="B58" s="594" t="s">
        <v>649</v>
      </c>
      <c r="C58" s="595">
        <v>4402588893</v>
      </c>
      <c r="D58" s="596">
        <v>701323.91000000015</v>
      </c>
    </row>
    <row r="59" spans="1:4" ht="15" customHeight="1">
      <c r="A59" s="593">
        <v>1120116101</v>
      </c>
      <c r="B59" s="594" t="s">
        <v>650</v>
      </c>
      <c r="C59" s="595">
        <v>38247425</v>
      </c>
      <c r="D59" s="596">
        <v>6092.7399999999907</v>
      </c>
    </row>
    <row r="60" spans="1:4" ht="15" customHeight="1">
      <c r="A60" s="593">
        <v>1120116105</v>
      </c>
      <c r="B60" s="594" t="s">
        <v>651</v>
      </c>
      <c r="C60" s="595">
        <v>263045614</v>
      </c>
      <c r="D60" s="596">
        <v>41902.660000000149</v>
      </c>
    </row>
    <row r="61" spans="1:4" ht="15" customHeight="1">
      <c r="A61" s="593">
        <v>1120116106</v>
      </c>
      <c r="B61" s="594" t="s">
        <v>652</v>
      </c>
      <c r="C61" s="595">
        <v>866186080</v>
      </c>
      <c r="D61" s="596">
        <v>137981.77000000002</v>
      </c>
    </row>
    <row r="62" spans="1:4" ht="15" customHeight="1">
      <c r="A62" s="593">
        <v>1120116107</v>
      </c>
      <c r="B62" s="594" t="s">
        <v>653</v>
      </c>
      <c r="C62" s="595">
        <v>2995785054</v>
      </c>
      <c r="D62" s="596">
        <v>477222.76999999979</v>
      </c>
    </row>
    <row r="63" spans="1:4" ht="15" customHeight="1">
      <c r="A63" s="593">
        <v>1120116109</v>
      </c>
      <c r="B63" s="594" t="s">
        <v>654</v>
      </c>
      <c r="C63" s="595">
        <v>1176986</v>
      </c>
      <c r="D63" s="596">
        <v>187.48999999999796</v>
      </c>
    </row>
    <row r="64" spans="1:4" ht="15" customHeight="1">
      <c r="A64" s="593">
        <v>1120116117</v>
      </c>
      <c r="B64" s="594" t="s">
        <v>655</v>
      </c>
      <c r="C64" s="595">
        <v>190747671</v>
      </c>
      <c r="D64" s="596">
        <v>30385.74</v>
      </c>
    </row>
    <row r="65" spans="1:4" ht="15" customHeight="1">
      <c r="A65" s="593">
        <v>1120116118</v>
      </c>
      <c r="B65" s="594" t="s">
        <v>656</v>
      </c>
      <c r="C65" s="595">
        <v>63</v>
      </c>
      <c r="D65" s="596">
        <v>1.0000000009313226E-2</v>
      </c>
    </row>
    <row r="66" spans="1:4" ht="15" customHeight="1">
      <c r="A66" s="593">
        <v>1120116129</v>
      </c>
      <c r="B66" s="594" t="s">
        <v>657</v>
      </c>
      <c r="C66" s="595">
        <v>47400000</v>
      </c>
      <c r="D66" s="596">
        <v>7550.7299999999805</v>
      </c>
    </row>
    <row r="67" spans="1:4" ht="15" customHeight="1">
      <c r="A67" s="593">
        <v>11201162</v>
      </c>
      <c r="B67" s="594" t="s">
        <v>658</v>
      </c>
      <c r="C67" s="595">
        <v>-4334200598</v>
      </c>
      <c r="D67" s="596">
        <v>-690429.79999999993</v>
      </c>
    </row>
    <row r="68" spans="1:4" ht="15" customHeight="1">
      <c r="A68" s="593">
        <v>1120116201</v>
      </c>
      <c r="B68" s="594" t="s">
        <v>659</v>
      </c>
      <c r="C68" s="595">
        <v>-20069390</v>
      </c>
      <c r="D68" s="596">
        <v>-3197.01999999999</v>
      </c>
    </row>
    <row r="69" spans="1:4" ht="15" customHeight="1">
      <c r="A69" s="593">
        <v>1120116205</v>
      </c>
      <c r="B69" s="594" t="s">
        <v>660</v>
      </c>
      <c r="C69" s="595">
        <v>-260814810</v>
      </c>
      <c r="D69" s="596">
        <v>-41547.300000000047</v>
      </c>
    </row>
    <row r="70" spans="1:4" ht="15" customHeight="1">
      <c r="A70" s="593">
        <v>1120116206</v>
      </c>
      <c r="B70" s="594" t="s">
        <v>661</v>
      </c>
      <c r="C70" s="595">
        <v>-852095702</v>
      </c>
      <c r="D70" s="596">
        <v>-135737.20000000007</v>
      </c>
    </row>
    <row r="71" spans="1:4" ht="15" customHeight="1">
      <c r="A71" s="593">
        <v>1120116207</v>
      </c>
      <c r="B71" s="594" t="s">
        <v>662</v>
      </c>
      <c r="C71" s="595">
        <v>-2983310668</v>
      </c>
      <c r="D71" s="596">
        <v>-475235.63000000012</v>
      </c>
    </row>
    <row r="72" spans="1:4" ht="15" customHeight="1">
      <c r="A72" s="593">
        <v>1120116209</v>
      </c>
      <c r="B72" s="594" t="s">
        <v>663</v>
      </c>
      <c r="C72" s="595">
        <v>-466849</v>
      </c>
      <c r="D72" s="596">
        <v>-74.369999999998981</v>
      </c>
    </row>
    <row r="73" spans="1:4" ht="15" customHeight="1">
      <c r="A73" s="593">
        <v>1120116217</v>
      </c>
      <c r="B73" s="594" t="s">
        <v>664</v>
      </c>
      <c r="C73" s="595">
        <v>-172837809</v>
      </c>
      <c r="D73" s="596">
        <v>-27532.730000000003</v>
      </c>
    </row>
    <row r="74" spans="1:4" ht="15" customHeight="1">
      <c r="A74" s="593">
        <v>1120116218</v>
      </c>
      <c r="B74" s="594" t="s">
        <v>665</v>
      </c>
      <c r="C74" s="595">
        <v>63</v>
      </c>
      <c r="D74" s="596">
        <v>1.0000000009313226E-2</v>
      </c>
    </row>
    <row r="75" spans="1:4" ht="15" customHeight="1">
      <c r="A75" s="593">
        <v>1120116229</v>
      </c>
      <c r="B75" s="594" t="s">
        <v>666</v>
      </c>
      <c r="C75" s="595">
        <v>-44605433</v>
      </c>
      <c r="D75" s="596">
        <v>-7105.5599999999977</v>
      </c>
    </row>
    <row r="76" spans="1:4" ht="15" customHeight="1">
      <c r="A76" s="593">
        <v>11203</v>
      </c>
      <c r="B76" s="594" t="s">
        <v>108</v>
      </c>
      <c r="C76" s="595">
        <v>26192770000</v>
      </c>
      <c r="D76" s="596">
        <v>4172457.68</v>
      </c>
    </row>
    <row r="77" spans="1:4" ht="15" customHeight="1">
      <c r="A77" s="593">
        <v>112031</v>
      </c>
      <c r="B77" s="594" t="s">
        <v>667</v>
      </c>
      <c r="C77" s="595">
        <v>26192770000</v>
      </c>
      <c r="D77" s="596">
        <v>4172457.68</v>
      </c>
    </row>
    <row r="78" spans="1:4" ht="15" customHeight="1">
      <c r="A78" s="593">
        <v>11203101</v>
      </c>
      <c r="B78" s="594" t="s">
        <v>668</v>
      </c>
      <c r="C78" s="595">
        <v>26192770000</v>
      </c>
      <c r="D78" s="596">
        <v>4172457.68</v>
      </c>
    </row>
    <row r="79" spans="1:4" ht="15" customHeight="1">
      <c r="A79" s="593">
        <v>1120310101</v>
      </c>
      <c r="B79" s="594" t="s">
        <v>669</v>
      </c>
      <c r="C79" s="595">
        <v>23054000000</v>
      </c>
      <c r="D79" s="596">
        <v>3672457.68</v>
      </c>
    </row>
    <row r="80" spans="1:4" ht="15" customHeight="1">
      <c r="A80" s="593">
        <v>1120310102</v>
      </c>
      <c r="B80" s="594" t="s">
        <v>670</v>
      </c>
      <c r="C80" s="595">
        <v>3138770000</v>
      </c>
      <c r="D80" s="596">
        <v>500000</v>
      </c>
    </row>
    <row r="81" spans="1:4" ht="15" customHeight="1">
      <c r="A81" s="593">
        <v>113</v>
      </c>
      <c r="B81" s="594" t="s">
        <v>671</v>
      </c>
      <c r="C81" s="595">
        <v>1008267811</v>
      </c>
      <c r="D81" s="596">
        <v>160609.33000000005</v>
      </c>
    </row>
    <row r="82" spans="1:4" ht="15" customHeight="1">
      <c r="A82" s="593">
        <v>11301</v>
      </c>
      <c r="B82" s="594" t="s">
        <v>276</v>
      </c>
      <c r="C82" s="595">
        <v>689695845</v>
      </c>
      <c r="D82" s="596">
        <v>109861.43000000002</v>
      </c>
    </row>
    <row r="83" spans="1:4" ht="15" customHeight="1">
      <c r="A83" s="593">
        <v>1130101</v>
      </c>
      <c r="B83" s="594" t="s">
        <v>672</v>
      </c>
      <c r="C83" s="595">
        <v>525516577</v>
      </c>
      <c r="D83" s="596">
        <v>83713.78</v>
      </c>
    </row>
    <row r="84" spans="1:4" ht="15" customHeight="1">
      <c r="A84" s="593">
        <v>113010101</v>
      </c>
      <c r="B84" s="594" t="s">
        <v>673</v>
      </c>
      <c r="C84" s="595">
        <v>521213072</v>
      </c>
      <c r="D84" s="596">
        <v>83028.240000000005</v>
      </c>
    </row>
    <row r="85" spans="1:4" ht="15" customHeight="1">
      <c r="A85" s="593">
        <v>113010102</v>
      </c>
      <c r="B85" s="594" t="s">
        <v>674</v>
      </c>
      <c r="C85" s="595">
        <v>4303505</v>
      </c>
      <c r="D85" s="596">
        <v>685.54</v>
      </c>
    </row>
    <row r="86" spans="1:4" ht="15" customHeight="1">
      <c r="A86" s="593">
        <v>1130102</v>
      </c>
      <c r="B86" s="594" t="s">
        <v>460</v>
      </c>
      <c r="C86" s="595">
        <v>164179268</v>
      </c>
      <c r="D86" s="596">
        <v>26147.649999999994</v>
      </c>
    </row>
    <row r="87" spans="1:4" ht="15" customHeight="1">
      <c r="A87" s="593">
        <v>113010201</v>
      </c>
      <c r="B87" s="594" t="s">
        <v>675</v>
      </c>
      <c r="C87" s="595">
        <v>90251900</v>
      </c>
      <c r="D87" s="596">
        <v>14376.950000000012</v>
      </c>
    </row>
    <row r="88" spans="1:4" ht="15" customHeight="1">
      <c r="A88" s="593">
        <v>113010202</v>
      </c>
      <c r="B88" s="594" t="s">
        <v>676</v>
      </c>
      <c r="C88" s="595">
        <v>73927368</v>
      </c>
      <c r="D88" s="596">
        <v>11770.699999999997</v>
      </c>
    </row>
    <row r="89" spans="1:4" ht="15" customHeight="1">
      <c r="A89" s="593">
        <v>11302</v>
      </c>
      <c r="B89" s="594" t="s">
        <v>677</v>
      </c>
      <c r="C89" s="595">
        <v>121275861</v>
      </c>
      <c r="D89" s="596">
        <v>19319.009999999998</v>
      </c>
    </row>
    <row r="90" spans="1:4" ht="15" customHeight="1">
      <c r="A90" s="593">
        <v>1130202</v>
      </c>
      <c r="B90" s="594" t="s">
        <v>678</v>
      </c>
      <c r="C90" s="595">
        <v>31073823</v>
      </c>
      <c r="D90" s="596">
        <v>4950</v>
      </c>
    </row>
    <row r="91" spans="1:4" ht="15" customHeight="1">
      <c r="A91" s="593">
        <v>113020202</v>
      </c>
      <c r="B91" s="594" t="s">
        <v>679</v>
      </c>
      <c r="C91" s="595">
        <v>31073823</v>
      </c>
      <c r="D91" s="596">
        <v>4950</v>
      </c>
    </row>
    <row r="92" spans="1:4" ht="15" customHeight="1">
      <c r="A92" s="593">
        <v>1130203</v>
      </c>
      <c r="B92" s="594" t="s">
        <v>122</v>
      </c>
      <c r="C92" s="595">
        <v>90202038</v>
      </c>
      <c r="D92" s="596">
        <v>14369.01</v>
      </c>
    </row>
    <row r="93" spans="1:4" ht="15" customHeight="1">
      <c r="A93" s="593">
        <v>113020301</v>
      </c>
      <c r="B93" s="594" t="s">
        <v>680</v>
      </c>
      <c r="C93" s="595">
        <v>82617389</v>
      </c>
      <c r="D93" s="596">
        <v>13160.79</v>
      </c>
    </row>
    <row r="94" spans="1:4" ht="15" customHeight="1">
      <c r="A94" s="593">
        <v>113020302</v>
      </c>
      <c r="B94" s="594" t="s">
        <v>681</v>
      </c>
      <c r="C94" s="595">
        <v>7584649</v>
      </c>
      <c r="D94" s="596">
        <v>1208.22</v>
      </c>
    </row>
    <row r="95" spans="1:4" ht="15" customHeight="1">
      <c r="A95" s="593">
        <v>11303</v>
      </c>
      <c r="B95" s="594" t="s">
        <v>682</v>
      </c>
      <c r="C95" s="595">
        <v>76340240</v>
      </c>
      <c r="D95" s="596">
        <v>12160.85</v>
      </c>
    </row>
    <row r="96" spans="1:4" ht="15" customHeight="1">
      <c r="A96" s="593">
        <v>1130301</v>
      </c>
      <c r="B96" s="594" t="s">
        <v>683</v>
      </c>
      <c r="C96" s="595">
        <v>76340240</v>
      </c>
      <c r="D96" s="596">
        <v>12160.85</v>
      </c>
    </row>
    <row r="97" spans="1:4" ht="15" customHeight="1">
      <c r="A97" s="593">
        <v>113030101</v>
      </c>
      <c r="B97" s="594" t="s">
        <v>683</v>
      </c>
      <c r="C97" s="595">
        <v>38675000</v>
      </c>
      <c r="D97" s="596">
        <v>6160.85</v>
      </c>
    </row>
    <row r="98" spans="1:4" ht="15" customHeight="1">
      <c r="A98" s="593">
        <v>113030103</v>
      </c>
      <c r="B98" s="594" t="s">
        <v>684</v>
      </c>
      <c r="C98" s="595">
        <v>37665240</v>
      </c>
      <c r="D98" s="596">
        <v>6000</v>
      </c>
    </row>
    <row r="99" spans="1:4" ht="15" customHeight="1">
      <c r="A99" s="593">
        <v>11308</v>
      </c>
      <c r="B99" s="594" t="s">
        <v>685</v>
      </c>
      <c r="C99" s="595">
        <v>114585727</v>
      </c>
      <c r="D99" s="596">
        <v>18253.29</v>
      </c>
    </row>
    <row r="100" spans="1:4" ht="15" customHeight="1">
      <c r="A100" s="593">
        <v>1130801</v>
      </c>
      <c r="B100" s="594" t="s">
        <v>686</v>
      </c>
      <c r="C100" s="595">
        <v>96802560</v>
      </c>
      <c r="D100" s="596">
        <v>15420.46</v>
      </c>
    </row>
    <row r="101" spans="1:4" ht="15" customHeight="1">
      <c r="A101" s="593">
        <v>1130804</v>
      </c>
      <c r="B101" s="594" t="s">
        <v>207</v>
      </c>
      <c r="C101" s="595">
        <v>17653690</v>
      </c>
      <c r="D101" s="596">
        <v>2812.2000000000003</v>
      </c>
    </row>
    <row r="102" spans="1:4" ht="15" customHeight="1">
      <c r="A102" s="593">
        <v>1130805</v>
      </c>
      <c r="B102" s="594" t="s">
        <v>687</v>
      </c>
      <c r="C102" s="595">
        <v>129477</v>
      </c>
      <c r="D102" s="596">
        <v>20.63</v>
      </c>
    </row>
    <row r="103" spans="1:4" ht="15" customHeight="1">
      <c r="A103" s="593">
        <v>11309</v>
      </c>
      <c r="B103" s="594" t="s">
        <v>688</v>
      </c>
      <c r="C103" s="595">
        <v>6370138</v>
      </c>
      <c r="D103" s="596">
        <v>1014.75</v>
      </c>
    </row>
    <row r="104" spans="1:4" ht="15" customHeight="1">
      <c r="A104" s="593">
        <v>1130902</v>
      </c>
      <c r="B104" s="594" t="s">
        <v>689</v>
      </c>
      <c r="C104" s="595">
        <v>6370138</v>
      </c>
      <c r="D104" s="596">
        <v>1014.75</v>
      </c>
    </row>
    <row r="105" spans="1:4" ht="15" customHeight="1">
      <c r="A105" s="593">
        <v>113090201</v>
      </c>
      <c r="B105" s="594" t="s">
        <v>690</v>
      </c>
      <c r="C105" s="595">
        <v>6370138</v>
      </c>
      <c r="D105" s="596">
        <v>1014.75</v>
      </c>
    </row>
    <row r="106" spans="1:4" ht="15" customHeight="1">
      <c r="A106" s="593">
        <v>115</v>
      </c>
      <c r="B106" s="594" t="s">
        <v>241</v>
      </c>
      <c r="C106" s="595">
        <v>133418312</v>
      </c>
      <c r="D106" s="596">
        <v>21253.280000000002</v>
      </c>
    </row>
    <row r="107" spans="1:4" ht="15" customHeight="1">
      <c r="A107" s="593">
        <v>11501</v>
      </c>
      <c r="B107" s="594" t="s">
        <v>208</v>
      </c>
      <c r="C107" s="595">
        <v>128993835</v>
      </c>
      <c r="D107" s="596">
        <v>20548.469999999998</v>
      </c>
    </row>
    <row r="108" spans="1:4" ht="15" customHeight="1">
      <c r="A108" s="593">
        <v>1150101</v>
      </c>
      <c r="B108" s="594" t="s">
        <v>691</v>
      </c>
      <c r="C108" s="595">
        <v>1873650</v>
      </c>
      <c r="D108" s="596">
        <v>298.47000000000003</v>
      </c>
    </row>
    <row r="109" spans="1:4" ht="15" customHeight="1">
      <c r="A109" s="593">
        <v>1150102</v>
      </c>
      <c r="B109" s="594" t="s">
        <v>130</v>
      </c>
      <c r="C109" s="595">
        <v>56497860</v>
      </c>
      <c r="D109" s="596">
        <v>9000</v>
      </c>
    </row>
    <row r="110" spans="1:4" ht="15" customHeight="1">
      <c r="A110" s="593">
        <v>1150104</v>
      </c>
      <c r="B110" s="594" t="s">
        <v>692</v>
      </c>
      <c r="C110" s="595">
        <v>70622325</v>
      </c>
      <c r="D110" s="596">
        <v>11250</v>
      </c>
    </row>
    <row r="111" spans="1:4" ht="15" customHeight="1">
      <c r="A111" s="593">
        <v>11502</v>
      </c>
      <c r="B111" s="594" t="s">
        <v>693</v>
      </c>
      <c r="C111" s="595">
        <v>4424477</v>
      </c>
      <c r="D111" s="596">
        <v>704.81</v>
      </c>
    </row>
    <row r="112" spans="1:4" ht="15" customHeight="1">
      <c r="A112" s="593">
        <v>1150205</v>
      </c>
      <c r="B112" s="594" t="s">
        <v>461</v>
      </c>
      <c r="C112" s="595">
        <v>4424477</v>
      </c>
      <c r="D112" s="596">
        <v>704.81</v>
      </c>
    </row>
    <row r="113" spans="1:4" ht="15" customHeight="1">
      <c r="A113" s="593">
        <v>12</v>
      </c>
      <c r="B113" s="594" t="s">
        <v>7</v>
      </c>
      <c r="C113" s="595">
        <v>5704438854</v>
      </c>
      <c r="D113" s="596">
        <v>890071.74</v>
      </c>
    </row>
    <row r="114" spans="1:4" ht="15" customHeight="1">
      <c r="A114" s="593">
        <v>121</v>
      </c>
      <c r="B114" s="594" t="s">
        <v>111</v>
      </c>
      <c r="C114" s="595">
        <v>4765712019</v>
      </c>
      <c r="D114" s="596">
        <v>744695.55</v>
      </c>
    </row>
    <row r="115" spans="1:4" ht="15" customHeight="1">
      <c r="A115" s="593">
        <v>12101</v>
      </c>
      <c r="B115" s="594" t="s">
        <v>694</v>
      </c>
      <c r="C115" s="595">
        <v>3865712019</v>
      </c>
      <c r="D115" s="596">
        <v>601327.29</v>
      </c>
    </row>
    <row r="116" spans="1:4" ht="15" customHeight="1">
      <c r="A116" s="593">
        <v>121011</v>
      </c>
      <c r="B116" s="594" t="s">
        <v>695</v>
      </c>
      <c r="C116" s="595">
        <v>3865712019</v>
      </c>
      <c r="D116" s="596">
        <v>601327.29</v>
      </c>
    </row>
    <row r="117" spans="1:4" ht="15" customHeight="1">
      <c r="A117" s="593">
        <v>12101103</v>
      </c>
      <c r="B117" s="594" t="s">
        <v>646</v>
      </c>
      <c r="C117" s="595">
        <v>3500000000</v>
      </c>
      <c r="D117" s="596">
        <v>543281.69999999995</v>
      </c>
    </row>
    <row r="118" spans="1:4" ht="15" customHeight="1">
      <c r="A118" s="593">
        <v>1210110301</v>
      </c>
      <c r="B118" s="594" t="s">
        <v>350</v>
      </c>
      <c r="C118" s="595">
        <v>3500000000</v>
      </c>
      <c r="D118" s="596">
        <v>543281.69999999995</v>
      </c>
    </row>
    <row r="119" spans="1:4" ht="15" customHeight="1">
      <c r="A119" s="593">
        <v>12101108</v>
      </c>
      <c r="B119" s="594" t="s">
        <v>449</v>
      </c>
      <c r="C119" s="595">
        <v>365712019</v>
      </c>
      <c r="D119" s="596">
        <v>58045.59</v>
      </c>
    </row>
    <row r="120" spans="1:4" ht="15" customHeight="1">
      <c r="A120" s="593">
        <v>1210110801</v>
      </c>
      <c r="B120" s="594" t="s">
        <v>329</v>
      </c>
      <c r="C120" s="595">
        <v>365712019</v>
      </c>
      <c r="D120" s="596">
        <v>58045.59</v>
      </c>
    </row>
    <row r="121" spans="1:4" ht="15" customHeight="1">
      <c r="A121" s="593">
        <v>12103</v>
      </c>
      <c r="B121" s="594" t="s">
        <v>696</v>
      </c>
      <c r="C121" s="595">
        <v>900000000</v>
      </c>
      <c r="D121" s="596">
        <v>143368.25999999998</v>
      </c>
    </row>
    <row r="122" spans="1:4" ht="15" customHeight="1">
      <c r="A122" s="593">
        <v>1210301</v>
      </c>
      <c r="B122" s="594" t="s">
        <v>697</v>
      </c>
      <c r="C122" s="595">
        <v>900000000</v>
      </c>
      <c r="D122" s="596">
        <v>143368.25999999998</v>
      </c>
    </row>
    <row r="123" spans="1:4" ht="15" customHeight="1">
      <c r="A123" s="593">
        <v>127</v>
      </c>
      <c r="B123" s="594" t="s">
        <v>698</v>
      </c>
      <c r="C123" s="595">
        <v>195095219</v>
      </c>
      <c r="D123" s="596">
        <v>28554.57</v>
      </c>
    </row>
    <row r="124" spans="1:4" ht="15" customHeight="1">
      <c r="A124" s="593">
        <v>12701</v>
      </c>
      <c r="B124" s="594" t="s">
        <v>699</v>
      </c>
      <c r="C124" s="595">
        <v>195095219</v>
      </c>
      <c r="D124" s="596">
        <v>28554.57</v>
      </c>
    </row>
    <row r="125" spans="1:4" ht="15" customHeight="1">
      <c r="A125" s="593">
        <v>1270102</v>
      </c>
      <c r="B125" s="594" t="s">
        <v>112</v>
      </c>
      <c r="C125" s="595">
        <v>3225639</v>
      </c>
      <c r="D125" s="596">
        <v>470</v>
      </c>
    </row>
    <row r="126" spans="1:4" ht="15" customHeight="1">
      <c r="A126" s="593">
        <v>1270103</v>
      </c>
      <c r="B126" s="594" t="s">
        <v>700</v>
      </c>
      <c r="C126" s="595">
        <v>5026409</v>
      </c>
      <c r="D126" s="596">
        <v>755.09</v>
      </c>
    </row>
    <row r="127" spans="1:4" ht="15" customHeight="1">
      <c r="A127" s="593">
        <v>1270104</v>
      </c>
      <c r="B127" s="594" t="s">
        <v>701</v>
      </c>
      <c r="C127" s="595">
        <v>190560641</v>
      </c>
      <c r="D127" s="596">
        <v>27909.09</v>
      </c>
    </row>
    <row r="128" spans="1:4" ht="15" customHeight="1">
      <c r="A128" s="593">
        <v>1270120</v>
      </c>
      <c r="B128" s="594" t="s">
        <v>702</v>
      </c>
      <c r="C128" s="595">
        <v>-3717470</v>
      </c>
      <c r="D128" s="596">
        <v>-579.61</v>
      </c>
    </row>
    <row r="129" spans="1:4" ht="15" customHeight="1">
      <c r="A129" s="593">
        <v>127012003</v>
      </c>
      <c r="B129" s="594" t="s">
        <v>703</v>
      </c>
      <c r="C129" s="595">
        <v>-147120</v>
      </c>
      <c r="D129" s="596">
        <v>-22.02</v>
      </c>
    </row>
    <row r="130" spans="1:4" ht="15" customHeight="1">
      <c r="A130" s="593">
        <v>127012004</v>
      </c>
      <c r="B130" s="594" t="s">
        <v>704</v>
      </c>
      <c r="C130" s="595">
        <v>-3570350</v>
      </c>
      <c r="D130" s="596">
        <v>-557.59</v>
      </c>
    </row>
    <row r="131" spans="1:4" ht="15" customHeight="1">
      <c r="A131" s="593">
        <v>128</v>
      </c>
      <c r="B131" s="594" t="s">
        <v>705</v>
      </c>
      <c r="C131" s="595">
        <v>743631616</v>
      </c>
      <c r="D131" s="596">
        <v>116821.62</v>
      </c>
    </row>
    <row r="132" spans="1:4" ht="15" customHeight="1">
      <c r="A132" s="593">
        <v>12801</v>
      </c>
      <c r="B132" s="594" t="s">
        <v>77</v>
      </c>
      <c r="C132" s="595">
        <v>201477691</v>
      </c>
      <c r="D132" s="596">
        <v>29619.37</v>
      </c>
    </row>
    <row r="133" spans="1:4" ht="15" customHeight="1">
      <c r="A133" s="593">
        <v>1280102</v>
      </c>
      <c r="B133" s="594" t="s">
        <v>706</v>
      </c>
      <c r="C133" s="595">
        <v>201477691</v>
      </c>
      <c r="D133" s="596">
        <v>29619.37</v>
      </c>
    </row>
    <row r="134" spans="1:4" ht="15" customHeight="1">
      <c r="A134" s="593">
        <v>12802</v>
      </c>
      <c r="B134" s="594" t="s">
        <v>707</v>
      </c>
      <c r="C134" s="595">
        <v>664927388</v>
      </c>
      <c r="D134" s="596">
        <v>107531.74</v>
      </c>
    </row>
    <row r="135" spans="1:4" ht="15" customHeight="1">
      <c r="A135" s="593">
        <v>12803</v>
      </c>
      <c r="B135" s="594" t="s">
        <v>78</v>
      </c>
      <c r="C135" s="595">
        <v>8000000</v>
      </c>
      <c r="D135" s="596">
        <v>1288.27</v>
      </c>
    </row>
    <row r="136" spans="1:4" ht="15" customHeight="1">
      <c r="A136" s="593">
        <v>12804</v>
      </c>
      <c r="B136" s="594" t="s">
        <v>209</v>
      </c>
      <c r="C136" s="595">
        <v>57764419</v>
      </c>
      <c r="D136" s="596">
        <v>9621.58</v>
      </c>
    </row>
    <row r="137" spans="1:4" ht="15" customHeight="1">
      <c r="A137" s="593">
        <v>1280401</v>
      </c>
      <c r="B137" s="594" t="s">
        <v>114</v>
      </c>
      <c r="C137" s="595">
        <v>57764419</v>
      </c>
      <c r="D137" s="596">
        <v>9621.58</v>
      </c>
    </row>
    <row r="138" spans="1:4" ht="15" customHeight="1">
      <c r="A138" s="593">
        <v>12807</v>
      </c>
      <c r="B138" s="594" t="s">
        <v>708</v>
      </c>
      <c r="C138" s="595">
        <v>21221667</v>
      </c>
      <c r="D138" s="596">
        <v>3065.37</v>
      </c>
    </row>
    <row r="139" spans="1:4" ht="15" customHeight="1">
      <c r="A139" s="593">
        <v>12820</v>
      </c>
      <c r="B139" s="594" t="s">
        <v>709</v>
      </c>
      <c r="C139" s="595">
        <v>-209759549</v>
      </c>
      <c r="D139" s="596">
        <v>-34304.71</v>
      </c>
    </row>
    <row r="140" spans="1:4" ht="15" customHeight="1">
      <c r="A140" s="593">
        <v>1282001</v>
      </c>
      <c r="B140" s="594" t="s">
        <v>77</v>
      </c>
      <c r="C140" s="595">
        <v>-10504479</v>
      </c>
      <c r="D140" s="596">
        <v>-1635.66</v>
      </c>
    </row>
    <row r="141" spans="1:4" ht="15" customHeight="1">
      <c r="A141" s="593">
        <v>1282002</v>
      </c>
      <c r="B141" s="594" t="s">
        <v>78</v>
      </c>
      <c r="C141" s="595">
        <v>-1920009</v>
      </c>
      <c r="D141" s="596">
        <v>-324.18</v>
      </c>
    </row>
    <row r="142" spans="1:4" ht="15" customHeight="1">
      <c r="A142" s="593">
        <v>1282003</v>
      </c>
      <c r="B142" s="594" t="s">
        <v>114</v>
      </c>
      <c r="C142" s="595">
        <v>-37865840</v>
      </c>
      <c r="D142" s="596">
        <v>-6336.58</v>
      </c>
    </row>
    <row r="143" spans="1:4" ht="15" customHeight="1">
      <c r="A143" s="593">
        <v>1282004</v>
      </c>
      <c r="B143" s="594" t="s">
        <v>710</v>
      </c>
      <c r="C143" s="595">
        <v>-159469221</v>
      </c>
      <c r="D143" s="596">
        <v>-26008.29</v>
      </c>
    </row>
    <row r="144" spans="1:4" ht="15" customHeight="1">
      <c r="A144" s="593">
        <v>2</v>
      </c>
      <c r="B144" s="594" t="s">
        <v>8</v>
      </c>
      <c r="C144" s="595">
        <v>35153096252</v>
      </c>
      <c r="D144" s="596">
        <v>5534761.4299999997</v>
      </c>
    </row>
    <row r="145" spans="1:4" ht="15" customHeight="1">
      <c r="A145" s="593">
        <v>21</v>
      </c>
      <c r="B145" s="594" t="s">
        <v>9</v>
      </c>
      <c r="C145" s="595">
        <v>35153096252</v>
      </c>
      <c r="D145" s="596">
        <v>5534761.4299999997</v>
      </c>
    </row>
    <row r="146" spans="1:4" ht="15" customHeight="1">
      <c r="A146" s="593">
        <v>211</v>
      </c>
      <c r="B146" s="594" t="s">
        <v>711</v>
      </c>
      <c r="C146" s="595">
        <v>557766539</v>
      </c>
      <c r="D146" s="596">
        <v>87818.85000000149</v>
      </c>
    </row>
    <row r="147" spans="1:4" ht="15" customHeight="1">
      <c r="A147" s="593">
        <v>21101</v>
      </c>
      <c r="B147" s="594" t="s">
        <v>712</v>
      </c>
      <c r="C147" s="595">
        <v>531206137</v>
      </c>
      <c r="D147" s="596">
        <v>83636.990000002086</v>
      </c>
    </row>
    <row r="148" spans="1:4" ht="15" customHeight="1">
      <c r="A148" s="593">
        <v>2110101</v>
      </c>
      <c r="B148" s="594" t="s">
        <v>460</v>
      </c>
      <c r="C148" s="595">
        <v>496646761</v>
      </c>
      <c r="D148" s="596">
        <v>78195.710000000894</v>
      </c>
    </row>
    <row r="149" spans="1:4" ht="15" customHeight="1">
      <c r="A149" s="593">
        <v>211010101</v>
      </c>
      <c r="B149" s="594" t="s">
        <v>351</v>
      </c>
      <c r="C149" s="595">
        <v>311501681</v>
      </c>
      <c r="D149" s="596">
        <v>49045.109999999404</v>
      </c>
    </row>
    <row r="150" spans="1:4" ht="15" customHeight="1">
      <c r="A150" s="593">
        <v>211010102</v>
      </c>
      <c r="B150" s="594" t="s">
        <v>713</v>
      </c>
      <c r="C150" s="595">
        <v>185145080</v>
      </c>
      <c r="D150" s="596">
        <v>29150.599999999627</v>
      </c>
    </row>
    <row r="151" spans="1:4" ht="15" customHeight="1">
      <c r="A151" s="593">
        <v>2110103</v>
      </c>
      <c r="B151" s="594" t="s">
        <v>714</v>
      </c>
      <c r="C151" s="595">
        <v>34559376</v>
      </c>
      <c r="D151" s="596">
        <v>5441.2800000000007</v>
      </c>
    </row>
    <row r="152" spans="1:4" ht="15" customHeight="1">
      <c r="A152" s="593">
        <v>211010301</v>
      </c>
      <c r="B152" s="594" t="s">
        <v>715</v>
      </c>
      <c r="C152" s="595">
        <v>24821009</v>
      </c>
      <c r="D152" s="596">
        <v>3907.9999999999995</v>
      </c>
    </row>
    <row r="153" spans="1:4" ht="15" customHeight="1">
      <c r="A153" s="593">
        <v>211010302</v>
      </c>
      <c r="B153" s="594" t="s">
        <v>352</v>
      </c>
      <c r="C153" s="595">
        <v>9738367</v>
      </c>
      <c r="D153" s="596">
        <v>1533.28</v>
      </c>
    </row>
    <row r="154" spans="1:4" ht="15" customHeight="1">
      <c r="A154" s="593">
        <v>21107</v>
      </c>
      <c r="B154" s="594" t="s">
        <v>716</v>
      </c>
      <c r="C154" s="595">
        <v>26560402</v>
      </c>
      <c r="D154" s="596">
        <v>4181.859999999986</v>
      </c>
    </row>
    <row r="155" spans="1:4" ht="15" customHeight="1">
      <c r="A155" s="593">
        <v>2110701</v>
      </c>
      <c r="B155" s="594" t="s">
        <v>717</v>
      </c>
      <c r="C155" s="595">
        <v>4408614</v>
      </c>
      <c r="D155" s="596">
        <v>694.11999999999534</v>
      </c>
    </row>
    <row r="156" spans="1:4" ht="15" customHeight="1">
      <c r="A156" s="593">
        <v>2110702</v>
      </c>
      <c r="B156" s="594" t="s">
        <v>718</v>
      </c>
      <c r="C156" s="595">
        <v>22151788</v>
      </c>
      <c r="D156" s="596">
        <v>3487.739999999998</v>
      </c>
    </row>
    <row r="157" spans="1:4" ht="15" customHeight="1">
      <c r="A157" s="593">
        <v>213</v>
      </c>
      <c r="B157" s="594" t="s">
        <v>719</v>
      </c>
      <c r="C157" s="595">
        <v>33089502638</v>
      </c>
      <c r="D157" s="596">
        <v>5209854.0999999996</v>
      </c>
    </row>
    <row r="158" spans="1:4" ht="15" customHeight="1">
      <c r="A158" s="593">
        <v>21301</v>
      </c>
      <c r="B158" s="594" t="s">
        <v>587</v>
      </c>
      <c r="C158" s="595">
        <v>9015550871</v>
      </c>
      <c r="D158" s="596">
        <v>1419474.48</v>
      </c>
    </row>
    <row r="159" spans="1:4" ht="15" customHeight="1">
      <c r="A159" s="593">
        <v>2130101</v>
      </c>
      <c r="B159" s="594" t="s">
        <v>720</v>
      </c>
      <c r="C159" s="595">
        <v>4087485203</v>
      </c>
      <c r="D159" s="596">
        <v>643563.65999999992</v>
      </c>
    </row>
    <row r="160" spans="1:4" ht="15" customHeight="1">
      <c r="A160" s="593">
        <v>213010101</v>
      </c>
      <c r="B160" s="594" t="s">
        <v>721</v>
      </c>
      <c r="C160" s="595">
        <v>4087485203</v>
      </c>
      <c r="D160" s="596">
        <v>643563.66</v>
      </c>
    </row>
    <row r="161" spans="1:4" ht="15" customHeight="1">
      <c r="A161" s="593">
        <v>2130102</v>
      </c>
      <c r="B161" s="594" t="s">
        <v>722</v>
      </c>
      <c r="C161" s="595">
        <v>4928065668</v>
      </c>
      <c r="D161" s="596">
        <v>775910.82000000018</v>
      </c>
    </row>
    <row r="162" spans="1:4" ht="15" customHeight="1">
      <c r="A162" s="593">
        <v>213010201</v>
      </c>
      <c r="B162" s="594" t="s">
        <v>723</v>
      </c>
      <c r="C162" s="595">
        <v>4928065668</v>
      </c>
      <c r="D162" s="596">
        <v>775910.82000000018</v>
      </c>
    </row>
    <row r="163" spans="1:4" ht="15" customHeight="1">
      <c r="A163" s="593">
        <v>21303</v>
      </c>
      <c r="B163" s="594" t="s">
        <v>724</v>
      </c>
      <c r="C163" s="595">
        <v>24073951767</v>
      </c>
      <c r="D163" s="596">
        <v>3790379.62</v>
      </c>
    </row>
    <row r="164" spans="1:4" ht="15" customHeight="1">
      <c r="A164" s="593">
        <v>2130301</v>
      </c>
      <c r="B164" s="594" t="s">
        <v>725</v>
      </c>
      <c r="C164" s="595">
        <v>36332893</v>
      </c>
      <c r="D164" s="596">
        <v>5720.5199999999995</v>
      </c>
    </row>
    <row r="165" spans="1:4" ht="15" customHeight="1">
      <c r="A165" s="593">
        <v>213030101</v>
      </c>
      <c r="B165" s="594" t="s">
        <v>726</v>
      </c>
      <c r="C165" s="595">
        <v>36332893</v>
      </c>
      <c r="D165" s="596">
        <v>5720.5199999999995</v>
      </c>
    </row>
    <row r="166" spans="1:4" ht="15" customHeight="1">
      <c r="A166" s="593">
        <v>2130303</v>
      </c>
      <c r="B166" s="594" t="s">
        <v>727</v>
      </c>
      <c r="C166" s="595">
        <v>24037618874</v>
      </c>
      <c r="D166" s="596">
        <v>3784659.1</v>
      </c>
    </row>
    <row r="167" spans="1:4" ht="15" customHeight="1">
      <c r="A167" s="593">
        <v>213030301</v>
      </c>
      <c r="B167" s="594" t="s">
        <v>728</v>
      </c>
      <c r="C167" s="595">
        <v>20861953874</v>
      </c>
      <c r="D167" s="596">
        <v>3284659.1</v>
      </c>
    </row>
    <row r="168" spans="1:4" ht="15" customHeight="1">
      <c r="A168" s="593">
        <v>213030302</v>
      </c>
      <c r="B168" s="594" t="s">
        <v>729</v>
      </c>
      <c r="C168" s="595">
        <v>3175665000</v>
      </c>
      <c r="D168" s="596">
        <v>500000</v>
      </c>
    </row>
    <row r="169" spans="1:4" ht="15" customHeight="1">
      <c r="A169" s="593">
        <v>214</v>
      </c>
      <c r="B169" s="594" t="s">
        <v>10</v>
      </c>
      <c r="C169" s="595">
        <v>1505827075</v>
      </c>
      <c r="D169" s="596">
        <v>237088.47999999998</v>
      </c>
    </row>
    <row r="170" spans="1:4" ht="15" customHeight="1">
      <c r="A170" s="593">
        <v>21401</v>
      </c>
      <c r="B170" s="594" t="s">
        <v>730</v>
      </c>
      <c r="C170" s="595">
        <v>387973063</v>
      </c>
      <c r="D170" s="596">
        <v>61085.329999999987</v>
      </c>
    </row>
    <row r="171" spans="1:4" ht="15" customHeight="1">
      <c r="A171" s="593">
        <v>2140104</v>
      </c>
      <c r="B171" s="594" t="s">
        <v>463</v>
      </c>
      <c r="C171" s="595">
        <v>295300000</v>
      </c>
      <c r="D171" s="596">
        <v>46494.2</v>
      </c>
    </row>
    <row r="172" spans="1:4" ht="15" customHeight="1">
      <c r="A172" s="593">
        <v>2140105</v>
      </c>
      <c r="B172" s="594" t="s">
        <v>731</v>
      </c>
      <c r="C172" s="595">
        <v>41159653</v>
      </c>
      <c r="D172" s="596">
        <v>6480.48</v>
      </c>
    </row>
    <row r="173" spans="1:4" ht="15" customHeight="1">
      <c r="A173" s="593">
        <v>2140107</v>
      </c>
      <c r="B173" s="594" t="s">
        <v>116</v>
      </c>
      <c r="C173" s="595">
        <v>51513410</v>
      </c>
      <c r="D173" s="596">
        <v>8110.65</v>
      </c>
    </row>
    <row r="174" spans="1:4" ht="15" customHeight="1">
      <c r="A174" s="593">
        <v>21402</v>
      </c>
      <c r="B174" s="594" t="s">
        <v>732</v>
      </c>
      <c r="C174" s="595">
        <v>495975083</v>
      </c>
      <c r="D174" s="596">
        <v>78089.960000000006</v>
      </c>
    </row>
    <row r="175" spans="1:4" ht="15" customHeight="1">
      <c r="A175" s="593">
        <v>2140201</v>
      </c>
      <c r="B175" s="594" t="s">
        <v>67</v>
      </c>
      <c r="C175" s="595">
        <v>408525970</v>
      </c>
      <c r="D175" s="596">
        <v>64321.33</v>
      </c>
    </row>
    <row r="176" spans="1:4" ht="15" customHeight="1">
      <c r="A176" s="593">
        <v>2140202</v>
      </c>
      <c r="B176" s="594" t="s">
        <v>733</v>
      </c>
      <c r="C176" s="595">
        <v>55444615</v>
      </c>
      <c r="D176" s="596">
        <v>8729.6099999999988</v>
      </c>
    </row>
    <row r="177" spans="1:4" ht="15" customHeight="1">
      <c r="A177" s="593">
        <v>214020203</v>
      </c>
      <c r="B177" s="594" t="s">
        <v>734</v>
      </c>
      <c r="C177" s="595">
        <v>55444615</v>
      </c>
      <c r="D177" s="596">
        <v>8729.61</v>
      </c>
    </row>
    <row r="178" spans="1:4" ht="15" customHeight="1">
      <c r="A178" s="593">
        <v>2140203</v>
      </c>
      <c r="B178" s="594" t="s">
        <v>735</v>
      </c>
      <c r="C178" s="595">
        <v>13362300</v>
      </c>
      <c r="D178" s="596">
        <v>2103.8599999999997</v>
      </c>
    </row>
    <row r="179" spans="1:4" ht="15" customHeight="1">
      <c r="A179" s="593">
        <v>2140204</v>
      </c>
      <c r="B179" s="594" t="s">
        <v>736</v>
      </c>
      <c r="C179" s="595">
        <v>18642198</v>
      </c>
      <c r="D179" s="596">
        <v>2935.16</v>
      </c>
    </row>
    <row r="180" spans="1:4" ht="15" customHeight="1">
      <c r="A180" s="593">
        <v>21404</v>
      </c>
      <c r="B180" s="594" t="s">
        <v>737</v>
      </c>
      <c r="C180" s="595">
        <v>621878929</v>
      </c>
      <c r="D180" s="596">
        <v>97913.19</v>
      </c>
    </row>
    <row r="181" spans="1:4" ht="15" customHeight="1">
      <c r="A181" s="593">
        <v>2140402</v>
      </c>
      <c r="B181" s="594" t="s">
        <v>118</v>
      </c>
      <c r="C181" s="595">
        <v>1812763</v>
      </c>
      <c r="D181" s="596">
        <v>285.41000000000003</v>
      </c>
    </row>
    <row r="182" spans="1:4" ht="15" customHeight="1">
      <c r="A182" s="593">
        <v>2140403</v>
      </c>
      <c r="B182" s="594" t="s">
        <v>119</v>
      </c>
      <c r="C182" s="595">
        <v>46384627</v>
      </c>
      <c r="D182" s="596">
        <v>7303.14</v>
      </c>
    </row>
    <row r="183" spans="1:4" ht="15" customHeight="1">
      <c r="A183" s="593">
        <v>2140404</v>
      </c>
      <c r="B183" s="594" t="s">
        <v>120</v>
      </c>
      <c r="C183" s="595">
        <v>207523140</v>
      </c>
      <c r="D183" s="596">
        <v>32673.97</v>
      </c>
    </row>
    <row r="184" spans="1:4" ht="15" customHeight="1">
      <c r="A184" s="593">
        <v>2140406</v>
      </c>
      <c r="B184" s="594" t="s">
        <v>738</v>
      </c>
      <c r="C184" s="595">
        <v>13286768</v>
      </c>
      <c r="D184" s="596">
        <v>2091.9699999999998</v>
      </c>
    </row>
    <row r="185" spans="1:4" ht="15" customHeight="1">
      <c r="A185" s="593">
        <v>2140407</v>
      </c>
      <c r="B185" s="594" t="s">
        <v>242</v>
      </c>
      <c r="C185" s="595">
        <v>80000000</v>
      </c>
      <c r="D185" s="596">
        <v>12595.79</v>
      </c>
    </row>
    <row r="186" spans="1:4" ht="15" customHeight="1">
      <c r="A186" s="593">
        <v>2140408</v>
      </c>
      <c r="B186" s="594" t="s">
        <v>243</v>
      </c>
      <c r="C186" s="595">
        <v>9000000</v>
      </c>
      <c r="D186" s="596">
        <v>1417.03</v>
      </c>
    </row>
    <row r="187" spans="1:4" ht="15" customHeight="1">
      <c r="A187" s="593">
        <v>2140410</v>
      </c>
      <c r="B187" s="594" t="s">
        <v>245</v>
      </c>
      <c r="C187" s="595">
        <v>45000000</v>
      </c>
      <c r="D187" s="596">
        <v>7085.13</v>
      </c>
    </row>
    <row r="188" spans="1:4" ht="15" customHeight="1">
      <c r="A188" s="593">
        <v>2140411</v>
      </c>
      <c r="B188" s="594" t="s">
        <v>246</v>
      </c>
      <c r="C188" s="595">
        <v>60000000</v>
      </c>
      <c r="D188" s="596">
        <v>9446.84</v>
      </c>
    </row>
    <row r="189" spans="1:4" ht="15" customHeight="1">
      <c r="A189" s="593">
        <v>2140412</v>
      </c>
      <c r="B189" s="594" t="s">
        <v>244</v>
      </c>
      <c r="C189" s="595">
        <v>158871631</v>
      </c>
      <c r="D189" s="596">
        <v>25013.91</v>
      </c>
    </row>
    <row r="190" spans="1:4" ht="15" customHeight="1">
      <c r="A190" s="597"/>
      <c r="B190" s="598"/>
      <c r="C190" s="599"/>
    </row>
    <row r="191" spans="1:4" ht="15" customHeight="1">
      <c r="A191" s="597"/>
      <c r="B191" s="598"/>
      <c r="C191" s="599"/>
    </row>
    <row r="192" spans="1:4" ht="15" customHeight="1">
      <c r="A192" s="593">
        <v>3</v>
      </c>
      <c r="B192" s="594" t="s">
        <v>22</v>
      </c>
      <c r="C192" s="595">
        <v>13621123244</v>
      </c>
      <c r="D192" s="596">
        <v>2216243.2000000002</v>
      </c>
    </row>
    <row r="193" spans="1:4" ht="15" customHeight="1">
      <c r="A193" s="593">
        <v>310</v>
      </c>
      <c r="B193" s="594" t="s">
        <v>123</v>
      </c>
      <c r="C193" s="595">
        <v>10765000000</v>
      </c>
      <c r="D193" s="596">
        <v>1663199.7599999998</v>
      </c>
    </row>
    <row r="194" spans="1:4" ht="15" customHeight="1">
      <c r="A194" s="593">
        <v>310101</v>
      </c>
      <c r="B194" s="594" t="s">
        <v>401</v>
      </c>
      <c r="C194" s="595">
        <v>10000000000</v>
      </c>
      <c r="D194" s="596">
        <v>1596450</v>
      </c>
    </row>
    <row r="195" spans="1:4" ht="15" customHeight="1">
      <c r="A195" s="593">
        <v>31010101</v>
      </c>
      <c r="B195" s="594" t="s">
        <v>433</v>
      </c>
      <c r="C195" s="595">
        <v>15000000000</v>
      </c>
      <c r="D195" s="596">
        <v>2391027.31</v>
      </c>
    </row>
    <row r="196" spans="1:4" ht="15" customHeight="1">
      <c r="A196" s="593">
        <v>31010102</v>
      </c>
      <c r="B196" s="594" t="s">
        <v>435</v>
      </c>
      <c r="C196" s="595">
        <v>-5000000000</v>
      </c>
      <c r="D196" s="596">
        <v>-794577.31</v>
      </c>
    </row>
    <row r="197" spans="1:4" ht="15" customHeight="1">
      <c r="A197" s="593">
        <v>310102</v>
      </c>
      <c r="B197" s="594" t="s">
        <v>198</v>
      </c>
      <c r="C197" s="595">
        <v>765000000</v>
      </c>
      <c r="D197" s="596">
        <v>66749.759999999995</v>
      </c>
    </row>
    <row r="198" spans="1:4" ht="15" customHeight="1">
      <c r="A198" s="593">
        <v>31010201</v>
      </c>
      <c r="B198" s="594" t="s">
        <v>353</v>
      </c>
      <c r="C198" s="595">
        <v>615000000</v>
      </c>
      <c r="D198" s="596">
        <v>45103.94</v>
      </c>
    </row>
    <row r="199" spans="1:4" ht="15" customHeight="1">
      <c r="A199" s="593">
        <v>31010202</v>
      </c>
      <c r="B199" s="594" t="s">
        <v>436</v>
      </c>
      <c r="C199" s="595">
        <v>150000000</v>
      </c>
      <c r="D199" s="596">
        <v>21645.82</v>
      </c>
    </row>
    <row r="200" spans="1:4" ht="15" customHeight="1">
      <c r="A200" s="593">
        <v>315</v>
      </c>
      <c r="B200" s="594" t="s">
        <v>12</v>
      </c>
      <c r="C200" s="595">
        <v>35338445</v>
      </c>
      <c r="D200" s="596">
        <v>2594.84</v>
      </c>
    </row>
    <row r="201" spans="1:4" ht="15" customHeight="1">
      <c r="A201" s="593">
        <v>31501</v>
      </c>
      <c r="B201" s="594" t="s">
        <v>125</v>
      </c>
      <c r="C201" s="595">
        <v>32519922</v>
      </c>
      <c r="D201" s="596">
        <v>2386.94</v>
      </c>
    </row>
    <row r="202" spans="1:4" ht="15" customHeight="1">
      <c r="A202" s="593">
        <v>31503</v>
      </c>
      <c r="B202" s="594" t="s">
        <v>354</v>
      </c>
      <c r="C202" s="595">
        <v>2818523</v>
      </c>
      <c r="D202" s="596">
        <v>207.9</v>
      </c>
    </row>
    <row r="203" spans="1:4" ht="15" customHeight="1">
      <c r="A203" s="593">
        <v>316</v>
      </c>
      <c r="B203" s="594" t="s">
        <v>105</v>
      </c>
      <c r="C203" s="595">
        <v>2820784799</v>
      </c>
      <c r="D203" s="596">
        <v>550448.6</v>
      </c>
    </row>
    <row r="204" spans="1:4" ht="15" customHeight="1">
      <c r="A204" s="593">
        <v>31601</v>
      </c>
      <c r="B204" s="594" t="s">
        <v>127</v>
      </c>
      <c r="C204" s="595">
        <v>2045570681</v>
      </c>
      <c r="D204" s="596">
        <v>269836.53000000003</v>
      </c>
    </row>
    <row r="205" spans="1:4" ht="15" customHeight="1">
      <c r="A205" s="593">
        <v>31602</v>
      </c>
      <c r="B205" s="594" t="s">
        <v>128</v>
      </c>
      <c r="C205" s="595">
        <v>775214118</v>
      </c>
      <c r="D205" s="596">
        <v>280612.07</v>
      </c>
    </row>
    <row r="206" spans="1:4" ht="15" customHeight="1">
      <c r="A206" s="593">
        <v>4</v>
      </c>
      <c r="B206" s="594" t="s">
        <v>129</v>
      </c>
      <c r="C206" s="595">
        <v>5940032738</v>
      </c>
      <c r="D206" s="596">
        <v>1906755.0900000005</v>
      </c>
    </row>
    <row r="207" spans="1:4" ht="15" customHeight="1">
      <c r="A207" s="593">
        <v>401</v>
      </c>
      <c r="B207" s="594" t="s">
        <v>739</v>
      </c>
      <c r="C207" s="595">
        <v>663294967</v>
      </c>
      <c r="D207" s="596">
        <v>102263.62000000011</v>
      </c>
    </row>
    <row r="208" spans="1:4" ht="15" customHeight="1">
      <c r="A208" s="593">
        <v>40101</v>
      </c>
      <c r="B208" s="594" t="s">
        <v>90</v>
      </c>
      <c r="C208" s="595">
        <v>250734550</v>
      </c>
      <c r="D208" s="596">
        <v>38373.520000000484</v>
      </c>
    </row>
    <row r="209" spans="1:4" ht="15" customHeight="1">
      <c r="A209" s="593">
        <v>4010101</v>
      </c>
      <c r="B209" s="594" t="s">
        <v>740</v>
      </c>
      <c r="C209" s="595">
        <v>4232550</v>
      </c>
      <c r="D209" s="596">
        <v>656.43</v>
      </c>
    </row>
    <row r="210" spans="1:4" ht="15" customHeight="1">
      <c r="A210" s="593">
        <v>401010101</v>
      </c>
      <c r="B210" s="594" t="s">
        <v>741</v>
      </c>
      <c r="C210" s="595">
        <v>4232550</v>
      </c>
      <c r="D210" s="596">
        <v>656.43</v>
      </c>
    </row>
    <row r="211" spans="1:4" ht="15" customHeight="1">
      <c r="A211" s="593">
        <v>4010102</v>
      </c>
      <c r="B211" s="594" t="s">
        <v>742</v>
      </c>
      <c r="C211" s="595">
        <v>246502000</v>
      </c>
      <c r="D211" s="596">
        <v>37717.089999999997</v>
      </c>
    </row>
    <row r="212" spans="1:4" ht="15" customHeight="1">
      <c r="A212" s="593">
        <v>401010201</v>
      </c>
      <c r="B212" s="594" t="s">
        <v>743</v>
      </c>
      <c r="C212" s="595">
        <v>205236281</v>
      </c>
      <c r="D212" s="596">
        <v>31582.79</v>
      </c>
    </row>
    <row r="213" spans="1:4" ht="15" customHeight="1">
      <c r="A213" s="593">
        <v>401010202</v>
      </c>
      <c r="B213" s="594" t="s">
        <v>744</v>
      </c>
      <c r="C213" s="595">
        <v>41265719</v>
      </c>
      <c r="D213" s="596">
        <v>6134.3</v>
      </c>
    </row>
    <row r="214" spans="1:4" ht="15" customHeight="1">
      <c r="A214" s="593">
        <v>40102</v>
      </c>
      <c r="B214" s="594" t="s">
        <v>745</v>
      </c>
      <c r="C214" s="595">
        <v>12560417</v>
      </c>
      <c r="D214" s="596">
        <v>1854.3</v>
      </c>
    </row>
    <row r="215" spans="1:4" ht="15" customHeight="1">
      <c r="A215" s="593">
        <v>4010202</v>
      </c>
      <c r="B215" s="594" t="s">
        <v>742</v>
      </c>
      <c r="C215" s="595">
        <v>12560417</v>
      </c>
      <c r="D215" s="596">
        <v>1854.3</v>
      </c>
    </row>
    <row r="216" spans="1:4" ht="15" customHeight="1">
      <c r="A216" s="593">
        <v>401020201</v>
      </c>
      <c r="B216" s="594" t="s">
        <v>743</v>
      </c>
      <c r="C216" s="595">
        <v>872540</v>
      </c>
      <c r="D216" s="596">
        <v>129.78</v>
      </c>
    </row>
    <row r="217" spans="1:4" ht="15" customHeight="1">
      <c r="A217" s="593">
        <v>401020202</v>
      </c>
      <c r="B217" s="594" t="s">
        <v>744</v>
      </c>
      <c r="C217" s="595">
        <v>11687877</v>
      </c>
      <c r="D217" s="596">
        <v>1724.52</v>
      </c>
    </row>
    <row r="218" spans="1:4" ht="15" customHeight="1">
      <c r="A218" s="593">
        <v>40103</v>
      </c>
      <c r="B218" s="594" t="s">
        <v>746</v>
      </c>
      <c r="C218" s="595">
        <v>400000000</v>
      </c>
      <c r="D218" s="596">
        <v>62035.8</v>
      </c>
    </row>
    <row r="219" spans="1:4" ht="15" customHeight="1">
      <c r="A219" s="593">
        <v>4010301</v>
      </c>
      <c r="B219" s="594" t="s">
        <v>747</v>
      </c>
      <c r="C219" s="595">
        <v>400000000</v>
      </c>
      <c r="D219" s="596">
        <v>62035.8</v>
      </c>
    </row>
    <row r="220" spans="1:4" ht="15" customHeight="1">
      <c r="A220" s="593">
        <v>402</v>
      </c>
      <c r="B220" s="594" t="s">
        <v>748</v>
      </c>
      <c r="C220" s="595">
        <v>133028940</v>
      </c>
      <c r="D220" s="596">
        <v>19500</v>
      </c>
    </row>
    <row r="221" spans="1:4" ht="15" customHeight="1">
      <c r="A221" s="593">
        <v>40203</v>
      </c>
      <c r="B221" s="594" t="s">
        <v>749</v>
      </c>
      <c r="C221" s="595">
        <v>133028940</v>
      </c>
      <c r="D221" s="596">
        <v>19500</v>
      </c>
    </row>
    <row r="222" spans="1:4" ht="15" customHeight="1">
      <c r="A222" s="593">
        <v>4020302</v>
      </c>
      <c r="B222" s="594" t="s">
        <v>750</v>
      </c>
      <c r="C222" s="595">
        <v>133028940</v>
      </c>
      <c r="D222" s="596">
        <v>19500</v>
      </c>
    </row>
    <row r="223" spans="1:4" ht="15" customHeight="1">
      <c r="A223" s="593">
        <v>403</v>
      </c>
      <c r="B223" s="594" t="s">
        <v>751</v>
      </c>
      <c r="C223" s="595">
        <v>3697104274</v>
      </c>
      <c r="D223" s="596">
        <v>550309.6</v>
      </c>
    </row>
    <row r="224" spans="1:4" ht="15" customHeight="1">
      <c r="A224" s="593">
        <v>40301</v>
      </c>
      <c r="B224" s="594" t="s">
        <v>752</v>
      </c>
      <c r="C224" s="595">
        <v>155130688</v>
      </c>
      <c r="D224" s="596">
        <v>24018.89</v>
      </c>
    </row>
    <row r="225" spans="1:4" ht="15" customHeight="1">
      <c r="A225" s="593">
        <v>4030101</v>
      </c>
      <c r="B225" s="594" t="s">
        <v>752</v>
      </c>
      <c r="C225" s="595">
        <v>154935072</v>
      </c>
      <c r="D225" s="596">
        <v>23990.66</v>
      </c>
    </row>
    <row r="226" spans="1:4" ht="15" customHeight="1">
      <c r="A226" s="593">
        <v>403010101</v>
      </c>
      <c r="B226" s="594" t="s">
        <v>753</v>
      </c>
      <c r="C226" s="595">
        <v>9456781</v>
      </c>
      <c r="D226" s="596">
        <v>1449.8</v>
      </c>
    </row>
    <row r="227" spans="1:4" ht="15" customHeight="1">
      <c r="A227" s="593">
        <v>403010103</v>
      </c>
      <c r="B227" s="594" t="s">
        <v>754</v>
      </c>
      <c r="C227" s="595">
        <v>1227945</v>
      </c>
      <c r="D227" s="596">
        <v>188.6</v>
      </c>
    </row>
    <row r="228" spans="1:4" ht="15" customHeight="1">
      <c r="A228" s="593">
        <v>403010104</v>
      </c>
      <c r="B228" s="594" t="s">
        <v>755</v>
      </c>
      <c r="C228" s="595">
        <v>3298633</v>
      </c>
      <c r="D228" s="596">
        <v>502.03</v>
      </c>
    </row>
    <row r="229" spans="1:4" ht="15" customHeight="1">
      <c r="A229" s="593">
        <v>403010105</v>
      </c>
      <c r="B229" s="594" t="s">
        <v>756</v>
      </c>
      <c r="C229" s="595">
        <v>18992055</v>
      </c>
      <c r="D229" s="596">
        <v>2847.74</v>
      </c>
    </row>
    <row r="230" spans="1:4" ht="15" customHeight="1">
      <c r="A230" s="593">
        <v>403010106</v>
      </c>
      <c r="B230" s="594" t="s">
        <v>640</v>
      </c>
      <c r="C230" s="595">
        <v>64122826</v>
      </c>
      <c r="D230" s="596">
        <v>10151.69</v>
      </c>
    </row>
    <row r="231" spans="1:4" ht="15" customHeight="1">
      <c r="A231" s="593">
        <v>403010107</v>
      </c>
      <c r="B231" s="594" t="s">
        <v>757</v>
      </c>
      <c r="C231" s="595">
        <v>28902081</v>
      </c>
      <c r="D231" s="596">
        <v>4476.3999999999996</v>
      </c>
    </row>
    <row r="232" spans="1:4" ht="15" customHeight="1">
      <c r="A232" s="593">
        <v>403010108</v>
      </c>
      <c r="B232" s="594" t="s">
        <v>758</v>
      </c>
      <c r="C232" s="595">
        <v>21895</v>
      </c>
      <c r="D232" s="596">
        <v>3.16</v>
      </c>
    </row>
    <row r="233" spans="1:4" ht="15" customHeight="1">
      <c r="A233" s="593">
        <v>403010109</v>
      </c>
      <c r="B233" s="594" t="s">
        <v>759</v>
      </c>
      <c r="C233" s="595">
        <v>759452</v>
      </c>
      <c r="D233" s="596">
        <v>117.68</v>
      </c>
    </row>
    <row r="234" spans="1:4" ht="15" customHeight="1">
      <c r="A234" s="593">
        <v>403010114</v>
      </c>
      <c r="B234" s="594" t="s">
        <v>760</v>
      </c>
      <c r="C234" s="595">
        <v>325577</v>
      </c>
      <c r="D234" s="596">
        <v>50.86</v>
      </c>
    </row>
    <row r="235" spans="1:4" ht="15" customHeight="1">
      <c r="A235" s="593">
        <v>403010116</v>
      </c>
      <c r="B235" s="594" t="s">
        <v>761</v>
      </c>
      <c r="C235" s="595">
        <v>794011</v>
      </c>
      <c r="D235" s="596">
        <v>116.4</v>
      </c>
    </row>
    <row r="236" spans="1:4" ht="15" customHeight="1">
      <c r="A236" s="593">
        <v>403010117</v>
      </c>
      <c r="B236" s="594" t="s">
        <v>762</v>
      </c>
      <c r="C236" s="595">
        <v>17345205</v>
      </c>
      <c r="D236" s="596">
        <v>2558.5500000000002</v>
      </c>
    </row>
    <row r="237" spans="1:4" ht="15" customHeight="1">
      <c r="A237" s="593">
        <v>403010118</v>
      </c>
      <c r="B237" s="594" t="s">
        <v>763</v>
      </c>
      <c r="C237" s="595">
        <v>8001683</v>
      </c>
      <c r="D237" s="596">
        <v>1271.17</v>
      </c>
    </row>
    <row r="238" spans="1:4" ht="15" customHeight="1">
      <c r="A238" s="593">
        <v>403010129</v>
      </c>
      <c r="B238" s="594" t="s">
        <v>764</v>
      </c>
      <c r="C238" s="595">
        <v>1686928</v>
      </c>
      <c r="D238" s="596">
        <v>256.58</v>
      </c>
    </row>
    <row r="239" spans="1:4" ht="15" customHeight="1">
      <c r="A239" s="593">
        <v>4030102</v>
      </c>
      <c r="B239" s="594" t="s">
        <v>765</v>
      </c>
      <c r="C239" s="595">
        <v>195616</v>
      </c>
      <c r="D239" s="596">
        <v>28.23</v>
      </c>
    </row>
    <row r="240" spans="1:4" ht="15" customHeight="1">
      <c r="A240" s="593">
        <v>403010201</v>
      </c>
      <c r="B240" s="594" t="s">
        <v>765</v>
      </c>
      <c r="C240" s="595">
        <v>195616</v>
      </c>
      <c r="D240" s="596">
        <v>28.23</v>
      </c>
    </row>
    <row r="241" spans="1:4" ht="15" customHeight="1">
      <c r="A241" s="593">
        <v>40302</v>
      </c>
      <c r="B241" s="594" t="s">
        <v>766</v>
      </c>
      <c r="C241" s="595">
        <v>3541973586</v>
      </c>
      <c r="D241" s="596">
        <v>526290.71</v>
      </c>
    </row>
    <row r="242" spans="1:4" ht="15" customHeight="1">
      <c r="A242" s="593">
        <v>4030201</v>
      </c>
      <c r="B242" s="594" t="s">
        <v>767</v>
      </c>
      <c r="C242" s="595">
        <v>3541973586</v>
      </c>
      <c r="D242" s="596">
        <v>526290.71</v>
      </c>
    </row>
    <row r="243" spans="1:4" ht="15" customHeight="1">
      <c r="A243" s="593">
        <v>403020101</v>
      </c>
      <c r="B243" s="594" t="s">
        <v>753</v>
      </c>
      <c r="C243" s="595">
        <v>16712569</v>
      </c>
      <c r="D243" s="596">
        <v>2404.11</v>
      </c>
    </row>
    <row r="244" spans="1:4" ht="15" customHeight="1">
      <c r="A244" s="593">
        <v>403020102</v>
      </c>
      <c r="B244" s="594" t="s">
        <v>768</v>
      </c>
      <c r="C244" s="595">
        <v>19144273</v>
      </c>
      <c r="D244" s="596">
        <v>2904.11</v>
      </c>
    </row>
    <row r="245" spans="1:4" ht="15" customHeight="1">
      <c r="A245" s="593">
        <v>403020103</v>
      </c>
      <c r="B245" s="594" t="s">
        <v>754</v>
      </c>
      <c r="C245" s="595">
        <v>14794</v>
      </c>
      <c r="D245" s="596">
        <v>2.14</v>
      </c>
    </row>
    <row r="246" spans="1:4" ht="15" customHeight="1">
      <c r="A246" s="593">
        <v>403020104</v>
      </c>
      <c r="B246" s="594" t="s">
        <v>769</v>
      </c>
      <c r="C246" s="595">
        <v>243504706</v>
      </c>
      <c r="D246" s="596">
        <v>36118.699999999997</v>
      </c>
    </row>
    <row r="247" spans="1:4" ht="15" customHeight="1">
      <c r="A247" s="593">
        <v>403020105</v>
      </c>
      <c r="B247" s="594" t="s">
        <v>756</v>
      </c>
      <c r="C247" s="595">
        <v>290862685</v>
      </c>
      <c r="D247" s="596">
        <v>42611.76</v>
      </c>
    </row>
    <row r="248" spans="1:4" ht="15" customHeight="1">
      <c r="A248" s="593">
        <v>403020106</v>
      </c>
      <c r="B248" s="594" t="s">
        <v>640</v>
      </c>
      <c r="C248" s="595">
        <v>1185947989</v>
      </c>
      <c r="D248" s="596">
        <v>176444.93</v>
      </c>
    </row>
    <row r="249" spans="1:4" ht="15" customHeight="1">
      <c r="A249" s="593">
        <v>403020107</v>
      </c>
      <c r="B249" s="594" t="s">
        <v>757</v>
      </c>
      <c r="C249" s="595">
        <v>377108895</v>
      </c>
      <c r="D249" s="596">
        <v>59329.29</v>
      </c>
    </row>
    <row r="250" spans="1:4" ht="15" customHeight="1">
      <c r="A250" s="593">
        <v>403020108</v>
      </c>
      <c r="B250" s="594" t="s">
        <v>758</v>
      </c>
      <c r="C250" s="595">
        <v>629923</v>
      </c>
      <c r="D250" s="596">
        <v>91.36</v>
      </c>
    </row>
    <row r="251" spans="1:4" ht="15" customHeight="1">
      <c r="A251" s="593">
        <v>403020109</v>
      </c>
      <c r="B251" s="594" t="s">
        <v>759</v>
      </c>
      <c r="C251" s="595">
        <v>4845379</v>
      </c>
      <c r="D251" s="596">
        <v>743.64</v>
      </c>
    </row>
    <row r="252" spans="1:4" ht="15" customHeight="1">
      <c r="A252" s="593">
        <v>403020113</v>
      </c>
      <c r="B252" s="594" t="s">
        <v>770</v>
      </c>
      <c r="C252" s="595">
        <v>1138</v>
      </c>
      <c r="D252" s="596">
        <v>0.16</v>
      </c>
    </row>
    <row r="253" spans="1:4" ht="15" customHeight="1">
      <c r="A253" s="593">
        <v>403020117</v>
      </c>
      <c r="B253" s="594" t="s">
        <v>762</v>
      </c>
      <c r="C253" s="595">
        <v>29793870</v>
      </c>
      <c r="D253" s="596">
        <v>4321.1099999999997</v>
      </c>
    </row>
    <row r="254" spans="1:4" ht="15" customHeight="1">
      <c r="A254" s="593">
        <v>403020118</v>
      </c>
      <c r="B254" s="594" t="s">
        <v>763</v>
      </c>
      <c r="C254" s="595">
        <v>326940640</v>
      </c>
      <c r="D254" s="596">
        <v>50346.49</v>
      </c>
    </row>
    <row r="255" spans="1:4" ht="15" customHeight="1">
      <c r="A255" s="593">
        <v>403020121</v>
      </c>
      <c r="B255" s="594" t="s">
        <v>771</v>
      </c>
      <c r="C255" s="595">
        <v>208511775</v>
      </c>
      <c r="D255" s="596">
        <v>29525.38</v>
      </c>
    </row>
    <row r="256" spans="1:4" ht="15" customHeight="1">
      <c r="A256" s="593">
        <v>403020129</v>
      </c>
      <c r="B256" s="594" t="s">
        <v>764</v>
      </c>
      <c r="C256" s="595">
        <v>200857319</v>
      </c>
      <c r="D256" s="596">
        <v>29268.78</v>
      </c>
    </row>
    <row r="257" spans="1:4" ht="15" customHeight="1">
      <c r="A257" s="593">
        <v>403020131</v>
      </c>
      <c r="B257" s="594" t="s">
        <v>772</v>
      </c>
      <c r="C257" s="595">
        <v>27095928</v>
      </c>
      <c r="D257" s="596">
        <v>4061.46</v>
      </c>
    </row>
    <row r="258" spans="1:4" ht="15" customHeight="1">
      <c r="A258" s="593">
        <v>403020133</v>
      </c>
      <c r="B258" s="594" t="s">
        <v>773</v>
      </c>
      <c r="C258" s="595">
        <v>610001703</v>
      </c>
      <c r="D258" s="596">
        <v>88117.29</v>
      </c>
    </row>
    <row r="259" spans="1:4" ht="15" customHeight="1">
      <c r="A259" s="593">
        <v>406</v>
      </c>
      <c r="B259" s="594" t="s">
        <v>774</v>
      </c>
      <c r="C259" s="595">
        <v>32595434</v>
      </c>
      <c r="D259" s="596">
        <v>4966.8100000000004</v>
      </c>
    </row>
    <row r="260" spans="1:4" ht="15" customHeight="1">
      <c r="A260" s="593">
        <v>40604</v>
      </c>
      <c r="B260" s="594" t="s">
        <v>775</v>
      </c>
      <c r="C260" s="595">
        <v>26078866</v>
      </c>
      <c r="D260" s="596">
        <v>3975.06</v>
      </c>
    </row>
    <row r="261" spans="1:4" ht="15" customHeight="1">
      <c r="A261" s="593">
        <v>4060401</v>
      </c>
      <c r="B261" s="594" t="s">
        <v>776</v>
      </c>
      <c r="C261" s="595">
        <v>24650930</v>
      </c>
      <c r="D261" s="596">
        <v>3763.37</v>
      </c>
    </row>
    <row r="262" spans="1:4" ht="15" customHeight="1">
      <c r="A262" s="593">
        <v>4060402</v>
      </c>
      <c r="B262" s="594" t="s">
        <v>777</v>
      </c>
      <c r="C262" s="595">
        <v>1427936</v>
      </c>
      <c r="D262" s="596">
        <v>211.69</v>
      </c>
    </row>
    <row r="263" spans="1:4" ht="15" customHeight="1">
      <c r="A263" s="593">
        <v>40605</v>
      </c>
      <c r="B263" s="594" t="s">
        <v>188</v>
      </c>
      <c r="C263" s="595">
        <v>6341418</v>
      </c>
      <c r="D263" s="596">
        <v>966.57</v>
      </c>
    </row>
    <row r="264" spans="1:4" ht="15" customHeight="1">
      <c r="A264" s="593">
        <v>4060501</v>
      </c>
      <c r="B264" s="594" t="s">
        <v>778</v>
      </c>
      <c r="C264" s="595">
        <v>5984830</v>
      </c>
      <c r="D264" s="596">
        <v>913.71</v>
      </c>
    </row>
    <row r="265" spans="1:4" ht="15" customHeight="1">
      <c r="A265" s="593">
        <v>4060502</v>
      </c>
      <c r="B265" s="594" t="s">
        <v>779</v>
      </c>
      <c r="C265" s="595">
        <v>356588</v>
      </c>
      <c r="D265" s="596">
        <v>52.86</v>
      </c>
    </row>
    <row r="266" spans="1:4" ht="15" customHeight="1">
      <c r="A266" s="593">
        <v>40606</v>
      </c>
      <c r="B266" s="594" t="s">
        <v>151</v>
      </c>
      <c r="C266" s="595">
        <v>175150</v>
      </c>
      <c r="D266" s="596">
        <v>25.18</v>
      </c>
    </row>
    <row r="267" spans="1:4" ht="15" customHeight="1">
      <c r="A267" s="593">
        <v>4060601</v>
      </c>
      <c r="B267" s="594" t="s">
        <v>780</v>
      </c>
      <c r="C267" s="595">
        <v>175150</v>
      </c>
      <c r="D267" s="596">
        <v>25.18</v>
      </c>
    </row>
    <row r="268" spans="1:4" ht="15" customHeight="1">
      <c r="A268" s="593">
        <v>407</v>
      </c>
      <c r="B268" s="594" t="s">
        <v>189</v>
      </c>
      <c r="C268" s="595">
        <v>1152239994</v>
      </c>
      <c r="D268" s="596">
        <v>1186750.79</v>
      </c>
    </row>
    <row r="269" spans="1:4" ht="15" customHeight="1">
      <c r="A269" s="593">
        <v>40701</v>
      </c>
      <c r="B269" s="594" t="s">
        <v>103</v>
      </c>
      <c r="C269" s="595">
        <v>2206292</v>
      </c>
      <c r="D269" s="596">
        <v>334.97</v>
      </c>
    </row>
    <row r="270" spans="1:4" ht="15" customHeight="1">
      <c r="A270" s="593">
        <v>40702</v>
      </c>
      <c r="B270" s="594" t="s">
        <v>781</v>
      </c>
      <c r="C270" s="595">
        <v>1150033702</v>
      </c>
      <c r="D270" s="596">
        <v>1186415.82</v>
      </c>
    </row>
    <row r="271" spans="1:4" ht="15" customHeight="1">
      <c r="A271" s="593">
        <v>4070201</v>
      </c>
      <c r="B271" s="594" t="s">
        <v>782</v>
      </c>
      <c r="C271" s="595">
        <v>712757151</v>
      </c>
      <c r="D271" s="596">
        <v>442824.15</v>
      </c>
    </row>
    <row r="272" spans="1:4" ht="15" customHeight="1">
      <c r="A272" s="593">
        <v>4070202</v>
      </c>
      <c r="B272" s="594" t="s">
        <v>783</v>
      </c>
      <c r="C272" s="595">
        <v>437276551</v>
      </c>
      <c r="D272" s="596">
        <v>743591.67</v>
      </c>
    </row>
    <row r="273" spans="1:4" ht="15" customHeight="1">
      <c r="A273" s="593">
        <v>408</v>
      </c>
      <c r="B273" s="594" t="s">
        <v>784</v>
      </c>
      <c r="C273" s="595">
        <v>261769129</v>
      </c>
      <c r="D273" s="596">
        <v>42964.27</v>
      </c>
    </row>
    <row r="274" spans="1:4" ht="15" customHeight="1">
      <c r="A274" s="593">
        <v>40802</v>
      </c>
      <c r="B274" s="594" t="s">
        <v>785</v>
      </c>
      <c r="C274" s="595">
        <v>4585</v>
      </c>
      <c r="D274" s="596">
        <v>0.7</v>
      </c>
    </row>
    <row r="275" spans="1:4" ht="15" customHeight="1">
      <c r="A275" s="593">
        <v>40803</v>
      </c>
      <c r="B275" s="594" t="s">
        <v>594</v>
      </c>
      <c r="C275" s="595">
        <v>43156</v>
      </c>
      <c r="D275" s="596">
        <v>6.66</v>
      </c>
    </row>
    <row r="276" spans="1:4" ht="15" customHeight="1">
      <c r="A276" s="593">
        <v>40808</v>
      </c>
      <c r="B276" s="594" t="s">
        <v>450</v>
      </c>
      <c r="C276" s="595">
        <v>261721388</v>
      </c>
      <c r="D276" s="596">
        <v>42956.91</v>
      </c>
    </row>
    <row r="277" spans="1:4" ht="15" customHeight="1">
      <c r="A277" s="593">
        <v>5</v>
      </c>
      <c r="B277" s="594" t="s">
        <v>150</v>
      </c>
      <c r="C277" s="595">
        <v>5164818620</v>
      </c>
      <c r="D277" s="596">
        <v>1626143.02</v>
      </c>
    </row>
    <row r="278" spans="1:4" ht="15" customHeight="1">
      <c r="A278" s="593">
        <v>51</v>
      </c>
      <c r="B278" s="594" t="s">
        <v>786</v>
      </c>
      <c r="C278" s="595">
        <v>5164815413</v>
      </c>
      <c r="D278" s="596">
        <v>1626142.53</v>
      </c>
    </row>
    <row r="279" spans="1:4" ht="15" customHeight="1">
      <c r="A279" s="593">
        <v>511</v>
      </c>
      <c r="B279" s="594" t="s">
        <v>787</v>
      </c>
      <c r="C279" s="595">
        <v>1944404191</v>
      </c>
      <c r="D279" s="596">
        <v>290479.77</v>
      </c>
    </row>
    <row r="280" spans="1:4" ht="15" customHeight="1">
      <c r="A280" s="593">
        <v>51101</v>
      </c>
      <c r="B280" s="594" t="s">
        <v>38</v>
      </c>
      <c r="C280" s="595">
        <v>157953638</v>
      </c>
      <c r="D280" s="596">
        <v>23883.14</v>
      </c>
    </row>
    <row r="281" spans="1:4" ht="15" customHeight="1">
      <c r="A281" s="593">
        <v>5110102</v>
      </c>
      <c r="B281" s="594" t="s">
        <v>788</v>
      </c>
      <c r="C281" s="595">
        <v>157953638</v>
      </c>
      <c r="D281" s="596">
        <v>23883.14</v>
      </c>
    </row>
    <row r="282" spans="1:4" ht="15" customHeight="1">
      <c r="A282" s="593">
        <v>511010201</v>
      </c>
      <c r="B282" s="594" t="s">
        <v>789</v>
      </c>
      <c r="C282" s="595">
        <v>157953638</v>
      </c>
      <c r="D282" s="596">
        <v>23883.14</v>
      </c>
    </row>
    <row r="283" spans="1:4" ht="15" customHeight="1">
      <c r="A283" s="593">
        <v>51102</v>
      </c>
      <c r="B283" s="594" t="s">
        <v>790</v>
      </c>
      <c r="C283" s="595">
        <v>49404396</v>
      </c>
      <c r="D283" s="596">
        <v>7669.6</v>
      </c>
    </row>
    <row r="284" spans="1:4" ht="15" customHeight="1">
      <c r="A284" s="593">
        <v>5110201</v>
      </c>
      <c r="B284" s="594" t="s">
        <v>791</v>
      </c>
      <c r="C284" s="595">
        <v>39316744</v>
      </c>
      <c r="D284" s="596">
        <v>6170.67</v>
      </c>
    </row>
    <row r="285" spans="1:4" ht="15" customHeight="1">
      <c r="A285" s="593">
        <v>511020102</v>
      </c>
      <c r="B285" s="594" t="s">
        <v>792</v>
      </c>
      <c r="C285" s="595">
        <v>39316744</v>
      </c>
      <c r="D285" s="596">
        <v>6170.67</v>
      </c>
    </row>
    <row r="286" spans="1:4" ht="15" customHeight="1">
      <c r="A286" s="593">
        <v>5110202</v>
      </c>
      <c r="B286" s="594" t="s">
        <v>188</v>
      </c>
      <c r="C286" s="595">
        <v>8925062</v>
      </c>
      <c r="D286" s="596">
        <v>1322.82</v>
      </c>
    </row>
    <row r="287" spans="1:4" ht="15" customHeight="1">
      <c r="A287" s="593">
        <v>511020201</v>
      </c>
      <c r="B287" s="594" t="s">
        <v>778</v>
      </c>
      <c r="C287" s="595">
        <v>8186149</v>
      </c>
      <c r="D287" s="596">
        <v>1214.02</v>
      </c>
    </row>
    <row r="288" spans="1:4" ht="15" customHeight="1">
      <c r="A288" s="593">
        <v>511020202</v>
      </c>
      <c r="B288" s="594" t="s">
        <v>779</v>
      </c>
      <c r="C288" s="595">
        <v>738913</v>
      </c>
      <c r="D288" s="596">
        <v>108.8</v>
      </c>
    </row>
    <row r="289" spans="1:4" ht="15" customHeight="1">
      <c r="A289" s="593">
        <v>5110203</v>
      </c>
      <c r="B289" s="594" t="s">
        <v>691</v>
      </c>
      <c r="C289" s="595">
        <v>1162590</v>
      </c>
      <c r="D289" s="596">
        <v>176.11</v>
      </c>
    </row>
    <row r="290" spans="1:4" ht="15" customHeight="1">
      <c r="A290" s="593">
        <v>51103</v>
      </c>
      <c r="B290" s="594" t="s">
        <v>178</v>
      </c>
      <c r="C290" s="595">
        <v>1733636316</v>
      </c>
      <c r="D290" s="596">
        <v>258410.57</v>
      </c>
    </row>
    <row r="291" spans="1:4" ht="15" customHeight="1">
      <c r="A291" s="593">
        <v>5110301</v>
      </c>
      <c r="B291" s="594" t="s">
        <v>766</v>
      </c>
      <c r="C291" s="595">
        <v>1733636316</v>
      </c>
      <c r="D291" s="596">
        <v>258410.57</v>
      </c>
    </row>
    <row r="292" spans="1:4" ht="15" customHeight="1">
      <c r="A292" s="593">
        <v>511030120</v>
      </c>
      <c r="B292" s="594" t="s">
        <v>793</v>
      </c>
      <c r="C292" s="595">
        <v>1733636316</v>
      </c>
      <c r="D292" s="596">
        <v>258410.57</v>
      </c>
    </row>
    <row r="293" spans="1:4" ht="15" customHeight="1">
      <c r="A293" s="593">
        <v>51103012002</v>
      </c>
      <c r="B293" s="594" t="s">
        <v>768</v>
      </c>
      <c r="C293" s="595">
        <v>1807991</v>
      </c>
      <c r="D293" s="596">
        <v>273.12</v>
      </c>
    </row>
    <row r="294" spans="1:4" ht="15" customHeight="1">
      <c r="A294" s="593">
        <v>51103012004</v>
      </c>
      <c r="B294" s="594" t="s">
        <v>755</v>
      </c>
      <c r="C294" s="595">
        <v>32530544</v>
      </c>
      <c r="D294" s="596">
        <v>4726.76</v>
      </c>
    </row>
    <row r="295" spans="1:4" ht="15" customHeight="1">
      <c r="A295" s="593">
        <v>51103012005</v>
      </c>
      <c r="B295" s="594" t="s">
        <v>756</v>
      </c>
      <c r="C295" s="595">
        <v>67751199</v>
      </c>
      <c r="D295" s="596">
        <v>9911.2999999999993</v>
      </c>
    </row>
    <row r="296" spans="1:4" ht="15" customHeight="1">
      <c r="A296" s="593">
        <v>51103012006</v>
      </c>
      <c r="B296" s="594" t="s">
        <v>640</v>
      </c>
      <c r="C296" s="595">
        <v>163569596</v>
      </c>
      <c r="D296" s="596">
        <v>24140.36</v>
      </c>
    </row>
    <row r="297" spans="1:4" ht="15" customHeight="1">
      <c r="A297" s="593">
        <v>51103012007</v>
      </c>
      <c r="B297" s="594" t="s">
        <v>757</v>
      </c>
      <c r="C297" s="595">
        <v>191135061</v>
      </c>
      <c r="D297" s="596">
        <v>31289.74</v>
      </c>
    </row>
    <row r="298" spans="1:4" ht="15" customHeight="1">
      <c r="A298" s="593">
        <v>51103012009</v>
      </c>
      <c r="B298" s="594" t="s">
        <v>759</v>
      </c>
      <c r="C298" s="595">
        <v>194390533</v>
      </c>
      <c r="D298" s="596">
        <v>29018.92</v>
      </c>
    </row>
    <row r="299" spans="1:4" ht="15" customHeight="1">
      <c r="A299" s="593">
        <v>51103012013</v>
      </c>
      <c r="B299" s="594" t="s">
        <v>770</v>
      </c>
      <c r="C299" s="595">
        <v>68</v>
      </c>
      <c r="D299" s="596">
        <v>0.01</v>
      </c>
    </row>
    <row r="300" spans="1:4" ht="15" customHeight="1">
      <c r="A300" s="593">
        <v>51103012017</v>
      </c>
      <c r="B300" s="594" t="s">
        <v>762</v>
      </c>
      <c r="C300" s="595">
        <v>28525706</v>
      </c>
      <c r="D300" s="596">
        <v>4116.29</v>
      </c>
    </row>
    <row r="301" spans="1:4" ht="15" customHeight="1">
      <c r="A301" s="593">
        <v>51103012018</v>
      </c>
      <c r="B301" s="594" t="s">
        <v>763</v>
      </c>
      <c r="C301" s="595">
        <v>351672087</v>
      </c>
      <c r="D301" s="596">
        <v>53277.760000000002</v>
      </c>
    </row>
    <row r="302" spans="1:4" ht="15" customHeight="1">
      <c r="A302" s="593">
        <v>51103012029</v>
      </c>
      <c r="B302" s="594" t="s">
        <v>635</v>
      </c>
      <c r="C302" s="595">
        <v>533996195</v>
      </c>
      <c r="D302" s="596">
        <v>77137.98</v>
      </c>
    </row>
    <row r="303" spans="1:4" ht="15" customHeight="1">
      <c r="A303" s="593">
        <v>51103012032</v>
      </c>
      <c r="B303" s="594" t="s">
        <v>773</v>
      </c>
      <c r="C303" s="595">
        <v>168257336</v>
      </c>
      <c r="D303" s="596">
        <v>24518.33</v>
      </c>
    </row>
    <row r="304" spans="1:4" ht="15" customHeight="1">
      <c r="A304" s="593">
        <v>51104</v>
      </c>
      <c r="B304" s="594" t="s">
        <v>794</v>
      </c>
      <c r="C304" s="595">
        <v>3409841</v>
      </c>
      <c r="D304" s="596">
        <v>516.46</v>
      </c>
    </row>
    <row r="305" spans="1:4" ht="15" customHeight="1">
      <c r="A305" s="593">
        <v>5110401</v>
      </c>
      <c r="B305" s="594" t="s">
        <v>794</v>
      </c>
      <c r="C305" s="595">
        <v>3409841</v>
      </c>
      <c r="D305" s="596">
        <v>516.46</v>
      </c>
    </row>
    <row r="306" spans="1:4" ht="15" customHeight="1">
      <c r="A306" s="593">
        <v>512</v>
      </c>
      <c r="B306" s="594" t="s">
        <v>190</v>
      </c>
      <c r="C306" s="595">
        <v>168147973</v>
      </c>
      <c r="D306" s="596">
        <v>25882.45</v>
      </c>
    </row>
    <row r="307" spans="1:4" ht="15" customHeight="1">
      <c r="A307" s="593">
        <v>51201</v>
      </c>
      <c r="B307" s="594" t="s">
        <v>795</v>
      </c>
      <c r="C307" s="595">
        <v>60000000</v>
      </c>
      <c r="D307" s="596">
        <v>9194.51</v>
      </c>
    </row>
    <row r="308" spans="1:4" ht="15" customHeight="1">
      <c r="A308" s="593">
        <v>51203</v>
      </c>
      <c r="B308" s="594" t="s">
        <v>136</v>
      </c>
      <c r="C308" s="595">
        <v>147973</v>
      </c>
      <c r="D308" s="596">
        <v>21.77</v>
      </c>
    </row>
    <row r="309" spans="1:4" ht="15" customHeight="1">
      <c r="A309" s="593">
        <v>51204</v>
      </c>
      <c r="B309" s="594" t="s">
        <v>796</v>
      </c>
      <c r="C309" s="595">
        <v>18000000</v>
      </c>
      <c r="D309" s="596">
        <v>2758.35</v>
      </c>
    </row>
    <row r="310" spans="1:4" ht="15" customHeight="1">
      <c r="A310" s="593">
        <v>51206</v>
      </c>
      <c r="B310" s="594" t="s">
        <v>191</v>
      </c>
      <c r="C310" s="595">
        <v>20000000</v>
      </c>
      <c r="D310" s="596">
        <v>2886.51</v>
      </c>
    </row>
    <row r="311" spans="1:4" ht="15" customHeight="1">
      <c r="A311" s="593">
        <v>51207</v>
      </c>
      <c r="B311" s="594" t="s">
        <v>247</v>
      </c>
      <c r="C311" s="595">
        <v>70000000</v>
      </c>
      <c r="D311" s="596">
        <v>11021.31</v>
      </c>
    </row>
    <row r="312" spans="1:4" ht="15" customHeight="1">
      <c r="A312" s="593">
        <v>513</v>
      </c>
      <c r="B312" s="594" t="s">
        <v>14</v>
      </c>
      <c r="C312" s="595">
        <v>1328808210</v>
      </c>
      <c r="D312" s="596">
        <v>201551.82</v>
      </c>
    </row>
    <row r="313" spans="1:4" ht="15" customHeight="1">
      <c r="A313" s="593">
        <v>51301</v>
      </c>
      <c r="B313" s="594" t="s">
        <v>192</v>
      </c>
      <c r="C313" s="595">
        <v>538548064</v>
      </c>
      <c r="D313" s="596">
        <v>81145.48</v>
      </c>
    </row>
    <row r="314" spans="1:4" ht="15" customHeight="1">
      <c r="A314" s="593">
        <v>5130101</v>
      </c>
      <c r="B314" s="594" t="s">
        <v>131</v>
      </c>
      <c r="C314" s="595">
        <v>463822381</v>
      </c>
      <c r="D314" s="596">
        <v>69914.42</v>
      </c>
    </row>
    <row r="315" spans="1:4" ht="15" customHeight="1">
      <c r="A315" s="593">
        <v>5130104</v>
      </c>
      <c r="B315" s="594" t="s">
        <v>133</v>
      </c>
      <c r="C315" s="595">
        <v>43789016</v>
      </c>
      <c r="D315" s="596">
        <v>6581.7</v>
      </c>
    </row>
    <row r="316" spans="1:4" ht="15" customHeight="1">
      <c r="A316" s="593">
        <v>5130105</v>
      </c>
      <c r="B316" s="594" t="s">
        <v>134</v>
      </c>
      <c r="C316" s="595">
        <v>30936667</v>
      </c>
      <c r="D316" s="596">
        <v>4649.3599999999997</v>
      </c>
    </row>
    <row r="317" spans="1:4" ht="15" customHeight="1">
      <c r="A317" s="593">
        <v>51302</v>
      </c>
      <c r="B317" s="594" t="s">
        <v>797</v>
      </c>
      <c r="C317" s="595">
        <v>272526407</v>
      </c>
      <c r="D317" s="596">
        <v>41381.68</v>
      </c>
    </row>
    <row r="318" spans="1:4" ht="15" customHeight="1">
      <c r="A318" s="593">
        <v>5130201</v>
      </c>
      <c r="B318" s="594" t="s">
        <v>798</v>
      </c>
      <c r="C318" s="595">
        <v>89686555</v>
      </c>
      <c r="D318" s="596">
        <v>13511.58</v>
      </c>
    </row>
    <row r="319" spans="1:4" ht="15" customHeight="1">
      <c r="A319" s="593">
        <v>5130203</v>
      </c>
      <c r="B319" s="594" t="s">
        <v>799</v>
      </c>
      <c r="C319" s="595">
        <v>120000000</v>
      </c>
      <c r="D319" s="596">
        <v>18389.02</v>
      </c>
    </row>
    <row r="320" spans="1:4" ht="15" customHeight="1">
      <c r="A320" s="593">
        <v>5130204</v>
      </c>
      <c r="B320" s="594" t="s">
        <v>135</v>
      </c>
      <c r="C320" s="595">
        <v>9000000</v>
      </c>
      <c r="D320" s="596">
        <v>1379.18</v>
      </c>
    </row>
    <row r="321" spans="1:4" ht="15" customHeight="1">
      <c r="A321" s="593">
        <v>5130206</v>
      </c>
      <c r="B321" s="594" t="s">
        <v>800</v>
      </c>
      <c r="C321" s="595">
        <v>19828034</v>
      </c>
      <c r="D321" s="596">
        <v>2963.07</v>
      </c>
    </row>
    <row r="322" spans="1:4" ht="15" customHeight="1">
      <c r="A322" s="593">
        <v>5130207</v>
      </c>
      <c r="B322" s="594" t="s">
        <v>356</v>
      </c>
      <c r="C322" s="595">
        <v>34011818</v>
      </c>
      <c r="D322" s="596">
        <v>5138.83</v>
      </c>
    </row>
    <row r="323" spans="1:4" ht="15" customHeight="1">
      <c r="A323" s="593">
        <v>51303</v>
      </c>
      <c r="B323" s="594" t="s">
        <v>132</v>
      </c>
      <c r="C323" s="595">
        <v>148930984</v>
      </c>
      <c r="D323" s="596">
        <v>22324.63</v>
      </c>
    </row>
    <row r="324" spans="1:4" ht="15" customHeight="1">
      <c r="A324" s="593">
        <v>5130301</v>
      </c>
      <c r="B324" s="594" t="s">
        <v>218</v>
      </c>
      <c r="C324" s="595">
        <v>90161995</v>
      </c>
      <c r="D324" s="596">
        <v>13500</v>
      </c>
    </row>
    <row r="325" spans="1:4" ht="15" customHeight="1">
      <c r="A325" s="593">
        <v>5130303</v>
      </c>
      <c r="B325" s="594" t="s">
        <v>801</v>
      </c>
      <c r="C325" s="595">
        <v>9973160</v>
      </c>
      <c r="D325" s="596">
        <v>1500</v>
      </c>
    </row>
    <row r="326" spans="1:4" ht="15" customHeight="1">
      <c r="A326" s="593">
        <v>5130304</v>
      </c>
      <c r="B326" s="594" t="s">
        <v>132</v>
      </c>
      <c r="C326" s="595">
        <v>48795829</v>
      </c>
      <c r="D326" s="596">
        <v>7324.63</v>
      </c>
    </row>
    <row r="327" spans="1:4" ht="15" customHeight="1">
      <c r="A327" s="593">
        <v>51304</v>
      </c>
      <c r="B327" s="594" t="s">
        <v>152</v>
      </c>
      <c r="C327" s="595">
        <v>220109904</v>
      </c>
      <c r="D327" s="596">
        <v>33757.980000000003</v>
      </c>
    </row>
    <row r="328" spans="1:4" ht="15" customHeight="1">
      <c r="A328" s="593">
        <v>5130402</v>
      </c>
      <c r="B328" s="594" t="s">
        <v>139</v>
      </c>
      <c r="C328" s="595">
        <v>80000000</v>
      </c>
      <c r="D328" s="596">
        <v>12616.01</v>
      </c>
    </row>
    <row r="329" spans="1:4" ht="15" customHeight="1">
      <c r="A329" s="593">
        <v>5130404</v>
      </c>
      <c r="B329" s="594" t="s">
        <v>802</v>
      </c>
      <c r="C329" s="595">
        <v>337359</v>
      </c>
      <c r="D329" s="596">
        <v>50.81</v>
      </c>
    </row>
    <row r="330" spans="1:4" ht="15" customHeight="1">
      <c r="A330" s="593">
        <v>5130405</v>
      </c>
      <c r="B330" s="594" t="s">
        <v>803</v>
      </c>
      <c r="C330" s="595">
        <v>79772545</v>
      </c>
      <c r="D330" s="596">
        <v>11896.650000000001</v>
      </c>
    </row>
    <row r="331" spans="1:4" ht="15" customHeight="1">
      <c r="A331" s="593">
        <v>5130406</v>
      </c>
      <c r="B331" s="594" t="s">
        <v>804</v>
      </c>
      <c r="C331" s="595">
        <v>60000000</v>
      </c>
      <c r="D331" s="596">
        <v>9194.51</v>
      </c>
    </row>
    <row r="332" spans="1:4" ht="15" customHeight="1">
      <c r="A332" s="593">
        <v>51305</v>
      </c>
      <c r="B332" s="594" t="s">
        <v>805</v>
      </c>
      <c r="C332" s="595">
        <v>45762717</v>
      </c>
      <c r="D332" s="596">
        <v>7333.65</v>
      </c>
    </row>
    <row r="333" spans="1:4" ht="15" customHeight="1">
      <c r="A333" s="593">
        <v>5130501</v>
      </c>
      <c r="B333" s="594" t="s">
        <v>806</v>
      </c>
      <c r="C333" s="595">
        <v>877872</v>
      </c>
      <c r="D333" s="596">
        <v>143.63999999999999</v>
      </c>
    </row>
    <row r="334" spans="1:4" ht="15" customHeight="1">
      <c r="A334" s="593">
        <v>513050101</v>
      </c>
      <c r="B334" s="594" t="s">
        <v>807</v>
      </c>
      <c r="C334" s="595">
        <v>147120</v>
      </c>
      <c r="D334" s="596">
        <v>22.02</v>
      </c>
    </row>
    <row r="335" spans="1:4" ht="15" customHeight="1">
      <c r="A335" s="593">
        <v>513050103</v>
      </c>
      <c r="B335" s="594" t="s">
        <v>808</v>
      </c>
      <c r="C335" s="595">
        <v>730752</v>
      </c>
      <c r="D335" s="596">
        <v>121.62</v>
      </c>
    </row>
    <row r="336" spans="1:4" ht="15" customHeight="1">
      <c r="A336" s="593">
        <v>5130502</v>
      </c>
      <c r="B336" s="594" t="s">
        <v>809</v>
      </c>
      <c r="C336" s="595">
        <v>44884845</v>
      </c>
      <c r="D336" s="596">
        <v>7190.01</v>
      </c>
    </row>
    <row r="337" spans="1:4" ht="15" customHeight="1">
      <c r="A337" s="593">
        <v>513050201</v>
      </c>
      <c r="B337" s="594" t="s">
        <v>810</v>
      </c>
      <c r="C337" s="595">
        <v>1808964</v>
      </c>
      <c r="D337" s="596">
        <v>303</v>
      </c>
    </row>
    <row r="338" spans="1:4" ht="15" customHeight="1">
      <c r="A338" s="593">
        <v>513050202</v>
      </c>
      <c r="B338" s="594" t="s">
        <v>811</v>
      </c>
      <c r="C338" s="595">
        <v>33246393</v>
      </c>
      <c r="D338" s="596">
        <v>5406.57</v>
      </c>
    </row>
    <row r="339" spans="1:4" ht="15" customHeight="1">
      <c r="A339" s="593">
        <v>513050203</v>
      </c>
      <c r="B339" s="594" t="s">
        <v>812</v>
      </c>
      <c r="C339" s="595">
        <v>9509487</v>
      </c>
      <c r="D339" s="596">
        <v>1425.9</v>
      </c>
    </row>
    <row r="340" spans="1:4" ht="15" customHeight="1">
      <c r="A340" s="593">
        <v>513050204</v>
      </c>
      <c r="B340" s="594" t="s">
        <v>813</v>
      </c>
      <c r="C340" s="595">
        <v>320001</v>
      </c>
      <c r="D340" s="596">
        <v>54.54</v>
      </c>
    </row>
    <row r="341" spans="1:4" ht="15" customHeight="1">
      <c r="A341" s="593">
        <v>51306</v>
      </c>
      <c r="B341" s="594" t="s">
        <v>137</v>
      </c>
      <c r="C341" s="595">
        <v>28203268</v>
      </c>
      <c r="D341" s="596">
        <v>4318.2700000000004</v>
      </c>
    </row>
    <row r="342" spans="1:4" ht="15" customHeight="1">
      <c r="A342" s="593">
        <v>5130603</v>
      </c>
      <c r="B342" s="594" t="s">
        <v>814</v>
      </c>
      <c r="C342" s="595">
        <v>28203268</v>
      </c>
      <c r="D342" s="596">
        <v>4318.2700000000004</v>
      </c>
    </row>
    <row r="343" spans="1:4" ht="15" customHeight="1">
      <c r="A343" s="593">
        <v>51308</v>
      </c>
      <c r="B343" s="594" t="s">
        <v>47</v>
      </c>
      <c r="C343" s="595">
        <v>1746503</v>
      </c>
      <c r="D343" s="596">
        <v>266.25</v>
      </c>
    </row>
    <row r="344" spans="1:4" ht="15" customHeight="1">
      <c r="A344" s="593">
        <v>5130801</v>
      </c>
      <c r="B344" s="594" t="s">
        <v>815</v>
      </c>
      <c r="C344" s="595">
        <v>1746503</v>
      </c>
      <c r="D344" s="596">
        <v>266.25</v>
      </c>
    </row>
    <row r="345" spans="1:4" ht="15" customHeight="1">
      <c r="A345" s="593">
        <v>51309</v>
      </c>
      <c r="B345" s="594" t="s">
        <v>50</v>
      </c>
      <c r="C345" s="595">
        <v>10495116</v>
      </c>
      <c r="D345" s="596">
        <v>1531.05</v>
      </c>
    </row>
    <row r="346" spans="1:4" ht="15" customHeight="1">
      <c r="A346" s="593">
        <v>5130902</v>
      </c>
      <c r="B346" s="594" t="s">
        <v>816</v>
      </c>
      <c r="C346" s="595">
        <v>10292700</v>
      </c>
      <c r="D346" s="596">
        <v>1499.82</v>
      </c>
    </row>
    <row r="347" spans="1:4" ht="15" customHeight="1">
      <c r="A347" s="593">
        <v>5130904</v>
      </c>
      <c r="B347" s="594" t="s">
        <v>817</v>
      </c>
      <c r="C347" s="595">
        <v>202416</v>
      </c>
      <c r="D347" s="596">
        <v>31.23</v>
      </c>
    </row>
    <row r="348" spans="1:4" ht="15" customHeight="1">
      <c r="A348" s="593">
        <v>51310</v>
      </c>
      <c r="B348" s="594" t="s">
        <v>202</v>
      </c>
      <c r="C348" s="595">
        <v>61057975</v>
      </c>
      <c r="D348" s="596">
        <v>9277.8900000000012</v>
      </c>
    </row>
    <row r="349" spans="1:4" ht="15" customHeight="1">
      <c r="A349" s="593">
        <v>5131002</v>
      </c>
      <c r="B349" s="594" t="s">
        <v>818</v>
      </c>
      <c r="C349" s="595">
        <v>4500000</v>
      </c>
      <c r="D349" s="596">
        <v>689.59</v>
      </c>
    </row>
    <row r="350" spans="1:4" ht="15" customHeight="1">
      <c r="A350" s="593">
        <v>5131006</v>
      </c>
      <c r="B350" s="594" t="s">
        <v>819</v>
      </c>
      <c r="C350" s="595">
        <v>2923636</v>
      </c>
      <c r="D350" s="596">
        <v>422.92</v>
      </c>
    </row>
    <row r="351" spans="1:4" ht="15" customHeight="1">
      <c r="A351" s="593">
        <v>5131010</v>
      </c>
      <c r="B351" s="594" t="s">
        <v>138</v>
      </c>
      <c r="C351" s="595">
        <v>893520</v>
      </c>
      <c r="D351" s="596">
        <v>132.68</v>
      </c>
    </row>
    <row r="352" spans="1:4" ht="15" customHeight="1">
      <c r="A352" s="593">
        <v>5131012</v>
      </c>
      <c r="B352" s="594" t="s">
        <v>820</v>
      </c>
      <c r="C352" s="595">
        <v>1600000</v>
      </c>
      <c r="D352" s="596">
        <v>245.45</v>
      </c>
    </row>
    <row r="353" spans="1:4" ht="15" customHeight="1">
      <c r="A353" s="593">
        <v>5131014</v>
      </c>
      <c r="B353" s="594" t="s">
        <v>821</v>
      </c>
      <c r="C353" s="595">
        <v>722637</v>
      </c>
      <c r="D353" s="596">
        <v>104.62</v>
      </c>
    </row>
    <row r="354" spans="1:4" ht="15" customHeight="1">
      <c r="A354" s="593">
        <v>5131015</v>
      </c>
      <c r="B354" s="594" t="s">
        <v>193</v>
      </c>
      <c r="C354" s="595">
        <v>5418182</v>
      </c>
      <c r="D354" s="596">
        <v>786.75</v>
      </c>
    </row>
    <row r="355" spans="1:4" ht="15" customHeight="1">
      <c r="A355" s="593">
        <v>5131018</v>
      </c>
      <c r="B355" s="594" t="s">
        <v>822</v>
      </c>
      <c r="C355" s="595">
        <v>45000000</v>
      </c>
      <c r="D355" s="596">
        <v>6895.88</v>
      </c>
    </row>
    <row r="356" spans="1:4" ht="15" customHeight="1">
      <c r="A356" s="593">
        <v>5131019</v>
      </c>
      <c r="B356" s="594" t="s">
        <v>347</v>
      </c>
      <c r="C356" s="595">
        <v>1427272</v>
      </c>
      <c r="D356" s="596">
        <v>214.94</v>
      </c>
    </row>
    <row r="357" spans="1:4" ht="15" customHeight="1">
      <c r="A357" s="593">
        <v>514</v>
      </c>
      <c r="B357" s="594" t="s">
        <v>823</v>
      </c>
      <c r="C357" s="595">
        <v>1476990373</v>
      </c>
      <c r="D357" s="596">
        <v>1070249.8600000001</v>
      </c>
    </row>
    <row r="358" spans="1:4" ht="15" customHeight="1">
      <c r="A358" s="593">
        <v>51404</v>
      </c>
      <c r="B358" s="594" t="s">
        <v>824</v>
      </c>
      <c r="C358" s="595">
        <v>56499067</v>
      </c>
      <c r="D358" s="596">
        <v>8874.27</v>
      </c>
    </row>
    <row r="359" spans="1:4" ht="15" customHeight="1">
      <c r="A359" s="593">
        <v>51405</v>
      </c>
      <c r="B359" s="594" t="s">
        <v>61</v>
      </c>
      <c r="C359" s="595">
        <v>2397959</v>
      </c>
      <c r="D359" s="596">
        <v>388.46</v>
      </c>
    </row>
    <row r="360" spans="1:4" ht="15" customHeight="1">
      <c r="A360" s="593">
        <v>51406</v>
      </c>
      <c r="B360" s="594" t="s">
        <v>825</v>
      </c>
      <c r="C360" s="595">
        <v>6587246</v>
      </c>
      <c r="D360" s="596">
        <v>963.5</v>
      </c>
    </row>
    <row r="361" spans="1:4" ht="15" customHeight="1">
      <c r="A361" s="593">
        <v>51407</v>
      </c>
      <c r="B361" s="594" t="s">
        <v>826</v>
      </c>
      <c r="C361" s="595">
        <v>1411506101</v>
      </c>
      <c r="D361" s="596">
        <v>1060023.6299999999</v>
      </c>
    </row>
    <row r="362" spans="1:4" ht="15" customHeight="1">
      <c r="A362" s="593">
        <v>5140701</v>
      </c>
      <c r="B362" s="594" t="s">
        <v>782</v>
      </c>
      <c r="C362" s="595">
        <v>1201381751</v>
      </c>
      <c r="D362" s="596">
        <v>754019.47</v>
      </c>
    </row>
    <row r="363" spans="1:4" ht="15" customHeight="1">
      <c r="A363" s="593">
        <v>5140702</v>
      </c>
      <c r="B363" s="594" t="s">
        <v>783</v>
      </c>
      <c r="C363" s="595">
        <v>210124350</v>
      </c>
      <c r="D363" s="596">
        <v>306004.15999999997</v>
      </c>
    </row>
    <row r="364" spans="1:4" ht="15" customHeight="1">
      <c r="A364" s="593">
        <v>515</v>
      </c>
      <c r="B364" s="594" t="s">
        <v>197</v>
      </c>
      <c r="C364" s="595">
        <v>246464666</v>
      </c>
      <c r="D364" s="596">
        <v>37978.629999999997</v>
      </c>
    </row>
    <row r="365" spans="1:4" ht="15" customHeight="1">
      <c r="A365" s="593">
        <v>51501</v>
      </c>
      <c r="B365" s="594" t="s">
        <v>60</v>
      </c>
      <c r="C365" s="595">
        <v>145052064</v>
      </c>
      <c r="D365" s="596">
        <v>22286.799999999999</v>
      </c>
    </row>
    <row r="366" spans="1:4" ht="15" customHeight="1">
      <c r="A366" s="593">
        <v>51502</v>
      </c>
      <c r="B366" s="594" t="s">
        <v>827</v>
      </c>
      <c r="C366" s="595">
        <v>18642198</v>
      </c>
      <c r="D366" s="596">
        <v>2956.54</v>
      </c>
    </row>
    <row r="367" spans="1:4" ht="15" customHeight="1">
      <c r="A367" s="593">
        <v>51503</v>
      </c>
      <c r="B367" s="594" t="s">
        <v>828</v>
      </c>
      <c r="C367" s="595">
        <v>1782152</v>
      </c>
      <c r="D367" s="596">
        <v>271.54000000000002</v>
      </c>
    </row>
    <row r="368" spans="1:4" ht="15" customHeight="1">
      <c r="A368" s="593">
        <v>5150301</v>
      </c>
      <c r="B368" s="594" t="s">
        <v>829</v>
      </c>
      <c r="C368" s="595">
        <v>1782152</v>
      </c>
      <c r="D368" s="596">
        <v>271.54000000000002</v>
      </c>
    </row>
    <row r="369" spans="1:4" ht="15" customHeight="1">
      <c r="A369" s="593">
        <v>51504</v>
      </c>
      <c r="B369" s="594" t="s">
        <v>830</v>
      </c>
      <c r="C369" s="595">
        <v>80988252</v>
      </c>
      <c r="D369" s="596">
        <v>12463.75</v>
      </c>
    </row>
    <row r="370" spans="1:4" ht="15" customHeight="1">
      <c r="A370" s="593">
        <v>52</v>
      </c>
      <c r="B370" s="594" t="s">
        <v>196</v>
      </c>
      <c r="C370" s="595">
        <v>3207</v>
      </c>
      <c r="D370" s="596">
        <v>0.49</v>
      </c>
    </row>
    <row r="371" spans="1:4" ht="15" customHeight="1">
      <c r="A371" s="593">
        <v>5204</v>
      </c>
      <c r="B371" s="594" t="s">
        <v>831</v>
      </c>
      <c r="C371" s="595">
        <v>3207</v>
      </c>
      <c r="D371" s="596">
        <v>0.49</v>
      </c>
    </row>
    <row r="372" spans="1:4" ht="15" customHeight="1">
      <c r="B372" s="598" t="s">
        <v>437</v>
      </c>
      <c r="C372" s="600">
        <v>775214118</v>
      </c>
      <c r="D372" s="601">
        <v>280612.07</v>
      </c>
    </row>
    <row r="373" spans="1:4" ht="15" customHeight="1">
      <c r="B373" s="598"/>
      <c r="C373" s="598"/>
    </row>
    <row r="374" spans="1:4" ht="15" customHeight="1">
      <c r="A374" s="602"/>
    </row>
  </sheetData>
  <printOptions gridLinesSet="0"/>
  <pageMargins left="0.75" right="0.75" top="1" bottom="1" header="0.5" footer="0.5"/>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37AD-1538-446A-8A93-2BE17FA36E77}">
  <sheetPr>
    <tabColor theme="9" tint="0.59999389629810485"/>
  </sheetPr>
  <dimension ref="A1:G107"/>
  <sheetViews>
    <sheetView showGridLines="0" topLeftCell="A89" zoomScaleNormal="100" workbookViewId="0">
      <selection activeCell="D163" sqref="D163"/>
    </sheetView>
  </sheetViews>
  <sheetFormatPr baseColWidth="10" defaultColWidth="11.42578125" defaultRowHeight="13.5"/>
  <cols>
    <col min="1" max="1" width="12" style="618" bestFit="1" customWidth="1"/>
    <col min="2" max="2" width="37.140625" style="618" bestFit="1" customWidth="1"/>
    <col min="3" max="3" width="18" style="638" customWidth="1"/>
    <col min="4" max="4" width="16.28515625" style="620" customWidth="1"/>
    <col min="5" max="5" width="1.7109375" style="618" customWidth="1"/>
    <col min="6" max="6" width="16.140625" style="677" customWidth="1"/>
    <col min="7" max="252" width="8.85546875" style="618" customWidth="1"/>
    <col min="253" max="253" width="1" style="618" customWidth="1"/>
    <col min="254" max="254" width="17.28515625" style="618" customWidth="1"/>
    <col min="255" max="255" width="67.28515625" style="618" customWidth="1"/>
    <col min="256" max="256" width="28.42578125" style="618" customWidth="1"/>
    <col min="257" max="508" width="8.85546875" style="618" customWidth="1"/>
    <col min="509" max="509" width="1" style="618" customWidth="1"/>
    <col min="510" max="510" width="17.28515625" style="618" customWidth="1"/>
    <col min="511" max="511" width="67.28515625" style="618" customWidth="1"/>
    <col min="512" max="512" width="28.42578125" style="618" customWidth="1"/>
    <col min="513" max="764" width="8.85546875" style="618" customWidth="1"/>
    <col min="765" max="765" width="1" style="618" customWidth="1"/>
    <col min="766" max="766" width="17.28515625" style="618" customWidth="1"/>
    <col min="767" max="767" width="67.28515625" style="618" customWidth="1"/>
    <col min="768" max="768" width="28.42578125" style="618" customWidth="1"/>
    <col min="769" max="1020" width="8.85546875" style="618" customWidth="1"/>
    <col min="1021" max="1021" width="1" style="618" customWidth="1"/>
    <col min="1022" max="1022" width="17.28515625" style="618" customWidth="1"/>
    <col min="1023" max="1023" width="67.28515625" style="618" customWidth="1"/>
    <col min="1024" max="1024" width="28.42578125" style="618" customWidth="1"/>
    <col min="1025" max="1276" width="8.85546875" style="618" customWidth="1"/>
    <col min="1277" max="1277" width="1" style="618" customWidth="1"/>
    <col min="1278" max="1278" width="17.28515625" style="618" customWidth="1"/>
    <col min="1279" max="1279" width="67.28515625" style="618" customWidth="1"/>
    <col min="1280" max="1280" width="28.42578125" style="618" customWidth="1"/>
    <col min="1281" max="1532" width="8.85546875" style="618" customWidth="1"/>
    <col min="1533" max="1533" width="1" style="618" customWidth="1"/>
    <col min="1534" max="1534" width="17.28515625" style="618" customWidth="1"/>
    <col min="1535" max="1535" width="67.28515625" style="618" customWidth="1"/>
    <col min="1536" max="1536" width="28.42578125" style="618" customWidth="1"/>
    <col min="1537" max="1788" width="8.85546875" style="618" customWidth="1"/>
    <col min="1789" max="1789" width="1" style="618" customWidth="1"/>
    <col min="1790" max="1790" width="17.28515625" style="618" customWidth="1"/>
    <col min="1791" max="1791" width="67.28515625" style="618" customWidth="1"/>
    <col min="1792" max="1792" width="28.42578125" style="618" customWidth="1"/>
    <col min="1793" max="2044" width="8.85546875" style="618" customWidth="1"/>
    <col min="2045" max="2045" width="1" style="618" customWidth="1"/>
    <col min="2046" max="2046" width="17.28515625" style="618" customWidth="1"/>
    <col min="2047" max="2047" width="67.28515625" style="618" customWidth="1"/>
    <col min="2048" max="2048" width="28.42578125" style="618" customWidth="1"/>
    <col min="2049" max="2300" width="8.85546875" style="618" customWidth="1"/>
    <col min="2301" max="2301" width="1" style="618" customWidth="1"/>
    <col min="2302" max="2302" width="17.28515625" style="618" customWidth="1"/>
    <col min="2303" max="2303" width="67.28515625" style="618" customWidth="1"/>
    <col min="2304" max="2304" width="28.42578125" style="618" customWidth="1"/>
    <col min="2305" max="2556" width="8.85546875" style="618" customWidth="1"/>
    <col min="2557" max="2557" width="1" style="618" customWidth="1"/>
    <col min="2558" max="2558" width="17.28515625" style="618" customWidth="1"/>
    <col min="2559" max="2559" width="67.28515625" style="618" customWidth="1"/>
    <col min="2560" max="2560" width="28.42578125" style="618" customWidth="1"/>
    <col min="2561" max="2812" width="8.85546875" style="618" customWidth="1"/>
    <col min="2813" max="2813" width="1" style="618" customWidth="1"/>
    <col min="2814" max="2814" width="17.28515625" style="618" customWidth="1"/>
    <col min="2815" max="2815" width="67.28515625" style="618" customWidth="1"/>
    <col min="2816" max="2816" width="28.42578125" style="618" customWidth="1"/>
    <col min="2817" max="3068" width="8.85546875" style="618" customWidth="1"/>
    <col min="3069" max="3069" width="1" style="618" customWidth="1"/>
    <col min="3070" max="3070" width="17.28515625" style="618" customWidth="1"/>
    <col min="3071" max="3071" width="67.28515625" style="618" customWidth="1"/>
    <col min="3072" max="3072" width="28.42578125" style="618" customWidth="1"/>
    <col min="3073" max="3324" width="8.85546875" style="618" customWidth="1"/>
    <col min="3325" max="3325" width="1" style="618" customWidth="1"/>
    <col min="3326" max="3326" width="17.28515625" style="618" customWidth="1"/>
    <col min="3327" max="3327" width="67.28515625" style="618" customWidth="1"/>
    <col min="3328" max="3328" width="28.42578125" style="618" customWidth="1"/>
    <col min="3329" max="3580" width="8.85546875" style="618" customWidth="1"/>
    <col min="3581" max="3581" width="1" style="618" customWidth="1"/>
    <col min="3582" max="3582" width="17.28515625" style="618" customWidth="1"/>
    <col min="3583" max="3583" width="67.28515625" style="618" customWidth="1"/>
    <col min="3584" max="3584" width="28.42578125" style="618" customWidth="1"/>
    <col min="3585" max="3836" width="8.85546875" style="618" customWidth="1"/>
    <col min="3837" max="3837" width="1" style="618" customWidth="1"/>
    <col min="3838" max="3838" width="17.28515625" style="618" customWidth="1"/>
    <col min="3839" max="3839" width="67.28515625" style="618" customWidth="1"/>
    <col min="3840" max="3840" width="28.42578125" style="618" customWidth="1"/>
    <col min="3841" max="4092" width="8.85546875" style="618" customWidth="1"/>
    <col min="4093" max="4093" width="1" style="618" customWidth="1"/>
    <col min="4094" max="4094" width="17.28515625" style="618" customWidth="1"/>
    <col min="4095" max="4095" width="67.28515625" style="618" customWidth="1"/>
    <col min="4096" max="4096" width="28.42578125" style="618" customWidth="1"/>
    <col min="4097" max="4348" width="8.85546875" style="618" customWidth="1"/>
    <col min="4349" max="4349" width="1" style="618" customWidth="1"/>
    <col min="4350" max="4350" width="17.28515625" style="618" customWidth="1"/>
    <col min="4351" max="4351" width="67.28515625" style="618" customWidth="1"/>
    <col min="4352" max="4352" width="28.42578125" style="618" customWidth="1"/>
    <col min="4353" max="4604" width="8.85546875" style="618" customWidth="1"/>
    <col min="4605" max="4605" width="1" style="618" customWidth="1"/>
    <col min="4606" max="4606" width="17.28515625" style="618" customWidth="1"/>
    <col min="4607" max="4607" width="67.28515625" style="618" customWidth="1"/>
    <col min="4608" max="4608" width="28.42578125" style="618" customWidth="1"/>
    <col min="4609" max="4860" width="8.85546875" style="618" customWidth="1"/>
    <col min="4861" max="4861" width="1" style="618" customWidth="1"/>
    <col min="4862" max="4862" width="17.28515625" style="618" customWidth="1"/>
    <col min="4863" max="4863" width="67.28515625" style="618" customWidth="1"/>
    <col min="4864" max="4864" width="28.42578125" style="618" customWidth="1"/>
    <col min="4865" max="5116" width="8.85546875" style="618" customWidth="1"/>
    <col min="5117" max="5117" width="1" style="618" customWidth="1"/>
    <col min="5118" max="5118" width="17.28515625" style="618" customWidth="1"/>
    <col min="5119" max="5119" width="67.28515625" style="618" customWidth="1"/>
    <col min="5120" max="5120" width="28.42578125" style="618" customWidth="1"/>
    <col min="5121" max="5372" width="8.85546875" style="618" customWidth="1"/>
    <col min="5373" max="5373" width="1" style="618" customWidth="1"/>
    <col min="5374" max="5374" width="17.28515625" style="618" customWidth="1"/>
    <col min="5375" max="5375" width="67.28515625" style="618" customWidth="1"/>
    <col min="5376" max="5376" width="28.42578125" style="618" customWidth="1"/>
    <col min="5377" max="5628" width="8.85546875" style="618" customWidth="1"/>
    <col min="5629" max="5629" width="1" style="618" customWidth="1"/>
    <col min="5630" max="5630" width="17.28515625" style="618" customWidth="1"/>
    <col min="5631" max="5631" width="67.28515625" style="618" customWidth="1"/>
    <col min="5632" max="5632" width="28.42578125" style="618" customWidth="1"/>
    <col min="5633" max="5884" width="8.85546875" style="618" customWidth="1"/>
    <col min="5885" max="5885" width="1" style="618" customWidth="1"/>
    <col min="5886" max="5886" width="17.28515625" style="618" customWidth="1"/>
    <col min="5887" max="5887" width="67.28515625" style="618" customWidth="1"/>
    <col min="5888" max="5888" width="28.42578125" style="618" customWidth="1"/>
    <col min="5889" max="6140" width="8.85546875" style="618" customWidth="1"/>
    <col min="6141" max="6141" width="1" style="618" customWidth="1"/>
    <col min="6142" max="6142" width="17.28515625" style="618" customWidth="1"/>
    <col min="6143" max="6143" width="67.28515625" style="618" customWidth="1"/>
    <col min="6144" max="6144" width="28.42578125" style="618" customWidth="1"/>
    <col min="6145" max="6396" width="8.85546875" style="618" customWidth="1"/>
    <col min="6397" max="6397" width="1" style="618" customWidth="1"/>
    <col min="6398" max="6398" width="17.28515625" style="618" customWidth="1"/>
    <col min="6399" max="6399" width="67.28515625" style="618" customWidth="1"/>
    <col min="6400" max="6400" width="28.42578125" style="618" customWidth="1"/>
    <col min="6401" max="6652" width="8.85546875" style="618" customWidth="1"/>
    <col min="6653" max="6653" width="1" style="618" customWidth="1"/>
    <col min="6654" max="6654" width="17.28515625" style="618" customWidth="1"/>
    <col min="6655" max="6655" width="67.28515625" style="618" customWidth="1"/>
    <col min="6656" max="6656" width="28.42578125" style="618" customWidth="1"/>
    <col min="6657" max="6908" width="8.85546875" style="618" customWidth="1"/>
    <col min="6909" max="6909" width="1" style="618" customWidth="1"/>
    <col min="6910" max="6910" width="17.28515625" style="618" customWidth="1"/>
    <col min="6911" max="6911" width="67.28515625" style="618" customWidth="1"/>
    <col min="6912" max="6912" width="28.42578125" style="618" customWidth="1"/>
    <col min="6913" max="7164" width="8.85546875" style="618" customWidth="1"/>
    <col min="7165" max="7165" width="1" style="618" customWidth="1"/>
    <col min="7166" max="7166" width="17.28515625" style="618" customWidth="1"/>
    <col min="7167" max="7167" width="67.28515625" style="618" customWidth="1"/>
    <col min="7168" max="7168" width="28.42578125" style="618" customWidth="1"/>
    <col min="7169" max="7420" width="8.85546875" style="618" customWidth="1"/>
    <col min="7421" max="7421" width="1" style="618" customWidth="1"/>
    <col min="7422" max="7422" width="17.28515625" style="618" customWidth="1"/>
    <col min="7423" max="7423" width="67.28515625" style="618" customWidth="1"/>
    <col min="7424" max="7424" width="28.42578125" style="618" customWidth="1"/>
    <col min="7425" max="7676" width="8.85546875" style="618" customWidth="1"/>
    <col min="7677" max="7677" width="1" style="618" customWidth="1"/>
    <col min="7678" max="7678" width="17.28515625" style="618" customWidth="1"/>
    <col min="7679" max="7679" width="67.28515625" style="618" customWidth="1"/>
    <col min="7680" max="7680" width="28.42578125" style="618" customWidth="1"/>
    <col min="7681" max="7932" width="8.85546875" style="618" customWidth="1"/>
    <col min="7933" max="7933" width="1" style="618" customWidth="1"/>
    <col min="7934" max="7934" width="17.28515625" style="618" customWidth="1"/>
    <col min="7935" max="7935" width="67.28515625" style="618" customWidth="1"/>
    <col min="7936" max="7936" width="28.42578125" style="618" customWidth="1"/>
    <col min="7937" max="8188" width="8.85546875" style="618" customWidth="1"/>
    <col min="8189" max="8189" width="1" style="618" customWidth="1"/>
    <col min="8190" max="8190" width="17.28515625" style="618" customWidth="1"/>
    <col min="8191" max="8191" width="67.28515625" style="618" customWidth="1"/>
    <col min="8192" max="8192" width="28.42578125" style="618" customWidth="1"/>
    <col min="8193" max="8444" width="8.85546875" style="618" customWidth="1"/>
    <col min="8445" max="8445" width="1" style="618" customWidth="1"/>
    <col min="8446" max="8446" width="17.28515625" style="618" customWidth="1"/>
    <col min="8447" max="8447" width="67.28515625" style="618" customWidth="1"/>
    <col min="8448" max="8448" width="28.42578125" style="618" customWidth="1"/>
    <col min="8449" max="8700" width="8.85546875" style="618" customWidth="1"/>
    <col min="8701" max="8701" width="1" style="618" customWidth="1"/>
    <col min="8702" max="8702" width="17.28515625" style="618" customWidth="1"/>
    <col min="8703" max="8703" width="67.28515625" style="618" customWidth="1"/>
    <col min="8704" max="8704" width="28.42578125" style="618" customWidth="1"/>
    <col min="8705" max="8956" width="8.85546875" style="618" customWidth="1"/>
    <col min="8957" max="8957" width="1" style="618" customWidth="1"/>
    <col min="8958" max="8958" width="17.28515625" style="618" customWidth="1"/>
    <col min="8959" max="8959" width="67.28515625" style="618" customWidth="1"/>
    <col min="8960" max="8960" width="28.42578125" style="618" customWidth="1"/>
    <col min="8961" max="9212" width="8.85546875" style="618" customWidth="1"/>
    <col min="9213" max="9213" width="1" style="618" customWidth="1"/>
    <col min="9214" max="9214" width="17.28515625" style="618" customWidth="1"/>
    <col min="9215" max="9215" width="67.28515625" style="618" customWidth="1"/>
    <col min="9216" max="9216" width="28.42578125" style="618" customWidth="1"/>
    <col min="9217" max="9468" width="8.85546875" style="618" customWidth="1"/>
    <col min="9469" max="9469" width="1" style="618" customWidth="1"/>
    <col min="9470" max="9470" width="17.28515625" style="618" customWidth="1"/>
    <col min="9471" max="9471" width="67.28515625" style="618" customWidth="1"/>
    <col min="9472" max="9472" width="28.42578125" style="618" customWidth="1"/>
    <col min="9473" max="9724" width="8.85546875" style="618" customWidth="1"/>
    <col min="9725" max="9725" width="1" style="618" customWidth="1"/>
    <col min="9726" max="9726" width="17.28515625" style="618" customWidth="1"/>
    <col min="9727" max="9727" width="67.28515625" style="618" customWidth="1"/>
    <col min="9728" max="9728" width="28.42578125" style="618" customWidth="1"/>
    <col min="9729" max="9980" width="8.85546875" style="618" customWidth="1"/>
    <col min="9981" max="9981" width="1" style="618" customWidth="1"/>
    <col min="9982" max="9982" width="17.28515625" style="618" customWidth="1"/>
    <col min="9983" max="9983" width="67.28515625" style="618" customWidth="1"/>
    <col min="9984" max="9984" width="28.42578125" style="618" customWidth="1"/>
    <col min="9985" max="10236" width="8.85546875" style="618" customWidth="1"/>
    <col min="10237" max="10237" width="1" style="618" customWidth="1"/>
    <col min="10238" max="10238" width="17.28515625" style="618" customWidth="1"/>
    <col min="10239" max="10239" width="67.28515625" style="618" customWidth="1"/>
    <col min="10240" max="10240" width="28.42578125" style="618" customWidth="1"/>
    <col min="10241" max="10492" width="8.85546875" style="618" customWidth="1"/>
    <col min="10493" max="10493" width="1" style="618" customWidth="1"/>
    <col min="10494" max="10494" width="17.28515625" style="618" customWidth="1"/>
    <col min="10495" max="10495" width="67.28515625" style="618" customWidth="1"/>
    <col min="10496" max="10496" width="28.42578125" style="618" customWidth="1"/>
    <col min="10497" max="10748" width="8.85546875" style="618" customWidth="1"/>
    <col min="10749" max="10749" width="1" style="618" customWidth="1"/>
    <col min="10750" max="10750" width="17.28515625" style="618" customWidth="1"/>
    <col min="10751" max="10751" width="67.28515625" style="618" customWidth="1"/>
    <col min="10752" max="10752" width="28.42578125" style="618" customWidth="1"/>
    <col min="10753" max="11004" width="8.85546875" style="618" customWidth="1"/>
    <col min="11005" max="11005" width="1" style="618" customWidth="1"/>
    <col min="11006" max="11006" width="17.28515625" style="618" customWidth="1"/>
    <col min="11007" max="11007" width="67.28515625" style="618" customWidth="1"/>
    <col min="11008" max="11008" width="28.42578125" style="618" customWidth="1"/>
    <col min="11009" max="11260" width="8.85546875" style="618" customWidth="1"/>
    <col min="11261" max="11261" width="1" style="618" customWidth="1"/>
    <col min="11262" max="11262" width="17.28515625" style="618" customWidth="1"/>
    <col min="11263" max="11263" width="67.28515625" style="618" customWidth="1"/>
    <col min="11264" max="11264" width="28.42578125" style="618" customWidth="1"/>
    <col min="11265" max="11516" width="8.85546875" style="618" customWidth="1"/>
    <col min="11517" max="11517" width="1" style="618" customWidth="1"/>
    <col min="11518" max="11518" width="17.28515625" style="618" customWidth="1"/>
    <col min="11519" max="11519" width="67.28515625" style="618" customWidth="1"/>
    <col min="11520" max="11520" width="28.42578125" style="618" customWidth="1"/>
    <col min="11521" max="11772" width="8.85546875" style="618" customWidth="1"/>
    <col min="11773" max="11773" width="1" style="618" customWidth="1"/>
    <col min="11774" max="11774" width="17.28515625" style="618" customWidth="1"/>
    <col min="11775" max="11775" width="67.28515625" style="618" customWidth="1"/>
    <col min="11776" max="11776" width="28.42578125" style="618" customWidth="1"/>
    <col min="11777" max="12028" width="8.85546875" style="618" customWidth="1"/>
    <col min="12029" max="12029" width="1" style="618" customWidth="1"/>
    <col min="12030" max="12030" width="17.28515625" style="618" customWidth="1"/>
    <col min="12031" max="12031" width="67.28515625" style="618" customWidth="1"/>
    <col min="12032" max="12032" width="28.42578125" style="618" customWidth="1"/>
    <col min="12033" max="12284" width="8.85546875" style="618" customWidth="1"/>
    <col min="12285" max="12285" width="1" style="618" customWidth="1"/>
    <col min="12286" max="12286" width="17.28515625" style="618" customWidth="1"/>
    <col min="12287" max="12287" width="67.28515625" style="618" customWidth="1"/>
    <col min="12288" max="12288" width="28.42578125" style="618" customWidth="1"/>
    <col min="12289" max="12540" width="8.85546875" style="618" customWidth="1"/>
    <col min="12541" max="12541" width="1" style="618" customWidth="1"/>
    <col min="12542" max="12542" width="17.28515625" style="618" customWidth="1"/>
    <col min="12543" max="12543" width="67.28515625" style="618" customWidth="1"/>
    <col min="12544" max="12544" width="28.42578125" style="618" customWidth="1"/>
    <col min="12545" max="12796" width="8.85546875" style="618" customWidth="1"/>
    <col min="12797" max="12797" width="1" style="618" customWidth="1"/>
    <col min="12798" max="12798" width="17.28515625" style="618" customWidth="1"/>
    <col min="12799" max="12799" width="67.28515625" style="618" customWidth="1"/>
    <col min="12800" max="12800" width="28.42578125" style="618" customWidth="1"/>
    <col min="12801" max="13052" width="8.85546875" style="618" customWidth="1"/>
    <col min="13053" max="13053" width="1" style="618" customWidth="1"/>
    <col min="13054" max="13054" width="17.28515625" style="618" customWidth="1"/>
    <col min="13055" max="13055" width="67.28515625" style="618" customWidth="1"/>
    <col min="13056" max="13056" width="28.42578125" style="618" customWidth="1"/>
    <col min="13057" max="13308" width="8.85546875" style="618" customWidth="1"/>
    <col min="13309" max="13309" width="1" style="618" customWidth="1"/>
    <col min="13310" max="13310" width="17.28515625" style="618" customWidth="1"/>
    <col min="13311" max="13311" width="67.28515625" style="618" customWidth="1"/>
    <col min="13312" max="13312" width="28.42578125" style="618" customWidth="1"/>
    <col min="13313" max="13564" width="8.85546875" style="618" customWidth="1"/>
    <col min="13565" max="13565" width="1" style="618" customWidth="1"/>
    <col min="13566" max="13566" width="17.28515625" style="618" customWidth="1"/>
    <col min="13567" max="13567" width="67.28515625" style="618" customWidth="1"/>
    <col min="13568" max="13568" width="28.42578125" style="618" customWidth="1"/>
    <col min="13569" max="13820" width="8.85546875" style="618" customWidth="1"/>
    <col min="13821" max="13821" width="1" style="618" customWidth="1"/>
    <col min="13822" max="13822" width="17.28515625" style="618" customWidth="1"/>
    <col min="13823" max="13823" width="67.28515625" style="618" customWidth="1"/>
    <col min="13824" max="13824" width="28.42578125" style="618" customWidth="1"/>
    <col min="13825" max="14076" width="8.85546875" style="618" customWidth="1"/>
    <col min="14077" max="14077" width="1" style="618" customWidth="1"/>
    <col min="14078" max="14078" width="17.28515625" style="618" customWidth="1"/>
    <col min="14079" max="14079" width="67.28515625" style="618" customWidth="1"/>
    <col min="14080" max="14080" width="28.42578125" style="618" customWidth="1"/>
    <col min="14081" max="14332" width="8.85546875" style="618" customWidth="1"/>
    <col min="14333" max="14333" width="1" style="618" customWidth="1"/>
    <col min="14334" max="14334" width="17.28515625" style="618" customWidth="1"/>
    <col min="14335" max="14335" width="67.28515625" style="618" customWidth="1"/>
    <col min="14336" max="14336" width="28.42578125" style="618" customWidth="1"/>
    <col min="14337" max="14588" width="8.85546875" style="618" customWidth="1"/>
    <col min="14589" max="14589" width="1" style="618" customWidth="1"/>
    <col min="14590" max="14590" width="17.28515625" style="618" customWidth="1"/>
    <col min="14591" max="14591" width="67.28515625" style="618" customWidth="1"/>
    <col min="14592" max="14592" width="28.42578125" style="618" customWidth="1"/>
    <col min="14593" max="14844" width="8.85546875" style="618" customWidth="1"/>
    <col min="14845" max="14845" width="1" style="618" customWidth="1"/>
    <col min="14846" max="14846" width="17.28515625" style="618" customWidth="1"/>
    <col min="14847" max="14847" width="67.28515625" style="618" customWidth="1"/>
    <col min="14848" max="14848" width="28.42578125" style="618" customWidth="1"/>
    <col min="14849" max="15100" width="8.85546875" style="618" customWidth="1"/>
    <col min="15101" max="15101" width="1" style="618" customWidth="1"/>
    <col min="15102" max="15102" width="17.28515625" style="618" customWidth="1"/>
    <col min="15103" max="15103" width="67.28515625" style="618" customWidth="1"/>
    <col min="15104" max="15104" width="28.42578125" style="618" customWidth="1"/>
    <col min="15105" max="15356" width="8.85546875" style="618" customWidth="1"/>
    <col min="15357" max="15357" width="1" style="618" customWidth="1"/>
    <col min="15358" max="15358" width="17.28515625" style="618" customWidth="1"/>
    <col min="15359" max="15359" width="67.28515625" style="618" customWidth="1"/>
    <col min="15360" max="15360" width="28.42578125" style="618" customWidth="1"/>
    <col min="15361" max="15612" width="8.85546875" style="618" customWidth="1"/>
    <col min="15613" max="15613" width="1" style="618" customWidth="1"/>
    <col min="15614" max="15614" width="17.28515625" style="618" customWidth="1"/>
    <col min="15615" max="15615" width="67.28515625" style="618" customWidth="1"/>
    <col min="15616" max="15616" width="28.42578125" style="618" customWidth="1"/>
    <col min="15617" max="15868" width="8.85546875" style="618" customWidth="1"/>
    <col min="15869" max="15869" width="1" style="618" customWidth="1"/>
    <col min="15870" max="15870" width="17.28515625" style="618" customWidth="1"/>
    <col min="15871" max="15871" width="67.28515625" style="618" customWidth="1"/>
    <col min="15872" max="15872" width="28.42578125" style="618" customWidth="1"/>
    <col min="15873" max="16124" width="8.85546875" style="618" customWidth="1"/>
    <col min="16125" max="16125" width="1" style="618" customWidth="1"/>
    <col min="16126" max="16126" width="17.28515625" style="618" customWidth="1"/>
    <col min="16127" max="16127" width="67.28515625" style="618" customWidth="1"/>
    <col min="16128" max="16128" width="28.42578125" style="618" customWidth="1"/>
    <col min="16129" max="16384" width="8.85546875" style="618" customWidth="1"/>
  </cols>
  <sheetData>
    <row r="1" spans="1:7" ht="15" customHeight="1">
      <c r="A1" s="616" t="s">
        <v>455</v>
      </c>
      <c r="C1" s="619"/>
    </row>
    <row r="2" spans="1:7" ht="15" customHeight="1">
      <c r="A2" s="621"/>
      <c r="B2" s="675" t="s">
        <v>186</v>
      </c>
      <c r="C2" s="622"/>
    </row>
    <row r="3" spans="1:7" ht="15" customHeight="1">
      <c r="A3" s="623"/>
      <c r="B3" s="676" t="s">
        <v>604</v>
      </c>
      <c r="C3" s="624"/>
    </row>
    <row r="4" spans="1:7" ht="15" customHeight="1">
      <c r="A4" s="625" t="s">
        <v>1</v>
      </c>
      <c r="B4" s="625" t="s">
        <v>58</v>
      </c>
      <c r="C4" s="626" t="s">
        <v>1288</v>
      </c>
      <c r="D4" s="627" t="s">
        <v>1287</v>
      </c>
      <c r="F4" s="628" t="s">
        <v>1295</v>
      </c>
    </row>
    <row r="5" spans="1:7" s="633" customFormat="1" ht="15" customHeight="1">
      <c r="A5" s="639">
        <v>1</v>
      </c>
      <c r="B5" s="630" t="s">
        <v>3</v>
      </c>
      <c r="C5" s="631">
        <v>4047263205</v>
      </c>
      <c r="D5" s="620">
        <v>637692.28</v>
      </c>
      <c r="E5" s="632"/>
      <c r="F5" s="677"/>
    </row>
    <row r="6" spans="1:7" s="633" customFormat="1" ht="15" customHeight="1">
      <c r="A6" s="639">
        <v>101</v>
      </c>
      <c r="B6" s="630" t="s">
        <v>4</v>
      </c>
      <c r="C6" s="631">
        <v>3423518805</v>
      </c>
      <c r="D6" s="620">
        <v>545359.93000000005</v>
      </c>
      <c r="E6" s="632"/>
      <c r="F6" s="677"/>
    </row>
    <row r="7" spans="1:7" s="633" customFormat="1" ht="15" customHeight="1">
      <c r="A7" s="639">
        <v>10101</v>
      </c>
      <c r="B7" s="630" t="s">
        <v>5</v>
      </c>
      <c r="C7" s="631">
        <v>589088495</v>
      </c>
      <c r="D7" s="620">
        <v>93840.659999999989</v>
      </c>
      <c r="E7" s="632"/>
      <c r="F7" s="677"/>
    </row>
    <row r="8" spans="1:7" s="633" customFormat="1" ht="15" customHeight="1">
      <c r="A8" s="639">
        <v>1010102</v>
      </c>
      <c r="B8" s="630" t="s">
        <v>1286</v>
      </c>
      <c r="C8" s="631">
        <v>589088495</v>
      </c>
      <c r="D8" s="620">
        <v>93840.659999999989</v>
      </c>
      <c r="E8" s="632"/>
      <c r="F8" s="677"/>
    </row>
    <row r="9" spans="1:7" ht="15" customHeight="1">
      <c r="A9" s="639">
        <v>101010201</v>
      </c>
      <c r="B9" s="630" t="s">
        <v>1285</v>
      </c>
      <c r="C9" s="631">
        <v>472913138</v>
      </c>
      <c r="D9" s="620">
        <v>75334.149999999994</v>
      </c>
      <c r="E9" s="632"/>
      <c r="F9" s="678">
        <v>101010201</v>
      </c>
    </row>
    <row r="10" spans="1:7" s="633" customFormat="1" ht="15" customHeight="1">
      <c r="A10" s="639">
        <v>101010202</v>
      </c>
      <c r="B10" s="630" t="s">
        <v>1284</v>
      </c>
      <c r="C10" s="631">
        <v>116175357</v>
      </c>
      <c r="D10" s="620">
        <v>18506.509999999998</v>
      </c>
      <c r="E10" s="632"/>
      <c r="F10" s="678">
        <v>101010202</v>
      </c>
      <c r="G10" s="618"/>
    </row>
    <row r="11" spans="1:7" s="633" customFormat="1" ht="15" customHeight="1">
      <c r="A11" s="639">
        <v>10102</v>
      </c>
      <c r="B11" s="630" t="s">
        <v>167</v>
      </c>
      <c r="C11" s="631">
        <v>2511839226</v>
      </c>
      <c r="D11" s="620">
        <v>400131.14</v>
      </c>
      <c r="E11" s="632"/>
      <c r="F11" s="677"/>
    </row>
    <row r="12" spans="1:7" s="633" customFormat="1" ht="15" customHeight="1">
      <c r="A12" s="639">
        <v>1010201</v>
      </c>
      <c r="B12" s="630" t="s">
        <v>1283</v>
      </c>
      <c r="C12" s="631">
        <v>2511839226</v>
      </c>
      <c r="D12" s="620">
        <v>400131.14</v>
      </c>
      <c r="E12" s="632"/>
      <c r="F12" s="677"/>
    </row>
    <row r="13" spans="1:7" ht="15" customHeight="1">
      <c r="A13" s="639">
        <v>101020101</v>
      </c>
      <c r="B13" s="630" t="s">
        <v>1282</v>
      </c>
      <c r="C13" s="631">
        <v>2347995199</v>
      </c>
      <c r="D13" s="620">
        <v>374031.1</v>
      </c>
      <c r="E13" s="632"/>
    </row>
    <row r="14" spans="1:7" ht="15" customHeight="1">
      <c r="A14" s="639">
        <v>10102010101</v>
      </c>
      <c r="B14" s="630" t="s">
        <v>1281</v>
      </c>
      <c r="C14" s="631">
        <v>2300000000</v>
      </c>
      <c r="D14" s="620">
        <v>366385.56</v>
      </c>
      <c r="E14" s="632"/>
      <c r="F14" s="677">
        <v>1120112301</v>
      </c>
    </row>
    <row r="15" spans="1:7" ht="15" customHeight="1">
      <c r="A15" s="639">
        <v>10102010198</v>
      </c>
      <c r="B15" s="630" t="s">
        <v>1280</v>
      </c>
      <c r="C15" s="631">
        <v>253334925</v>
      </c>
      <c r="D15" s="620">
        <v>40355.760000000002</v>
      </c>
      <c r="E15" s="632"/>
      <c r="F15" s="677">
        <v>1120116105</v>
      </c>
    </row>
    <row r="16" spans="1:7" s="633" customFormat="1" ht="15" customHeight="1">
      <c r="A16" s="639">
        <v>10102010199</v>
      </c>
      <c r="B16" s="630" t="s">
        <v>1279</v>
      </c>
      <c r="C16" s="631">
        <v>-205339726</v>
      </c>
      <c r="D16" s="620">
        <v>-32710.22</v>
      </c>
      <c r="E16" s="632"/>
      <c r="F16" s="677">
        <v>1120116205</v>
      </c>
      <c r="G16" s="618"/>
    </row>
    <row r="17" spans="1:7" ht="15" customHeight="1">
      <c r="A17" s="639">
        <v>101020102</v>
      </c>
      <c r="B17" s="630" t="s">
        <v>1152</v>
      </c>
      <c r="C17" s="631">
        <v>163844027</v>
      </c>
      <c r="D17" s="620">
        <v>26100.04</v>
      </c>
      <c r="E17" s="632"/>
    </row>
    <row r="18" spans="1:7" ht="15" customHeight="1">
      <c r="A18" s="639">
        <v>10102010201</v>
      </c>
      <c r="B18" s="630" t="s">
        <v>1278</v>
      </c>
      <c r="C18" s="631">
        <v>163000000</v>
      </c>
      <c r="D18" s="620">
        <v>25965.59</v>
      </c>
      <c r="E18" s="632"/>
      <c r="F18" s="677">
        <v>1120113101</v>
      </c>
    </row>
    <row r="19" spans="1:7" ht="15" customHeight="1">
      <c r="A19" s="639">
        <v>10102010298</v>
      </c>
      <c r="B19" s="630" t="s">
        <v>1277</v>
      </c>
      <c r="C19" s="631">
        <v>44090384</v>
      </c>
      <c r="D19" s="620">
        <v>7023.5099999999984</v>
      </c>
      <c r="E19" s="632"/>
      <c r="F19" s="677">
        <v>1120116107</v>
      </c>
    </row>
    <row r="20" spans="1:7" s="633" customFormat="1" ht="15" customHeight="1">
      <c r="A20" s="639">
        <v>10102010299</v>
      </c>
      <c r="B20" s="630" t="s">
        <v>1276</v>
      </c>
      <c r="C20" s="631">
        <v>-43246357</v>
      </c>
      <c r="D20" s="620">
        <v>-6889.06</v>
      </c>
      <c r="E20" s="632"/>
      <c r="F20" s="677">
        <v>1120116207</v>
      </c>
      <c r="G20" s="618"/>
    </row>
    <row r="21" spans="1:7" s="633" customFormat="1" ht="15" customHeight="1">
      <c r="A21" s="639">
        <v>10103</v>
      </c>
      <c r="B21" s="630" t="s">
        <v>107</v>
      </c>
      <c r="C21" s="631">
        <v>306568969</v>
      </c>
      <c r="D21" s="620">
        <v>48835.840000000004</v>
      </c>
      <c r="E21" s="632"/>
      <c r="F21" s="677"/>
    </row>
    <row r="22" spans="1:7" ht="15" customHeight="1">
      <c r="A22" s="639">
        <v>1010301</v>
      </c>
      <c r="B22" s="630" t="s">
        <v>1275</v>
      </c>
      <c r="C22" s="631">
        <v>122405206</v>
      </c>
      <c r="D22" s="620">
        <v>19498.91</v>
      </c>
      <c r="E22" s="632"/>
    </row>
    <row r="23" spans="1:7" s="633" customFormat="1" ht="15" customHeight="1">
      <c r="A23" s="639">
        <v>1010301001</v>
      </c>
      <c r="B23" s="630" t="s">
        <v>1274</v>
      </c>
      <c r="C23" s="631">
        <v>122405206</v>
      </c>
      <c r="D23" s="620">
        <v>19498.91</v>
      </c>
      <c r="E23" s="632"/>
      <c r="F23" s="677">
        <v>113020301</v>
      </c>
      <c r="G23" s="618"/>
    </row>
    <row r="24" spans="1:7" s="633" customFormat="1" ht="15" customHeight="1">
      <c r="A24" s="639">
        <v>1010302</v>
      </c>
      <c r="B24" s="630" t="s">
        <v>1273</v>
      </c>
      <c r="C24" s="631">
        <v>180634563</v>
      </c>
      <c r="D24" s="620">
        <v>28774.739999999998</v>
      </c>
      <c r="E24" s="632"/>
      <c r="F24" s="677"/>
    </row>
    <row r="25" spans="1:7" s="633" customFormat="1" ht="15" customHeight="1">
      <c r="A25" s="639">
        <v>1010302001</v>
      </c>
      <c r="B25" s="630" t="s">
        <v>1272</v>
      </c>
      <c r="C25" s="631">
        <v>133343029</v>
      </c>
      <c r="D25" s="620">
        <v>21241.29</v>
      </c>
      <c r="E25" s="632"/>
      <c r="F25" s="677">
        <v>113010101</v>
      </c>
      <c r="G25" s="618"/>
    </row>
    <row r="26" spans="1:7" ht="15" customHeight="1">
      <c r="A26" s="639">
        <v>1010302002</v>
      </c>
      <c r="B26" s="630" t="s">
        <v>1271</v>
      </c>
      <c r="C26" s="631">
        <v>47291534</v>
      </c>
      <c r="D26" s="620">
        <v>7533.4500000000016</v>
      </c>
      <c r="E26" s="632"/>
      <c r="F26" s="677">
        <v>113010102</v>
      </c>
    </row>
    <row r="27" spans="1:7" s="633" customFormat="1" ht="15" customHeight="1">
      <c r="A27" s="639">
        <v>1010304</v>
      </c>
      <c r="B27" s="630" t="s">
        <v>1270</v>
      </c>
      <c r="C27" s="631">
        <v>3529200</v>
      </c>
      <c r="D27" s="620">
        <v>562.19000000000005</v>
      </c>
      <c r="E27" s="632"/>
      <c r="F27" s="677"/>
    </row>
    <row r="28" spans="1:7" s="633" customFormat="1" ht="15" customHeight="1">
      <c r="A28" s="639">
        <v>1010304001</v>
      </c>
      <c r="B28" s="630" t="s">
        <v>1269</v>
      </c>
      <c r="C28" s="631">
        <v>3529200</v>
      </c>
      <c r="D28" s="620">
        <v>562.19000000000005</v>
      </c>
      <c r="E28" s="632"/>
      <c r="F28" s="679" t="s">
        <v>1300</v>
      </c>
      <c r="G28" s="618"/>
    </row>
    <row r="29" spans="1:7" s="633" customFormat="1" ht="15" customHeight="1">
      <c r="A29" s="639">
        <v>10104</v>
      </c>
      <c r="B29" s="630" t="s">
        <v>1268</v>
      </c>
      <c r="C29" s="631">
        <v>16022115</v>
      </c>
      <c r="D29" s="620">
        <v>2552.29</v>
      </c>
      <c r="E29" s="632"/>
      <c r="F29" s="677"/>
    </row>
    <row r="30" spans="1:7" s="633" customFormat="1" ht="15" customHeight="1">
      <c r="A30" s="639">
        <v>1010401</v>
      </c>
      <c r="B30" s="630" t="s">
        <v>1267</v>
      </c>
      <c r="C30" s="631">
        <v>14124465</v>
      </c>
      <c r="D30" s="620">
        <v>2250</v>
      </c>
      <c r="E30" s="632"/>
      <c r="F30" s="679">
        <v>1010401</v>
      </c>
      <c r="G30" s="618"/>
    </row>
    <row r="31" spans="1:7" ht="15" customHeight="1">
      <c r="A31" s="639">
        <v>1010403</v>
      </c>
      <c r="B31" s="630" t="s">
        <v>1266</v>
      </c>
      <c r="C31" s="631">
        <v>1897650</v>
      </c>
      <c r="D31" s="620">
        <v>302.29000000000002</v>
      </c>
      <c r="E31" s="632"/>
      <c r="F31" s="677">
        <v>1150102</v>
      </c>
    </row>
    <row r="32" spans="1:7" ht="15" customHeight="1">
      <c r="A32" s="639">
        <v>102</v>
      </c>
      <c r="B32" s="630" t="s">
        <v>7</v>
      </c>
      <c r="C32" s="631">
        <v>623744400</v>
      </c>
      <c r="D32" s="620">
        <v>92332.349999999991</v>
      </c>
      <c r="E32" s="632"/>
    </row>
    <row r="33" spans="1:7" ht="15" customHeight="1">
      <c r="A33" s="639">
        <v>10206</v>
      </c>
      <c r="B33" s="630" t="s">
        <v>113</v>
      </c>
      <c r="C33" s="631">
        <v>379816699</v>
      </c>
      <c r="D33" s="620">
        <v>56232.34</v>
      </c>
      <c r="E33" s="632"/>
    </row>
    <row r="34" spans="1:7" s="633" customFormat="1" ht="15" customHeight="1">
      <c r="A34" s="639">
        <v>1020601</v>
      </c>
      <c r="B34" s="630" t="s">
        <v>1265</v>
      </c>
      <c r="C34" s="631">
        <v>379816699</v>
      </c>
      <c r="D34" s="620">
        <v>56232.34</v>
      </c>
      <c r="E34" s="632"/>
      <c r="F34" s="677"/>
    </row>
    <row r="35" spans="1:7" s="633" customFormat="1" ht="15" customHeight="1">
      <c r="A35" s="639">
        <v>1020601001</v>
      </c>
      <c r="B35" s="630" t="s">
        <v>1264</v>
      </c>
      <c r="C35" s="631">
        <v>399807052</v>
      </c>
      <c r="D35" s="620">
        <v>59191.93</v>
      </c>
      <c r="E35" s="632"/>
      <c r="F35" s="677">
        <v>1280401</v>
      </c>
      <c r="G35" s="618"/>
    </row>
    <row r="36" spans="1:7" s="633" customFormat="1" ht="15" customHeight="1">
      <c r="A36" s="639">
        <v>1020601999</v>
      </c>
      <c r="B36" s="630" t="s">
        <v>1261</v>
      </c>
      <c r="C36" s="631">
        <v>-19990353</v>
      </c>
      <c r="D36" s="620">
        <v>-2959.59</v>
      </c>
      <c r="E36" s="632"/>
      <c r="F36" s="677">
        <v>1282003</v>
      </c>
      <c r="G36" s="618"/>
    </row>
    <row r="37" spans="1:7" ht="15" customHeight="1">
      <c r="A37" s="639">
        <v>10207</v>
      </c>
      <c r="B37" s="630" t="s">
        <v>187</v>
      </c>
      <c r="C37" s="631">
        <v>243927701</v>
      </c>
      <c r="D37" s="620">
        <v>36100.01</v>
      </c>
      <c r="E37" s="632"/>
    </row>
    <row r="38" spans="1:7" ht="15" customHeight="1">
      <c r="A38" s="639">
        <v>1020701</v>
      </c>
      <c r="B38" s="630" t="s">
        <v>1263</v>
      </c>
      <c r="C38" s="631">
        <v>243927701</v>
      </c>
      <c r="D38" s="620">
        <v>36100.01</v>
      </c>
      <c r="E38" s="632"/>
    </row>
    <row r="39" spans="1:7" s="633" customFormat="1" ht="15" customHeight="1">
      <c r="A39" s="639">
        <v>1020701001</v>
      </c>
      <c r="B39" s="630" t="s">
        <v>1262</v>
      </c>
      <c r="C39" s="631">
        <v>256766000</v>
      </c>
      <c r="D39" s="620">
        <v>38000</v>
      </c>
      <c r="E39" s="632"/>
      <c r="F39" s="677">
        <v>12802</v>
      </c>
      <c r="G39" s="618"/>
    </row>
    <row r="40" spans="1:7" ht="15" customHeight="1">
      <c r="A40" s="639">
        <v>1020701999</v>
      </c>
      <c r="B40" s="630" t="s">
        <v>1261</v>
      </c>
      <c r="C40" s="631">
        <v>-12838299</v>
      </c>
      <c r="D40" s="620">
        <v>-1899.99</v>
      </c>
      <c r="E40" s="632"/>
      <c r="F40" s="677">
        <v>1282004</v>
      </c>
    </row>
    <row r="41" spans="1:7" s="633" customFormat="1" ht="15" customHeight="1">
      <c r="A41" s="639">
        <v>2</v>
      </c>
      <c r="B41" s="630" t="s">
        <v>8</v>
      </c>
      <c r="C41" s="631">
        <v>181446667</v>
      </c>
      <c r="D41" s="620">
        <v>28568.300000000003</v>
      </c>
      <c r="E41" s="632"/>
      <c r="F41" s="677"/>
    </row>
    <row r="42" spans="1:7" s="633" customFormat="1" ht="15" customHeight="1">
      <c r="A42" s="639">
        <v>201</v>
      </c>
      <c r="B42" s="630" t="s">
        <v>9</v>
      </c>
      <c r="C42" s="631">
        <v>181446667</v>
      </c>
      <c r="D42" s="620">
        <v>28568.300000000003</v>
      </c>
      <c r="E42" s="632"/>
      <c r="F42" s="677"/>
    </row>
    <row r="43" spans="1:7" s="633" customFormat="1" ht="15" customHeight="1">
      <c r="A43" s="639">
        <v>20103</v>
      </c>
      <c r="B43" s="630" t="s">
        <v>1260</v>
      </c>
      <c r="C43" s="631">
        <v>90540986</v>
      </c>
      <c r="D43" s="620">
        <v>14255.44</v>
      </c>
      <c r="E43" s="632"/>
      <c r="F43" s="677"/>
    </row>
    <row r="44" spans="1:7" ht="15" customHeight="1">
      <c r="A44" s="639">
        <v>2010301</v>
      </c>
      <c r="B44" s="630" t="s">
        <v>1259</v>
      </c>
      <c r="C44" s="631">
        <v>90540986</v>
      </c>
      <c r="D44" s="620">
        <v>14255.44</v>
      </c>
      <c r="E44" s="632"/>
    </row>
    <row r="45" spans="1:7" s="633" customFormat="1" ht="15" customHeight="1">
      <c r="A45" s="639">
        <v>2010301003</v>
      </c>
      <c r="B45" s="630" t="s">
        <v>115</v>
      </c>
      <c r="C45" s="631">
        <v>51699826</v>
      </c>
      <c r="D45" s="620">
        <v>8140</v>
      </c>
      <c r="E45" s="632"/>
      <c r="F45" s="677">
        <v>2110702</v>
      </c>
      <c r="G45" s="618"/>
    </row>
    <row r="46" spans="1:7" ht="15" customHeight="1">
      <c r="A46" s="639">
        <v>2010301005</v>
      </c>
      <c r="B46" s="630" t="s">
        <v>1258</v>
      </c>
      <c r="C46" s="631">
        <v>38841160</v>
      </c>
      <c r="D46" s="620">
        <v>6115.44</v>
      </c>
      <c r="E46" s="632"/>
      <c r="F46" s="679">
        <v>2010301005</v>
      </c>
    </row>
    <row r="47" spans="1:7" s="634" customFormat="1" ht="15" customHeight="1">
      <c r="A47" s="639">
        <v>20104</v>
      </c>
      <c r="B47" s="630" t="s">
        <v>1257</v>
      </c>
      <c r="C47" s="631">
        <v>41316092</v>
      </c>
      <c r="D47" s="620">
        <v>6505.1</v>
      </c>
      <c r="E47" s="632"/>
      <c r="F47" s="680"/>
    </row>
    <row r="48" spans="1:7" s="634" customFormat="1" ht="15" customHeight="1">
      <c r="A48" s="639">
        <v>2010401</v>
      </c>
      <c r="B48" s="630" t="s">
        <v>67</v>
      </c>
      <c r="C48" s="631">
        <v>41316092</v>
      </c>
      <c r="D48" s="620">
        <v>6505.1</v>
      </c>
      <c r="E48" s="632"/>
      <c r="F48" s="680">
        <v>2140201</v>
      </c>
      <c r="G48" s="618"/>
    </row>
    <row r="49" spans="1:7" s="633" customFormat="1" ht="15" customHeight="1">
      <c r="A49" s="639">
        <v>20105</v>
      </c>
      <c r="B49" s="630" t="s">
        <v>1256</v>
      </c>
      <c r="C49" s="631">
        <v>9024167</v>
      </c>
      <c r="D49" s="620">
        <v>1420.8399999999997</v>
      </c>
      <c r="E49" s="632"/>
      <c r="F49" s="677"/>
    </row>
    <row r="50" spans="1:7" s="633" customFormat="1" ht="15" customHeight="1">
      <c r="A50" s="639">
        <v>2010502</v>
      </c>
      <c r="B50" s="630" t="s">
        <v>1255</v>
      </c>
      <c r="C50" s="631">
        <v>5482500</v>
      </c>
      <c r="D50" s="620">
        <v>863.21000000000015</v>
      </c>
      <c r="E50" s="632"/>
      <c r="F50" s="677">
        <v>2140107</v>
      </c>
      <c r="G50" s="618"/>
    </row>
    <row r="51" spans="1:7" s="633" customFormat="1" ht="15" customHeight="1">
      <c r="A51" s="639">
        <v>2010503</v>
      </c>
      <c r="B51" s="630" t="s">
        <v>1254</v>
      </c>
      <c r="C51" s="631">
        <v>3541667</v>
      </c>
      <c r="D51" s="620">
        <v>557.63</v>
      </c>
      <c r="E51" s="632"/>
      <c r="F51" s="677">
        <v>2140105</v>
      </c>
      <c r="G51" s="618"/>
    </row>
    <row r="52" spans="1:7" s="633" customFormat="1" ht="15" customHeight="1">
      <c r="A52" s="639">
        <v>20106</v>
      </c>
      <c r="B52" s="630" t="s">
        <v>1253</v>
      </c>
      <c r="C52" s="631">
        <v>40565422</v>
      </c>
      <c r="D52" s="620">
        <v>6386.92</v>
      </c>
      <c r="E52" s="632"/>
      <c r="F52" s="677"/>
    </row>
    <row r="53" spans="1:7" ht="15" customHeight="1">
      <c r="A53" s="639">
        <v>2010601</v>
      </c>
      <c r="B53" s="630" t="s">
        <v>715</v>
      </c>
      <c r="C53" s="631">
        <v>25959840</v>
      </c>
      <c r="D53" s="620">
        <v>4087.31</v>
      </c>
      <c r="E53" s="632"/>
      <c r="F53" s="677">
        <v>211010301</v>
      </c>
    </row>
    <row r="54" spans="1:7" s="633" customFormat="1" ht="15" customHeight="1">
      <c r="A54" s="639">
        <v>2010602</v>
      </c>
      <c r="B54" s="630" t="s">
        <v>1252</v>
      </c>
      <c r="C54" s="631">
        <v>14605582</v>
      </c>
      <c r="D54" s="620">
        <v>2299.61</v>
      </c>
      <c r="E54" s="632"/>
      <c r="F54" s="677">
        <v>211010302</v>
      </c>
      <c r="G54" s="618"/>
    </row>
    <row r="55" spans="1:7" ht="15" customHeight="1">
      <c r="A55" s="629"/>
      <c r="B55" s="630"/>
      <c r="C55" s="631"/>
      <c r="E55" s="632"/>
    </row>
    <row r="56" spans="1:7" s="633" customFormat="1" ht="15" customHeight="1">
      <c r="A56" s="629"/>
      <c r="B56" s="630"/>
      <c r="C56" s="631"/>
      <c r="D56" s="620"/>
      <c r="E56" s="632"/>
      <c r="F56" s="677"/>
    </row>
    <row r="57" spans="1:7" ht="15" customHeight="1">
      <c r="A57" s="639">
        <v>3</v>
      </c>
      <c r="B57" s="630" t="s">
        <v>22</v>
      </c>
      <c r="C57" s="631">
        <v>3865816538</v>
      </c>
      <c r="D57" s="620">
        <v>609123.98</v>
      </c>
      <c r="E57" s="632"/>
    </row>
    <row r="58" spans="1:7" s="633" customFormat="1" ht="15" customHeight="1">
      <c r="A58" s="639">
        <v>301</v>
      </c>
      <c r="B58" s="630" t="s">
        <v>11</v>
      </c>
      <c r="C58" s="631">
        <v>3500000000</v>
      </c>
      <c r="D58" s="620">
        <v>543281.69999999995</v>
      </c>
      <c r="E58" s="632"/>
      <c r="F58" s="677"/>
    </row>
    <row r="59" spans="1:7" ht="15" customHeight="1">
      <c r="A59" s="639">
        <v>30101</v>
      </c>
      <c r="B59" s="630" t="s">
        <v>401</v>
      </c>
      <c r="C59" s="631">
        <v>3500000000</v>
      </c>
      <c r="D59" s="620">
        <v>543281.69999999995</v>
      </c>
      <c r="E59" s="632"/>
    </row>
    <row r="60" spans="1:7" s="633" customFormat="1" ht="15" customHeight="1">
      <c r="A60" s="639">
        <v>3010101</v>
      </c>
      <c r="B60" s="630" t="s">
        <v>433</v>
      </c>
      <c r="C60" s="631">
        <v>5000000000</v>
      </c>
      <c r="D60" s="620">
        <v>776116.72</v>
      </c>
      <c r="E60" s="632"/>
      <c r="F60" s="677">
        <v>31010101</v>
      </c>
      <c r="G60" s="618"/>
    </row>
    <row r="61" spans="1:7" s="633" customFormat="1" ht="15" customHeight="1">
      <c r="A61" s="639">
        <v>3010102</v>
      </c>
      <c r="B61" s="630" t="s">
        <v>1251</v>
      </c>
      <c r="C61" s="631">
        <v>-1500000000</v>
      </c>
      <c r="D61" s="620">
        <v>-232835.02</v>
      </c>
      <c r="E61" s="632"/>
      <c r="F61" s="677">
        <v>31010102</v>
      </c>
      <c r="G61" s="618"/>
    </row>
    <row r="62" spans="1:7" ht="15" customHeight="1">
      <c r="A62" s="640">
        <v>303</v>
      </c>
      <c r="B62" s="630" t="s">
        <v>105</v>
      </c>
      <c r="C62" s="635">
        <v>365816538</v>
      </c>
      <c r="D62" s="620">
        <v>65842.28</v>
      </c>
      <c r="E62" s="632"/>
    </row>
    <row r="63" spans="1:7" ht="15" customHeight="1">
      <c r="A63" s="639">
        <v>30301</v>
      </c>
      <c r="B63" s="630" t="s">
        <v>127</v>
      </c>
      <c r="C63" s="631">
        <v>104020351</v>
      </c>
      <c r="D63" s="620">
        <v>-18402.22</v>
      </c>
      <c r="E63" s="632"/>
      <c r="F63" s="677">
        <v>31601</v>
      </c>
    </row>
    <row r="64" spans="1:7" s="633" customFormat="1" ht="15" customHeight="1">
      <c r="A64" s="639">
        <v>30302</v>
      </c>
      <c r="B64" s="630" t="s">
        <v>1250</v>
      </c>
      <c r="C64" s="631">
        <v>261796187</v>
      </c>
      <c r="D64" s="620">
        <v>84244.5</v>
      </c>
      <c r="E64" s="632"/>
      <c r="F64" s="677">
        <v>31602</v>
      </c>
      <c r="G64" s="618"/>
    </row>
    <row r="65" spans="1:6" ht="15" customHeight="1">
      <c r="A65" s="640">
        <v>4</v>
      </c>
      <c r="B65" s="630" t="s">
        <v>13</v>
      </c>
      <c r="C65" s="635">
        <v>477911577</v>
      </c>
      <c r="D65" s="620">
        <v>123278.28</v>
      </c>
      <c r="E65" s="632"/>
    </row>
    <row r="66" spans="1:6" s="633" customFormat="1" ht="15" customHeight="1">
      <c r="A66" s="639">
        <v>401</v>
      </c>
      <c r="B66" s="630" t="s">
        <v>1249</v>
      </c>
      <c r="C66" s="631">
        <v>428800791</v>
      </c>
      <c r="D66" s="620">
        <v>66393.63</v>
      </c>
      <c r="E66" s="632"/>
      <c r="F66" s="677"/>
    </row>
    <row r="67" spans="1:6" ht="15" customHeight="1">
      <c r="A67" s="639">
        <v>40101</v>
      </c>
      <c r="B67" s="630" t="s">
        <v>1248</v>
      </c>
      <c r="C67" s="631">
        <v>428800791</v>
      </c>
      <c r="D67" s="620">
        <v>66393.63</v>
      </c>
      <c r="E67" s="632"/>
    </row>
    <row r="68" spans="1:6" ht="15" customHeight="1">
      <c r="A68" s="639">
        <v>4010101</v>
      </c>
      <c r="B68" s="630" t="s">
        <v>739</v>
      </c>
      <c r="C68" s="631">
        <v>428800791</v>
      </c>
      <c r="D68" s="620">
        <v>66393.63</v>
      </c>
      <c r="E68" s="632"/>
    </row>
    <row r="69" spans="1:6" ht="15" customHeight="1">
      <c r="A69" s="641">
        <v>4010101010</v>
      </c>
      <c r="B69" s="636" t="s">
        <v>1247</v>
      </c>
      <c r="C69" s="637">
        <v>289373009</v>
      </c>
      <c r="D69" s="620">
        <v>45030.080000000002</v>
      </c>
      <c r="E69" s="632"/>
      <c r="F69" s="677">
        <v>4010101010</v>
      </c>
    </row>
    <row r="70" spans="1:6" ht="15" customHeight="1">
      <c r="A70" s="641">
        <v>4010101020</v>
      </c>
      <c r="B70" s="636" t="s">
        <v>1246</v>
      </c>
      <c r="C70" s="637">
        <v>139427782</v>
      </c>
      <c r="D70" s="620">
        <v>21363.55</v>
      </c>
      <c r="E70" s="632"/>
      <c r="F70" s="677">
        <v>4010101020</v>
      </c>
    </row>
    <row r="71" spans="1:6" ht="15" customHeight="1">
      <c r="A71" s="641">
        <v>402</v>
      </c>
      <c r="B71" s="636" t="s">
        <v>189</v>
      </c>
      <c r="C71" s="637">
        <v>42893422</v>
      </c>
      <c r="D71" s="620">
        <v>6592.51</v>
      </c>
      <c r="E71" s="632"/>
    </row>
    <row r="72" spans="1:6" ht="15" customHeight="1">
      <c r="A72" s="641">
        <v>40203</v>
      </c>
      <c r="B72" s="636" t="s">
        <v>1245</v>
      </c>
      <c r="C72" s="637">
        <v>42893422</v>
      </c>
      <c r="D72" s="620">
        <v>6592.51</v>
      </c>
      <c r="E72" s="632"/>
    </row>
    <row r="73" spans="1:6" ht="15" customHeight="1">
      <c r="A73" s="641">
        <v>4020301</v>
      </c>
      <c r="B73" s="636" t="s">
        <v>1244</v>
      </c>
      <c r="C73" s="637">
        <v>42893422</v>
      </c>
      <c r="D73" s="620">
        <v>6592.51</v>
      </c>
      <c r="E73" s="632"/>
    </row>
    <row r="74" spans="1:6" ht="15" customHeight="1">
      <c r="A74" s="641">
        <v>402030101</v>
      </c>
      <c r="B74" s="636" t="s">
        <v>1243</v>
      </c>
      <c r="C74" s="637">
        <v>3617260</v>
      </c>
      <c r="D74" s="620">
        <v>554.54999999999995</v>
      </c>
      <c r="E74" s="632"/>
      <c r="F74" s="677">
        <v>403010107</v>
      </c>
    </row>
    <row r="75" spans="1:6" ht="15" customHeight="1">
      <c r="A75" s="641">
        <v>402030102</v>
      </c>
      <c r="B75" s="636" t="s">
        <v>639</v>
      </c>
      <c r="C75" s="637">
        <v>39276162</v>
      </c>
      <c r="D75" s="620">
        <v>6037.96</v>
      </c>
      <c r="E75" s="632"/>
      <c r="F75" s="677">
        <v>403010105</v>
      </c>
    </row>
    <row r="76" spans="1:6" ht="15" customHeight="1">
      <c r="A76" s="641">
        <v>404</v>
      </c>
      <c r="B76" s="636" t="s">
        <v>1242</v>
      </c>
      <c r="C76" s="637">
        <v>6217364</v>
      </c>
      <c r="D76" s="620">
        <v>50292.14</v>
      </c>
      <c r="E76" s="632"/>
    </row>
    <row r="77" spans="1:6" ht="15" customHeight="1">
      <c r="A77" s="641">
        <v>40401</v>
      </c>
      <c r="B77" s="636" t="s">
        <v>1241</v>
      </c>
      <c r="C77" s="637">
        <v>6217364</v>
      </c>
      <c r="D77" s="620">
        <v>50292.14</v>
      </c>
      <c r="E77" s="632"/>
    </row>
    <row r="78" spans="1:6" ht="15" customHeight="1">
      <c r="A78" s="641">
        <v>4040104</v>
      </c>
      <c r="B78" s="636" t="s">
        <v>781</v>
      </c>
      <c r="C78" s="637">
        <v>6217364</v>
      </c>
      <c r="D78" s="620">
        <v>50292.14</v>
      </c>
      <c r="E78" s="632"/>
      <c r="F78" s="677">
        <v>4070201</v>
      </c>
    </row>
    <row r="79" spans="1:6" ht="15" customHeight="1">
      <c r="A79" s="641">
        <v>5</v>
      </c>
      <c r="B79" s="636" t="s">
        <v>150</v>
      </c>
      <c r="C79" s="637">
        <v>216115390</v>
      </c>
      <c r="D79" s="620">
        <v>39033.78</v>
      </c>
      <c r="E79" s="632"/>
    </row>
    <row r="80" spans="1:6" ht="15" customHeight="1">
      <c r="A80" s="641">
        <v>501</v>
      </c>
      <c r="B80" s="636" t="s">
        <v>786</v>
      </c>
      <c r="C80" s="637">
        <v>183286738</v>
      </c>
      <c r="D80" s="620">
        <v>34174.199999999997</v>
      </c>
      <c r="E80" s="632"/>
    </row>
    <row r="81" spans="1:6" ht="15" customHeight="1">
      <c r="A81" s="641">
        <v>50101</v>
      </c>
      <c r="B81" s="636" t="s">
        <v>1240</v>
      </c>
      <c r="C81" s="637">
        <v>167352811</v>
      </c>
      <c r="D81" s="620">
        <v>25582.78</v>
      </c>
      <c r="E81" s="632"/>
    </row>
    <row r="82" spans="1:6" ht="15" customHeight="1">
      <c r="A82" s="641">
        <v>5010101</v>
      </c>
      <c r="B82" s="636" t="s">
        <v>1239</v>
      </c>
      <c r="C82" s="637">
        <v>53054167</v>
      </c>
      <c r="D82" s="620">
        <v>8370.66</v>
      </c>
      <c r="E82" s="632"/>
    </row>
    <row r="83" spans="1:6" ht="15" customHeight="1">
      <c r="A83" s="641">
        <v>5010101001</v>
      </c>
      <c r="B83" s="636" t="s">
        <v>850</v>
      </c>
      <c r="C83" s="637">
        <v>42500000</v>
      </c>
      <c r="D83" s="620">
        <v>6705.47</v>
      </c>
      <c r="E83" s="632"/>
      <c r="F83" s="677">
        <v>5130101</v>
      </c>
    </row>
    <row r="84" spans="1:6" ht="15" customHeight="1">
      <c r="A84" s="641">
        <v>5010101002</v>
      </c>
      <c r="B84" s="636" t="s">
        <v>1238</v>
      </c>
      <c r="C84" s="637">
        <v>7012500</v>
      </c>
      <c r="D84" s="620">
        <v>1106.4000000000001</v>
      </c>
      <c r="E84" s="632"/>
      <c r="F84" s="677">
        <v>5130201</v>
      </c>
    </row>
    <row r="85" spans="1:6" ht="15" customHeight="1">
      <c r="A85" s="641">
        <v>5010101003</v>
      </c>
      <c r="B85" s="636" t="s">
        <v>133</v>
      </c>
      <c r="C85" s="637">
        <v>3541667</v>
      </c>
      <c r="D85" s="620">
        <v>558.79</v>
      </c>
      <c r="E85" s="632"/>
      <c r="F85" s="677">
        <v>5130104</v>
      </c>
    </row>
    <row r="86" spans="1:6" ht="15" customHeight="1">
      <c r="A86" s="641">
        <v>5010102</v>
      </c>
      <c r="B86" s="636" t="s">
        <v>1237</v>
      </c>
      <c r="C86" s="637">
        <v>59358887</v>
      </c>
      <c r="D86" s="620">
        <v>8850</v>
      </c>
    </row>
    <row r="87" spans="1:6" ht="15" customHeight="1">
      <c r="A87" s="641">
        <v>501010202</v>
      </c>
      <c r="B87" s="636" t="s">
        <v>1236</v>
      </c>
      <c r="C87" s="637">
        <v>14305641</v>
      </c>
      <c r="D87" s="620">
        <v>2100</v>
      </c>
      <c r="F87" s="677">
        <v>5130405</v>
      </c>
    </row>
    <row r="88" spans="1:6" ht="15" customHeight="1">
      <c r="A88" s="641">
        <v>501010203</v>
      </c>
      <c r="B88" s="636" t="s">
        <v>1030</v>
      </c>
      <c r="C88" s="637">
        <v>40145190</v>
      </c>
      <c r="D88" s="620">
        <v>6000</v>
      </c>
      <c r="F88" s="677">
        <v>5130405</v>
      </c>
    </row>
    <row r="89" spans="1:6" ht="15" customHeight="1">
      <c r="A89" s="641">
        <v>501010206</v>
      </c>
      <c r="B89" s="636" t="s">
        <v>1235</v>
      </c>
      <c r="C89" s="637">
        <v>4908056</v>
      </c>
      <c r="D89" s="620">
        <v>750</v>
      </c>
      <c r="F89" s="677">
        <v>5130405</v>
      </c>
    </row>
    <row r="90" spans="1:6" ht="15" customHeight="1">
      <c r="A90" s="641">
        <v>5010110</v>
      </c>
      <c r="B90" s="636" t="s">
        <v>1234</v>
      </c>
      <c r="C90" s="637">
        <v>54773597</v>
      </c>
      <c r="D90" s="620">
        <v>8337.0300000000007</v>
      </c>
    </row>
    <row r="91" spans="1:6" ht="15" customHeight="1">
      <c r="A91" s="641">
        <v>5010110001</v>
      </c>
      <c r="B91" s="636" t="s">
        <v>1233</v>
      </c>
      <c r="C91" s="637">
        <v>29357220</v>
      </c>
      <c r="D91" s="620">
        <v>4432.75</v>
      </c>
      <c r="F91" s="677">
        <v>51501</v>
      </c>
    </row>
    <row r="92" spans="1:6" ht="15" customHeight="1">
      <c r="A92" s="641">
        <v>5010110002</v>
      </c>
      <c r="B92" s="636" t="s">
        <v>1232</v>
      </c>
      <c r="C92" s="637">
        <v>15661727</v>
      </c>
      <c r="D92" s="620">
        <v>2494.89</v>
      </c>
      <c r="F92" s="677">
        <v>51504</v>
      </c>
    </row>
    <row r="93" spans="1:6" ht="15" customHeight="1">
      <c r="A93" s="641">
        <v>5010110003</v>
      </c>
      <c r="B93" s="636" t="s">
        <v>1231</v>
      </c>
      <c r="C93" s="637">
        <v>8538600</v>
      </c>
      <c r="D93" s="620">
        <v>1233.42</v>
      </c>
      <c r="F93" s="677">
        <v>5130902</v>
      </c>
    </row>
    <row r="94" spans="1:6" ht="15" customHeight="1">
      <c r="A94" s="641">
        <v>5010110005</v>
      </c>
      <c r="B94" s="636" t="s">
        <v>1230</v>
      </c>
      <c r="C94" s="637">
        <v>1216050</v>
      </c>
      <c r="D94" s="620">
        <v>175.97</v>
      </c>
      <c r="F94" s="677">
        <v>51505</v>
      </c>
    </row>
    <row r="95" spans="1:6" ht="15" customHeight="1">
      <c r="A95" s="641">
        <v>5010113</v>
      </c>
      <c r="B95" s="636" t="s">
        <v>1229</v>
      </c>
      <c r="C95" s="637">
        <v>166160</v>
      </c>
      <c r="D95" s="620">
        <v>25.09</v>
      </c>
    </row>
    <row r="96" spans="1:6" ht="15" customHeight="1">
      <c r="A96" s="641">
        <v>5010113003</v>
      </c>
      <c r="B96" s="636" t="s">
        <v>1228</v>
      </c>
      <c r="C96" s="637">
        <v>166160</v>
      </c>
      <c r="D96" s="620">
        <v>25.09</v>
      </c>
      <c r="F96" s="677">
        <v>5010113003</v>
      </c>
    </row>
    <row r="97" spans="1:6" ht="15" customHeight="1">
      <c r="A97" s="641">
        <v>50103</v>
      </c>
      <c r="B97" s="636" t="s">
        <v>141</v>
      </c>
      <c r="C97" s="637">
        <v>15933927</v>
      </c>
      <c r="D97" s="620">
        <v>8591.42</v>
      </c>
    </row>
    <row r="98" spans="1:6" ht="15" customHeight="1">
      <c r="A98" s="641">
        <v>5010301</v>
      </c>
      <c r="B98" s="636" t="s">
        <v>1227</v>
      </c>
      <c r="C98" s="637">
        <v>4042391</v>
      </c>
      <c r="D98" s="620">
        <v>613.39</v>
      </c>
    </row>
    <row r="99" spans="1:6" ht="15" customHeight="1">
      <c r="A99" s="641">
        <v>5010301006</v>
      </c>
      <c r="B99" s="636" t="s">
        <v>1226</v>
      </c>
      <c r="C99" s="637">
        <v>3409841</v>
      </c>
      <c r="D99" s="620">
        <v>516.46</v>
      </c>
      <c r="F99" s="677">
        <v>5110401</v>
      </c>
    </row>
    <row r="100" spans="1:6" ht="15" customHeight="1">
      <c r="A100" s="641">
        <v>5010301007</v>
      </c>
      <c r="B100" s="636" t="s">
        <v>1225</v>
      </c>
      <c r="C100" s="637">
        <v>632550</v>
      </c>
      <c r="D100" s="620">
        <v>96.93</v>
      </c>
      <c r="F100" s="677">
        <v>5110203</v>
      </c>
    </row>
    <row r="101" spans="1:6" ht="15" customHeight="1">
      <c r="A101" s="641">
        <v>5010302</v>
      </c>
      <c r="B101" s="636" t="s">
        <v>848</v>
      </c>
      <c r="C101" s="637">
        <v>11891536</v>
      </c>
      <c r="D101" s="620">
        <v>7978.03</v>
      </c>
    </row>
    <row r="102" spans="1:6" ht="15" customHeight="1">
      <c r="A102" s="641">
        <v>5010302001</v>
      </c>
      <c r="B102" s="636" t="s">
        <v>1224</v>
      </c>
      <c r="C102" s="637">
        <v>11891536</v>
      </c>
      <c r="D102" s="620">
        <v>7978.03</v>
      </c>
      <c r="F102" s="677">
        <v>5140701</v>
      </c>
    </row>
    <row r="103" spans="1:6" ht="15" customHeight="1">
      <c r="A103" s="641">
        <v>502</v>
      </c>
      <c r="B103" s="636" t="s">
        <v>1223</v>
      </c>
      <c r="C103" s="637">
        <v>32828652</v>
      </c>
      <c r="D103" s="620">
        <v>4859.58</v>
      </c>
    </row>
    <row r="104" spans="1:6" ht="15" customHeight="1">
      <c r="A104" s="641">
        <v>50202</v>
      </c>
      <c r="B104" s="636" t="s">
        <v>1222</v>
      </c>
      <c r="C104" s="637">
        <v>32828652</v>
      </c>
      <c r="D104" s="620">
        <v>4859.58</v>
      </c>
    </row>
    <row r="105" spans="1:6" ht="15" customHeight="1">
      <c r="A105" s="641">
        <v>5020201</v>
      </c>
      <c r="B105" s="636" t="s">
        <v>1221</v>
      </c>
      <c r="C105" s="637">
        <v>19990353</v>
      </c>
      <c r="D105" s="620">
        <v>2959.59</v>
      </c>
      <c r="F105" s="677">
        <v>513050201</v>
      </c>
    </row>
    <row r="106" spans="1:6" ht="15" customHeight="1">
      <c r="A106" s="641">
        <v>5020202</v>
      </c>
      <c r="B106" s="636" t="s">
        <v>1220</v>
      </c>
      <c r="C106" s="637">
        <v>12838299</v>
      </c>
      <c r="D106" s="620">
        <v>1899.99</v>
      </c>
      <c r="F106" s="677">
        <v>513050203</v>
      </c>
    </row>
    <row r="107" spans="1:6" ht="15" customHeight="1"/>
  </sheetData>
  <printOptions gridLinesSet="0"/>
  <pageMargins left="0.75" right="0.75" top="1" bottom="0.75"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142FD-3025-43D7-8140-C63D169A67CE}">
  <sheetPr>
    <tabColor theme="9" tint="0.59999389629810485"/>
  </sheetPr>
  <dimension ref="A2:K391"/>
  <sheetViews>
    <sheetView showGridLines="0" zoomScale="90" zoomScaleNormal="90" workbookViewId="0">
      <pane ySplit="5" topLeftCell="A6" activePane="bottomLeft" state="frozen"/>
      <selection activeCell="D163" sqref="D163"/>
      <selection pane="bottomLeft" activeCell="D163" sqref="D163"/>
    </sheetView>
  </sheetViews>
  <sheetFormatPr baseColWidth="10" defaultColWidth="9.140625" defaultRowHeight="12.75"/>
  <cols>
    <col min="1" max="1" width="1" style="603" customWidth="1"/>
    <col min="2" max="2" width="17.28515625" style="603" customWidth="1"/>
    <col min="3" max="3" width="42.140625" style="603" customWidth="1"/>
    <col min="4" max="7" width="16.28515625" style="582" customWidth="1"/>
    <col min="8" max="8" width="16.28515625" style="603" customWidth="1"/>
    <col min="9" max="9" width="23.7109375" style="644" bestFit="1" customWidth="1"/>
    <col min="10" max="10" width="9.140625" style="644"/>
    <col min="11" max="11" width="13.140625" style="644" bestFit="1" customWidth="1"/>
    <col min="12" max="251" width="9.140625" style="644"/>
    <col min="252" max="252" width="1" style="644" customWidth="1"/>
    <col min="253" max="253" width="17.28515625" style="644" customWidth="1"/>
    <col min="254" max="254" width="54.7109375" style="644" customWidth="1"/>
    <col min="255" max="255" width="28.42578125" style="644" customWidth="1"/>
    <col min="256" max="257" width="17.140625" style="644" bestFit="1" customWidth="1"/>
    <col min="258" max="258" width="14.7109375" style="644" bestFit="1" customWidth="1"/>
    <col min="259" max="262" width="14.7109375" style="644" customWidth="1"/>
    <col min="263" max="263" width="15.7109375" style="644" bestFit="1" customWidth="1"/>
    <col min="264" max="264" width="13.42578125" style="644" bestFit="1" customWidth="1"/>
    <col min="265" max="265" width="10.42578125" style="644" bestFit="1" customWidth="1"/>
    <col min="266" max="507" width="9.140625" style="644"/>
    <col min="508" max="508" width="1" style="644" customWidth="1"/>
    <col min="509" max="509" width="17.28515625" style="644" customWidth="1"/>
    <col min="510" max="510" width="54.7109375" style="644" customWidth="1"/>
    <col min="511" max="511" width="28.42578125" style="644" customWidth="1"/>
    <col min="512" max="513" width="17.140625" style="644" bestFit="1" customWidth="1"/>
    <col min="514" max="514" width="14.7109375" style="644" bestFit="1" customWidth="1"/>
    <col min="515" max="518" width="14.7109375" style="644" customWidth="1"/>
    <col min="519" max="519" width="15.7109375" style="644" bestFit="1" customWidth="1"/>
    <col min="520" max="520" width="13.42578125" style="644" bestFit="1" customWidth="1"/>
    <col min="521" max="521" width="10.42578125" style="644" bestFit="1" customWidth="1"/>
    <col min="522" max="763" width="9.140625" style="644"/>
    <col min="764" max="764" width="1" style="644" customWidth="1"/>
    <col min="765" max="765" width="17.28515625" style="644" customWidth="1"/>
    <col min="766" max="766" width="54.7109375" style="644" customWidth="1"/>
    <col min="767" max="767" width="28.42578125" style="644" customWidth="1"/>
    <col min="768" max="769" width="17.140625" style="644" bestFit="1" customWidth="1"/>
    <col min="770" max="770" width="14.7109375" style="644" bestFit="1" customWidth="1"/>
    <col min="771" max="774" width="14.7109375" style="644" customWidth="1"/>
    <col min="775" max="775" width="15.7109375" style="644" bestFit="1" customWidth="1"/>
    <col min="776" max="776" width="13.42578125" style="644" bestFit="1" customWidth="1"/>
    <col min="777" max="777" width="10.42578125" style="644" bestFit="1" customWidth="1"/>
    <col min="778" max="1019" width="9.140625" style="644"/>
    <col min="1020" max="1020" width="1" style="644" customWidth="1"/>
    <col min="1021" max="1021" width="17.28515625" style="644" customWidth="1"/>
    <col min="1022" max="1022" width="54.7109375" style="644" customWidth="1"/>
    <col min="1023" max="1023" width="28.42578125" style="644" customWidth="1"/>
    <col min="1024" max="1025" width="17.140625" style="644" bestFit="1" customWidth="1"/>
    <col min="1026" max="1026" width="14.7109375" style="644" bestFit="1" customWidth="1"/>
    <col min="1027" max="1030" width="14.7109375" style="644" customWidth="1"/>
    <col min="1031" max="1031" width="15.7109375" style="644" bestFit="1" customWidth="1"/>
    <col min="1032" max="1032" width="13.42578125" style="644" bestFit="1" customWidth="1"/>
    <col min="1033" max="1033" width="10.42578125" style="644" bestFit="1" customWidth="1"/>
    <col min="1034" max="1275" width="9.140625" style="644"/>
    <col min="1276" max="1276" width="1" style="644" customWidth="1"/>
    <col min="1277" max="1277" width="17.28515625" style="644" customWidth="1"/>
    <col min="1278" max="1278" width="54.7109375" style="644" customWidth="1"/>
    <col min="1279" max="1279" width="28.42578125" style="644" customWidth="1"/>
    <col min="1280" max="1281" width="17.140625" style="644" bestFit="1" customWidth="1"/>
    <col min="1282" max="1282" width="14.7109375" style="644" bestFit="1" customWidth="1"/>
    <col min="1283" max="1286" width="14.7109375" style="644" customWidth="1"/>
    <col min="1287" max="1287" width="15.7109375" style="644" bestFit="1" customWidth="1"/>
    <col min="1288" max="1288" width="13.42578125" style="644" bestFit="1" customWidth="1"/>
    <col min="1289" max="1289" width="10.42578125" style="644" bestFit="1" customWidth="1"/>
    <col min="1290" max="1531" width="9.140625" style="644"/>
    <col min="1532" max="1532" width="1" style="644" customWidth="1"/>
    <col min="1533" max="1533" width="17.28515625" style="644" customWidth="1"/>
    <col min="1534" max="1534" width="54.7109375" style="644" customWidth="1"/>
    <col min="1535" max="1535" width="28.42578125" style="644" customWidth="1"/>
    <col min="1536" max="1537" width="17.140625" style="644" bestFit="1" customWidth="1"/>
    <col min="1538" max="1538" width="14.7109375" style="644" bestFit="1" customWidth="1"/>
    <col min="1539" max="1542" width="14.7109375" style="644" customWidth="1"/>
    <col min="1543" max="1543" width="15.7109375" style="644" bestFit="1" customWidth="1"/>
    <col min="1544" max="1544" width="13.42578125" style="644" bestFit="1" customWidth="1"/>
    <col min="1545" max="1545" width="10.42578125" style="644" bestFit="1" customWidth="1"/>
    <col min="1546" max="1787" width="9.140625" style="644"/>
    <col min="1788" max="1788" width="1" style="644" customWidth="1"/>
    <col min="1789" max="1789" width="17.28515625" style="644" customWidth="1"/>
    <col min="1790" max="1790" width="54.7109375" style="644" customWidth="1"/>
    <col min="1791" max="1791" width="28.42578125" style="644" customWidth="1"/>
    <col min="1792" max="1793" width="17.140625" style="644" bestFit="1" customWidth="1"/>
    <col min="1794" max="1794" width="14.7109375" style="644" bestFit="1" customWidth="1"/>
    <col min="1795" max="1798" width="14.7109375" style="644" customWidth="1"/>
    <col min="1799" max="1799" width="15.7109375" style="644" bestFit="1" customWidth="1"/>
    <col min="1800" max="1800" width="13.42578125" style="644" bestFit="1" customWidth="1"/>
    <col min="1801" max="1801" width="10.42578125" style="644" bestFit="1" customWidth="1"/>
    <col min="1802" max="2043" width="9.140625" style="644"/>
    <col min="2044" max="2044" width="1" style="644" customWidth="1"/>
    <col min="2045" max="2045" width="17.28515625" style="644" customWidth="1"/>
    <col min="2046" max="2046" width="54.7109375" style="644" customWidth="1"/>
    <col min="2047" max="2047" width="28.42578125" style="644" customWidth="1"/>
    <col min="2048" max="2049" width="17.140625" style="644" bestFit="1" customWidth="1"/>
    <col min="2050" max="2050" width="14.7109375" style="644" bestFit="1" customWidth="1"/>
    <col min="2051" max="2054" width="14.7109375" style="644" customWidth="1"/>
    <col min="2055" max="2055" width="15.7109375" style="644" bestFit="1" customWidth="1"/>
    <col min="2056" max="2056" width="13.42578125" style="644" bestFit="1" customWidth="1"/>
    <col min="2057" max="2057" width="10.42578125" style="644" bestFit="1" customWidth="1"/>
    <col min="2058" max="2299" width="9.140625" style="644"/>
    <col min="2300" max="2300" width="1" style="644" customWidth="1"/>
    <col min="2301" max="2301" width="17.28515625" style="644" customWidth="1"/>
    <col min="2302" max="2302" width="54.7109375" style="644" customWidth="1"/>
    <col min="2303" max="2303" width="28.42578125" style="644" customWidth="1"/>
    <col min="2304" max="2305" width="17.140625" style="644" bestFit="1" customWidth="1"/>
    <col min="2306" max="2306" width="14.7109375" style="644" bestFit="1" customWidth="1"/>
    <col min="2307" max="2310" width="14.7109375" style="644" customWidth="1"/>
    <col min="2311" max="2311" width="15.7109375" style="644" bestFit="1" customWidth="1"/>
    <col min="2312" max="2312" width="13.42578125" style="644" bestFit="1" customWidth="1"/>
    <col min="2313" max="2313" width="10.42578125" style="644" bestFit="1" customWidth="1"/>
    <col min="2314" max="2555" width="9.140625" style="644"/>
    <col min="2556" max="2556" width="1" style="644" customWidth="1"/>
    <col min="2557" max="2557" width="17.28515625" style="644" customWidth="1"/>
    <col min="2558" max="2558" width="54.7109375" style="644" customWidth="1"/>
    <col min="2559" max="2559" width="28.42578125" style="644" customWidth="1"/>
    <col min="2560" max="2561" width="17.140625" style="644" bestFit="1" customWidth="1"/>
    <col min="2562" max="2562" width="14.7109375" style="644" bestFit="1" customWidth="1"/>
    <col min="2563" max="2566" width="14.7109375" style="644" customWidth="1"/>
    <col min="2567" max="2567" width="15.7109375" style="644" bestFit="1" customWidth="1"/>
    <col min="2568" max="2568" width="13.42578125" style="644" bestFit="1" customWidth="1"/>
    <col min="2569" max="2569" width="10.42578125" style="644" bestFit="1" customWidth="1"/>
    <col min="2570" max="2811" width="9.140625" style="644"/>
    <col min="2812" max="2812" width="1" style="644" customWidth="1"/>
    <col min="2813" max="2813" width="17.28515625" style="644" customWidth="1"/>
    <col min="2814" max="2814" width="54.7109375" style="644" customWidth="1"/>
    <col min="2815" max="2815" width="28.42578125" style="644" customWidth="1"/>
    <col min="2816" max="2817" width="17.140625" style="644" bestFit="1" customWidth="1"/>
    <col min="2818" max="2818" width="14.7109375" style="644" bestFit="1" customWidth="1"/>
    <col min="2819" max="2822" width="14.7109375" style="644" customWidth="1"/>
    <col min="2823" max="2823" width="15.7109375" style="644" bestFit="1" customWidth="1"/>
    <col min="2824" max="2824" width="13.42578125" style="644" bestFit="1" customWidth="1"/>
    <col min="2825" max="2825" width="10.42578125" style="644" bestFit="1" customWidth="1"/>
    <col min="2826" max="3067" width="9.140625" style="644"/>
    <col min="3068" max="3068" width="1" style="644" customWidth="1"/>
    <col min="3069" max="3069" width="17.28515625" style="644" customWidth="1"/>
    <col min="3070" max="3070" width="54.7109375" style="644" customWidth="1"/>
    <col min="3071" max="3071" width="28.42578125" style="644" customWidth="1"/>
    <col min="3072" max="3073" width="17.140625" style="644" bestFit="1" customWidth="1"/>
    <col min="3074" max="3074" width="14.7109375" style="644" bestFit="1" customWidth="1"/>
    <col min="3075" max="3078" width="14.7109375" style="644" customWidth="1"/>
    <col min="3079" max="3079" width="15.7109375" style="644" bestFit="1" customWidth="1"/>
    <col min="3080" max="3080" width="13.42578125" style="644" bestFit="1" customWidth="1"/>
    <col min="3081" max="3081" width="10.42578125" style="644" bestFit="1" customWidth="1"/>
    <col min="3082" max="3323" width="9.140625" style="644"/>
    <col min="3324" max="3324" width="1" style="644" customWidth="1"/>
    <col min="3325" max="3325" width="17.28515625" style="644" customWidth="1"/>
    <col min="3326" max="3326" width="54.7109375" style="644" customWidth="1"/>
    <col min="3327" max="3327" width="28.42578125" style="644" customWidth="1"/>
    <col min="3328" max="3329" width="17.140625" style="644" bestFit="1" customWidth="1"/>
    <col min="3330" max="3330" width="14.7109375" style="644" bestFit="1" customWidth="1"/>
    <col min="3331" max="3334" width="14.7109375" style="644" customWidth="1"/>
    <col min="3335" max="3335" width="15.7109375" style="644" bestFit="1" customWidth="1"/>
    <col min="3336" max="3336" width="13.42578125" style="644" bestFit="1" customWidth="1"/>
    <col min="3337" max="3337" width="10.42578125" style="644" bestFit="1" customWidth="1"/>
    <col min="3338" max="3579" width="9.140625" style="644"/>
    <col min="3580" max="3580" width="1" style="644" customWidth="1"/>
    <col min="3581" max="3581" width="17.28515625" style="644" customWidth="1"/>
    <col min="3582" max="3582" width="54.7109375" style="644" customWidth="1"/>
    <col min="3583" max="3583" width="28.42578125" style="644" customWidth="1"/>
    <col min="3584" max="3585" width="17.140625" style="644" bestFit="1" customWidth="1"/>
    <col min="3586" max="3586" width="14.7109375" style="644" bestFit="1" customWidth="1"/>
    <col min="3587" max="3590" width="14.7109375" style="644" customWidth="1"/>
    <col min="3591" max="3591" width="15.7109375" style="644" bestFit="1" customWidth="1"/>
    <col min="3592" max="3592" width="13.42578125" style="644" bestFit="1" customWidth="1"/>
    <col min="3593" max="3593" width="10.42578125" style="644" bestFit="1" customWidth="1"/>
    <col min="3594" max="3835" width="9.140625" style="644"/>
    <col min="3836" max="3836" width="1" style="644" customWidth="1"/>
    <col min="3837" max="3837" width="17.28515625" style="644" customWidth="1"/>
    <col min="3838" max="3838" width="54.7109375" style="644" customWidth="1"/>
    <col min="3839" max="3839" width="28.42578125" style="644" customWidth="1"/>
    <col min="3840" max="3841" width="17.140625" style="644" bestFit="1" customWidth="1"/>
    <col min="3842" max="3842" width="14.7109375" style="644" bestFit="1" customWidth="1"/>
    <col min="3843" max="3846" width="14.7109375" style="644" customWidth="1"/>
    <col min="3847" max="3847" width="15.7109375" style="644" bestFit="1" customWidth="1"/>
    <col min="3848" max="3848" width="13.42578125" style="644" bestFit="1" customWidth="1"/>
    <col min="3849" max="3849" width="10.42578125" style="644" bestFit="1" customWidth="1"/>
    <col min="3850" max="4091" width="9.140625" style="644"/>
    <col min="4092" max="4092" width="1" style="644" customWidth="1"/>
    <col min="4093" max="4093" width="17.28515625" style="644" customWidth="1"/>
    <col min="4094" max="4094" width="54.7109375" style="644" customWidth="1"/>
    <col min="4095" max="4095" width="28.42578125" style="644" customWidth="1"/>
    <col min="4096" max="4097" width="17.140625" style="644" bestFit="1" customWidth="1"/>
    <col min="4098" max="4098" width="14.7109375" style="644" bestFit="1" customWidth="1"/>
    <col min="4099" max="4102" width="14.7109375" style="644" customWidth="1"/>
    <col min="4103" max="4103" width="15.7109375" style="644" bestFit="1" customWidth="1"/>
    <col min="4104" max="4104" width="13.42578125" style="644" bestFit="1" customWidth="1"/>
    <col min="4105" max="4105" width="10.42578125" style="644" bestFit="1" customWidth="1"/>
    <col min="4106" max="4347" width="9.140625" style="644"/>
    <col min="4348" max="4348" width="1" style="644" customWidth="1"/>
    <col min="4349" max="4349" width="17.28515625" style="644" customWidth="1"/>
    <col min="4350" max="4350" width="54.7109375" style="644" customWidth="1"/>
    <col min="4351" max="4351" width="28.42578125" style="644" customWidth="1"/>
    <col min="4352" max="4353" width="17.140625" style="644" bestFit="1" customWidth="1"/>
    <col min="4354" max="4354" width="14.7109375" style="644" bestFit="1" customWidth="1"/>
    <col min="4355" max="4358" width="14.7109375" style="644" customWidth="1"/>
    <col min="4359" max="4359" width="15.7109375" style="644" bestFit="1" customWidth="1"/>
    <col min="4360" max="4360" width="13.42578125" style="644" bestFit="1" customWidth="1"/>
    <col min="4361" max="4361" width="10.42578125" style="644" bestFit="1" customWidth="1"/>
    <col min="4362" max="4603" width="9.140625" style="644"/>
    <col min="4604" max="4604" width="1" style="644" customWidth="1"/>
    <col min="4605" max="4605" width="17.28515625" style="644" customWidth="1"/>
    <col min="4606" max="4606" width="54.7109375" style="644" customWidth="1"/>
    <col min="4607" max="4607" width="28.42578125" style="644" customWidth="1"/>
    <col min="4608" max="4609" width="17.140625" style="644" bestFit="1" customWidth="1"/>
    <col min="4610" max="4610" width="14.7109375" style="644" bestFit="1" customWidth="1"/>
    <col min="4611" max="4614" width="14.7109375" style="644" customWidth="1"/>
    <col min="4615" max="4615" width="15.7109375" style="644" bestFit="1" customWidth="1"/>
    <col min="4616" max="4616" width="13.42578125" style="644" bestFit="1" customWidth="1"/>
    <col min="4617" max="4617" width="10.42578125" style="644" bestFit="1" customWidth="1"/>
    <col min="4618" max="4859" width="9.140625" style="644"/>
    <col min="4860" max="4860" width="1" style="644" customWidth="1"/>
    <col min="4861" max="4861" width="17.28515625" style="644" customWidth="1"/>
    <col min="4862" max="4862" width="54.7109375" style="644" customWidth="1"/>
    <col min="4863" max="4863" width="28.42578125" style="644" customWidth="1"/>
    <col min="4864" max="4865" width="17.140625" style="644" bestFit="1" customWidth="1"/>
    <col min="4866" max="4866" width="14.7109375" style="644" bestFit="1" customWidth="1"/>
    <col min="4867" max="4870" width="14.7109375" style="644" customWidth="1"/>
    <col min="4871" max="4871" width="15.7109375" style="644" bestFit="1" customWidth="1"/>
    <col min="4872" max="4872" width="13.42578125" style="644" bestFit="1" customWidth="1"/>
    <col min="4873" max="4873" width="10.42578125" style="644" bestFit="1" customWidth="1"/>
    <col min="4874" max="5115" width="9.140625" style="644"/>
    <col min="5116" max="5116" width="1" style="644" customWidth="1"/>
    <col min="5117" max="5117" width="17.28515625" style="644" customWidth="1"/>
    <col min="5118" max="5118" width="54.7109375" style="644" customWidth="1"/>
    <col min="5119" max="5119" width="28.42578125" style="644" customWidth="1"/>
    <col min="5120" max="5121" width="17.140625" style="644" bestFit="1" customWidth="1"/>
    <col min="5122" max="5122" width="14.7109375" style="644" bestFit="1" customWidth="1"/>
    <col min="5123" max="5126" width="14.7109375" style="644" customWidth="1"/>
    <col min="5127" max="5127" width="15.7109375" style="644" bestFit="1" customWidth="1"/>
    <col min="5128" max="5128" width="13.42578125" style="644" bestFit="1" customWidth="1"/>
    <col min="5129" max="5129" width="10.42578125" style="644" bestFit="1" customWidth="1"/>
    <col min="5130" max="5371" width="9.140625" style="644"/>
    <col min="5372" max="5372" width="1" style="644" customWidth="1"/>
    <col min="5373" max="5373" width="17.28515625" style="644" customWidth="1"/>
    <col min="5374" max="5374" width="54.7109375" style="644" customWidth="1"/>
    <col min="5375" max="5375" width="28.42578125" style="644" customWidth="1"/>
    <col min="5376" max="5377" width="17.140625" style="644" bestFit="1" customWidth="1"/>
    <col min="5378" max="5378" width="14.7109375" style="644" bestFit="1" customWidth="1"/>
    <col min="5379" max="5382" width="14.7109375" style="644" customWidth="1"/>
    <col min="5383" max="5383" width="15.7109375" style="644" bestFit="1" customWidth="1"/>
    <col min="5384" max="5384" width="13.42578125" style="644" bestFit="1" customWidth="1"/>
    <col min="5385" max="5385" width="10.42578125" style="644" bestFit="1" customWidth="1"/>
    <col min="5386" max="5627" width="9.140625" style="644"/>
    <col min="5628" max="5628" width="1" style="644" customWidth="1"/>
    <col min="5629" max="5629" width="17.28515625" style="644" customWidth="1"/>
    <col min="5630" max="5630" width="54.7109375" style="644" customWidth="1"/>
    <col min="5631" max="5631" width="28.42578125" style="644" customWidth="1"/>
    <col min="5632" max="5633" width="17.140625" style="644" bestFit="1" customWidth="1"/>
    <col min="5634" max="5634" width="14.7109375" style="644" bestFit="1" customWidth="1"/>
    <col min="5635" max="5638" width="14.7109375" style="644" customWidth="1"/>
    <col min="5639" max="5639" width="15.7109375" style="644" bestFit="1" customWidth="1"/>
    <col min="5640" max="5640" width="13.42578125" style="644" bestFit="1" customWidth="1"/>
    <col min="5641" max="5641" width="10.42578125" style="644" bestFit="1" customWidth="1"/>
    <col min="5642" max="5883" width="9.140625" style="644"/>
    <col min="5884" max="5884" width="1" style="644" customWidth="1"/>
    <col min="5885" max="5885" width="17.28515625" style="644" customWidth="1"/>
    <col min="5886" max="5886" width="54.7109375" style="644" customWidth="1"/>
    <col min="5887" max="5887" width="28.42578125" style="644" customWidth="1"/>
    <col min="5888" max="5889" width="17.140625" style="644" bestFit="1" customWidth="1"/>
    <col min="5890" max="5890" width="14.7109375" style="644" bestFit="1" customWidth="1"/>
    <col min="5891" max="5894" width="14.7109375" style="644" customWidth="1"/>
    <col min="5895" max="5895" width="15.7109375" style="644" bestFit="1" customWidth="1"/>
    <col min="5896" max="5896" width="13.42578125" style="644" bestFit="1" customWidth="1"/>
    <col min="5897" max="5897" width="10.42578125" style="644" bestFit="1" customWidth="1"/>
    <col min="5898" max="6139" width="9.140625" style="644"/>
    <col min="6140" max="6140" width="1" style="644" customWidth="1"/>
    <col min="6141" max="6141" width="17.28515625" style="644" customWidth="1"/>
    <col min="6142" max="6142" width="54.7109375" style="644" customWidth="1"/>
    <col min="6143" max="6143" width="28.42578125" style="644" customWidth="1"/>
    <col min="6144" max="6145" width="17.140625" style="644" bestFit="1" customWidth="1"/>
    <col min="6146" max="6146" width="14.7109375" style="644" bestFit="1" customWidth="1"/>
    <col min="6147" max="6150" width="14.7109375" style="644" customWidth="1"/>
    <col min="6151" max="6151" width="15.7109375" style="644" bestFit="1" customWidth="1"/>
    <col min="6152" max="6152" width="13.42578125" style="644" bestFit="1" customWidth="1"/>
    <col min="6153" max="6153" width="10.42578125" style="644" bestFit="1" customWidth="1"/>
    <col min="6154" max="6395" width="9.140625" style="644"/>
    <col min="6396" max="6396" width="1" style="644" customWidth="1"/>
    <col min="6397" max="6397" width="17.28515625" style="644" customWidth="1"/>
    <col min="6398" max="6398" width="54.7109375" style="644" customWidth="1"/>
    <col min="6399" max="6399" width="28.42578125" style="644" customWidth="1"/>
    <col min="6400" max="6401" width="17.140625" style="644" bestFit="1" customWidth="1"/>
    <col min="6402" max="6402" width="14.7109375" style="644" bestFit="1" customWidth="1"/>
    <col min="6403" max="6406" width="14.7109375" style="644" customWidth="1"/>
    <col min="6407" max="6407" width="15.7109375" style="644" bestFit="1" customWidth="1"/>
    <col min="6408" max="6408" width="13.42578125" style="644" bestFit="1" customWidth="1"/>
    <col min="6409" max="6409" width="10.42578125" style="644" bestFit="1" customWidth="1"/>
    <col min="6410" max="6651" width="9.140625" style="644"/>
    <col min="6652" max="6652" width="1" style="644" customWidth="1"/>
    <col min="6653" max="6653" width="17.28515625" style="644" customWidth="1"/>
    <col min="6654" max="6654" width="54.7109375" style="644" customWidth="1"/>
    <col min="6655" max="6655" width="28.42578125" style="644" customWidth="1"/>
    <col min="6656" max="6657" width="17.140625" style="644" bestFit="1" customWidth="1"/>
    <col min="6658" max="6658" width="14.7109375" style="644" bestFit="1" customWidth="1"/>
    <col min="6659" max="6662" width="14.7109375" style="644" customWidth="1"/>
    <col min="6663" max="6663" width="15.7109375" style="644" bestFit="1" customWidth="1"/>
    <col min="6664" max="6664" width="13.42578125" style="644" bestFit="1" customWidth="1"/>
    <col min="6665" max="6665" width="10.42578125" style="644" bestFit="1" customWidth="1"/>
    <col min="6666" max="6907" width="9.140625" style="644"/>
    <col min="6908" max="6908" width="1" style="644" customWidth="1"/>
    <col min="6909" max="6909" width="17.28515625" style="644" customWidth="1"/>
    <col min="6910" max="6910" width="54.7109375" style="644" customWidth="1"/>
    <col min="6911" max="6911" width="28.42578125" style="644" customWidth="1"/>
    <col min="6912" max="6913" width="17.140625" style="644" bestFit="1" customWidth="1"/>
    <col min="6914" max="6914" width="14.7109375" style="644" bestFit="1" customWidth="1"/>
    <col min="6915" max="6918" width="14.7109375" style="644" customWidth="1"/>
    <col min="6919" max="6919" width="15.7109375" style="644" bestFit="1" customWidth="1"/>
    <col min="6920" max="6920" width="13.42578125" style="644" bestFit="1" customWidth="1"/>
    <col min="6921" max="6921" width="10.42578125" style="644" bestFit="1" customWidth="1"/>
    <col min="6922" max="7163" width="9.140625" style="644"/>
    <col min="7164" max="7164" width="1" style="644" customWidth="1"/>
    <col min="7165" max="7165" width="17.28515625" style="644" customWidth="1"/>
    <col min="7166" max="7166" width="54.7109375" style="644" customWidth="1"/>
    <col min="7167" max="7167" width="28.42578125" style="644" customWidth="1"/>
    <col min="7168" max="7169" width="17.140625" style="644" bestFit="1" customWidth="1"/>
    <col min="7170" max="7170" width="14.7109375" style="644" bestFit="1" customWidth="1"/>
    <col min="7171" max="7174" width="14.7109375" style="644" customWidth="1"/>
    <col min="7175" max="7175" width="15.7109375" style="644" bestFit="1" customWidth="1"/>
    <col min="7176" max="7176" width="13.42578125" style="644" bestFit="1" customWidth="1"/>
    <col min="7177" max="7177" width="10.42578125" style="644" bestFit="1" customWidth="1"/>
    <col min="7178" max="7419" width="9.140625" style="644"/>
    <col min="7420" max="7420" width="1" style="644" customWidth="1"/>
    <col min="7421" max="7421" width="17.28515625" style="644" customWidth="1"/>
    <col min="7422" max="7422" width="54.7109375" style="644" customWidth="1"/>
    <col min="7423" max="7423" width="28.42578125" style="644" customWidth="1"/>
    <col min="7424" max="7425" width="17.140625" style="644" bestFit="1" customWidth="1"/>
    <col min="7426" max="7426" width="14.7109375" style="644" bestFit="1" customWidth="1"/>
    <col min="7427" max="7430" width="14.7109375" style="644" customWidth="1"/>
    <col min="7431" max="7431" width="15.7109375" style="644" bestFit="1" customWidth="1"/>
    <col min="7432" max="7432" width="13.42578125" style="644" bestFit="1" customWidth="1"/>
    <col min="7433" max="7433" width="10.42578125" style="644" bestFit="1" customWidth="1"/>
    <col min="7434" max="7675" width="9.140625" style="644"/>
    <col min="7676" max="7676" width="1" style="644" customWidth="1"/>
    <col min="7677" max="7677" width="17.28515625" style="644" customWidth="1"/>
    <col min="7678" max="7678" width="54.7109375" style="644" customWidth="1"/>
    <col min="7679" max="7679" width="28.42578125" style="644" customWidth="1"/>
    <col min="7680" max="7681" width="17.140625" style="644" bestFit="1" customWidth="1"/>
    <col min="7682" max="7682" width="14.7109375" style="644" bestFit="1" customWidth="1"/>
    <col min="7683" max="7686" width="14.7109375" style="644" customWidth="1"/>
    <col min="7687" max="7687" width="15.7109375" style="644" bestFit="1" customWidth="1"/>
    <col min="7688" max="7688" width="13.42578125" style="644" bestFit="1" customWidth="1"/>
    <col min="7689" max="7689" width="10.42578125" style="644" bestFit="1" customWidth="1"/>
    <col min="7690" max="7931" width="9.140625" style="644"/>
    <col min="7932" max="7932" width="1" style="644" customWidth="1"/>
    <col min="7933" max="7933" width="17.28515625" style="644" customWidth="1"/>
    <col min="7934" max="7934" width="54.7109375" style="644" customWidth="1"/>
    <col min="7935" max="7935" width="28.42578125" style="644" customWidth="1"/>
    <col min="7936" max="7937" width="17.140625" style="644" bestFit="1" customWidth="1"/>
    <col min="7938" max="7938" width="14.7109375" style="644" bestFit="1" customWidth="1"/>
    <col min="7939" max="7942" width="14.7109375" style="644" customWidth="1"/>
    <col min="7943" max="7943" width="15.7109375" style="644" bestFit="1" customWidth="1"/>
    <col min="7944" max="7944" width="13.42578125" style="644" bestFit="1" customWidth="1"/>
    <col min="7945" max="7945" width="10.42578125" style="644" bestFit="1" customWidth="1"/>
    <col min="7946" max="8187" width="9.140625" style="644"/>
    <col min="8188" max="8188" width="1" style="644" customWidth="1"/>
    <col min="8189" max="8189" width="17.28515625" style="644" customWidth="1"/>
    <col min="8190" max="8190" width="54.7109375" style="644" customWidth="1"/>
    <col min="8191" max="8191" width="28.42578125" style="644" customWidth="1"/>
    <col min="8192" max="8193" width="17.140625" style="644" bestFit="1" customWidth="1"/>
    <col min="8194" max="8194" width="14.7109375" style="644" bestFit="1" customWidth="1"/>
    <col min="8195" max="8198" width="14.7109375" style="644" customWidth="1"/>
    <col min="8199" max="8199" width="15.7109375" style="644" bestFit="1" customWidth="1"/>
    <col min="8200" max="8200" width="13.42578125" style="644" bestFit="1" customWidth="1"/>
    <col min="8201" max="8201" width="10.42578125" style="644" bestFit="1" customWidth="1"/>
    <col min="8202" max="8443" width="9.140625" style="644"/>
    <col min="8444" max="8444" width="1" style="644" customWidth="1"/>
    <col min="8445" max="8445" width="17.28515625" style="644" customWidth="1"/>
    <col min="8446" max="8446" width="54.7109375" style="644" customWidth="1"/>
    <col min="8447" max="8447" width="28.42578125" style="644" customWidth="1"/>
    <col min="8448" max="8449" width="17.140625" style="644" bestFit="1" customWidth="1"/>
    <col min="8450" max="8450" width="14.7109375" style="644" bestFit="1" customWidth="1"/>
    <col min="8451" max="8454" width="14.7109375" style="644" customWidth="1"/>
    <col min="8455" max="8455" width="15.7109375" style="644" bestFit="1" customWidth="1"/>
    <col min="8456" max="8456" width="13.42578125" style="644" bestFit="1" customWidth="1"/>
    <col min="8457" max="8457" width="10.42578125" style="644" bestFit="1" customWidth="1"/>
    <col min="8458" max="8699" width="9.140625" style="644"/>
    <col min="8700" max="8700" width="1" style="644" customWidth="1"/>
    <col min="8701" max="8701" width="17.28515625" style="644" customWidth="1"/>
    <col min="8702" max="8702" width="54.7109375" style="644" customWidth="1"/>
    <col min="8703" max="8703" width="28.42578125" style="644" customWidth="1"/>
    <col min="8704" max="8705" width="17.140625" style="644" bestFit="1" customWidth="1"/>
    <col min="8706" max="8706" width="14.7109375" style="644" bestFit="1" customWidth="1"/>
    <col min="8707" max="8710" width="14.7109375" style="644" customWidth="1"/>
    <col min="8711" max="8711" width="15.7109375" style="644" bestFit="1" customWidth="1"/>
    <col min="8712" max="8712" width="13.42578125" style="644" bestFit="1" customWidth="1"/>
    <col min="8713" max="8713" width="10.42578125" style="644" bestFit="1" customWidth="1"/>
    <col min="8714" max="8955" width="9.140625" style="644"/>
    <col min="8956" max="8956" width="1" style="644" customWidth="1"/>
    <col min="8957" max="8957" width="17.28515625" style="644" customWidth="1"/>
    <col min="8958" max="8958" width="54.7109375" style="644" customWidth="1"/>
    <col min="8959" max="8959" width="28.42578125" style="644" customWidth="1"/>
    <col min="8960" max="8961" width="17.140625" style="644" bestFit="1" customWidth="1"/>
    <col min="8962" max="8962" width="14.7109375" style="644" bestFit="1" customWidth="1"/>
    <col min="8963" max="8966" width="14.7109375" style="644" customWidth="1"/>
    <col min="8967" max="8967" width="15.7109375" style="644" bestFit="1" customWidth="1"/>
    <col min="8968" max="8968" width="13.42578125" style="644" bestFit="1" customWidth="1"/>
    <col min="8969" max="8969" width="10.42578125" style="644" bestFit="1" customWidth="1"/>
    <col min="8970" max="9211" width="9.140625" style="644"/>
    <col min="9212" max="9212" width="1" style="644" customWidth="1"/>
    <col min="9213" max="9213" width="17.28515625" style="644" customWidth="1"/>
    <col min="9214" max="9214" width="54.7109375" style="644" customWidth="1"/>
    <col min="9215" max="9215" width="28.42578125" style="644" customWidth="1"/>
    <col min="9216" max="9217" width="17.140625" style="644" bestFit="1" customWidth="1"/>
    <col min="9218" max="9218" width="14.7109375" style="644" bestFit="1" customWidth="1"/>
    <col min="9219" max="9222" width="14.7109375" style="644" customWidth="1"/>
    <col min="9223" max="9223" width="15.7109375" style="644" bestFit="1" customWidth="1"/>
    <col min="9224" max="9224" width="13.42578125" style="644" bestFit="1" customWidth="1"/>
    <col min="9225" max="9225" width="10.42578125" style="644" bestFit="1" customWidth="1"/>
    <col min="9226" max="9467" width="9.140625" style="644"/>
    <col min="9468" max="9468" width="1" style="644" customWidth="1"/>
    <col min="9469" max="9469" width="17.28515625" style="644" customWidth="1"/>
    <col min="9470" max="9470" width="54.7109375" style="644" customWidth="1"/>
    <col min="9471" max="9471" width="28.42578125" style="644" customWidth="1"/>
    <col min="9472" max="9473" width="17.140625" style="644" bestFit="1" customWidth="1"/>
    <col min="9474" max="9474" width="14.7109375" style="644" bestFit="1" customWidth="1"/>
    <col min="9475" max="9478" width="14.7109375" style="644" customWidth="1"/>
    <col min="9479" max="9479" width="15.7109375" style="644" bestFit="1" customWidth="1"/>
    <col min="9480" max="9480" width="13.42578125" style="644" bestFit="1" customWidth="1"/>
    <col min="9481" max="9481" width="10.42578125" style="644" bestFit="1" customWidth="1"/>
    <col min="9482" max="9723" width="9.140625" style="644"/>
    <col min="9724" max="9724" width="1" style="644" customWidth="1"/>
    <col min="9725" max="9725" width="17.28515625" style="644" customWidth="1"/>
    <col min="9726" max="9726" width="54.7109375" style="644" customWidth="1"/>
    <col min="9727" max="9727" width="28.42578125" style="644" customWidth="1"/>
    <col min="9728" max="9729" width="17.140625" style="644" bestFit="1" customWidth="1"/>
    <col min="9730" max="9730" width="14.7109375" style="644" bestFit="1" customWidth="1"/>
    <col min="9731" max="9734" width="14.7109375" style="644" customWidth="1"/>
    <col min="9735" max="9735" width="15.7109375" style="644" bestFit="1" customWidth="1"/>
    <col min="9736" max="9736" width="13.42578125" style="644" bestFit="1" customWidth="1"/>
    <col min="9737" max="9737" width="10.42578125" style="644" bestFit="1" customWidth="1"/>
    <col min="9738" max="9979" width="9.140625" style="644"/>
    <col min="9980" max="9980" width="1" style="644" customWidth="1"/>
    <col min="9981" max="9981" width="17.28515625" style="644" customWidth="1"/>
    <col min="9982" max="9982" width="54.7109375" style="644" customWidth="1"/>
    <col min="9983" max="9983" width="28.42578125" style="644" customWidth="1"/>
    <col min="9984" max="9985" width="17.140625" style="644" bestFit="1" customWidth="1"/>
    <col min="9986" max="9986" width="14.7109375" style="644" bestFit="1" customWidth="1"/>
    <col min="9987" max="9990" width="14.7109375" style="644" customWidth="1"/>
    <col min="9991" max="9991" width="15.7109375" style="644" bestFit="1" customWidth="1"/>
    <col min="9992" max="9992" width="13.42578125" style="644" bestFit="1" customWidth="1"/>
    <col min="9993" max="9993" width="10.42578125" style="644" bestFit="1" customWidth="1"/>
    <col min="9994" max="10235" width="9.140625" style="644"/>
    <col min="10236" max="10236" width="1" style="644" customWidth="1"/>
    <col min="10237" max="10237" width="17.28515625" style="644" customWidth="1"/>
    <col min="10238" max="10238" width="54.7109375" style="644" customWidth="1"/>
    <col min="10239" max="10239" width="28.42578125" style="644" customWidth="1"/>
    <col min="10240" max="10241" width="17.140625" style="644" bestFit="1" customWidth="1"/>
    <col min="10242" max="10242" width="14.7109375" style="644" bestFit="1" customWidth="1"/>
    <col min="10243" max="10246" width="14.7109375" style="644" customWidth="1"/>
    <col min="10247" max="10247" width="15.7109375" style="644" bestFit="1" customWidth="1"/>
    <col min="10248" max="10248" width="13.42578125" style="644" bestFit="1" customWidth="1"/>
    <col min="10249" max="10249" width="10.42578125" style="644" bestFit="1" customWidth="1"/>
    <col min="10250" max="10491" width="9.140625" style="644"/>
    <col min="10492" max="10492" width="1" style="644" customWidth="1"/>
    <col min="10493" max="10493" width="17.28515625" style="644" customWidth="1"/>
    <col min="10494" max="10494" width="54.7109375" style="644" customWidth="1"/>
    <col min="10495" max="10495" width="28.42578125" style="644" customWidth="1"/>
    <col min="10496" max="10497" width="17.140625" style="644" bestFit="1" customWidth="1"/>
    <col min="10498" max="10498" width="14.7109375" style="644" bestFit="1" customWidth="1"/>
    <col min="10499" max="10502" width="14.7109375" style="644" customWidth="1"/>
    <col min="10503" max="10503" width="15.7109375" style="644" bestFit="1" customWidth="1"/>
    <col min="10504" max="10504" width="13.42578125" style="644" bestFit="1" customWidth="1"/>
    <col min="10505" max="10505" width="10.42578125" style="644" bestFit="1" customWidth="1"/>
    <col min="10506" max="10747" width="9.140625" style="644"/>
    <col min="10748" max="10748" width="1" style="644" customWidth="1"/>
    <col min="10749" max="10749" width="17.28515625" style="644" customWidth="1"/>
    <col min="10750" max="10750" width="54.7109375" style="644" customWidth="1"/>
    <col min="10751" max="10751" width="28.42578125" style="644" customWidth="1"/>
    <col min="10752" max="10753" width="17.140625" style="644" bestFit="1" customWidth="1"/>
    <col min="10754" max="10754" width="14.7109375" style="644" bestFit="1" customWidth="1"/>
    <col min="10755" max="10758" width="14.7109375" style="644" customWidth="1"/>
    <col min="10759" max="10759" width="15.7109375" style="644" bestFit="1" customWidth="1"/>
    <col min="10760" max="10760" width="13.42578125" style="644" bestFit="1" customWidth="1"/>
    <col min="10761" max="10761" width="10.42578125" style="644" bestFit="1" customWidth="1"/>
    <col min="10762" max="11003" width="9.140625" style="644"/>
    <col min="11004" max="11004" width="1" style="644" customWidth="1"/>
    <col min="11005" max="11005" width="17.28515625" style="644" customWidth="1"/>
    <col min="11006" max="11006" width="54.7109375" style="644" customWidth="1"/>
    <col min="11007" max="11007" width="28.42578125" style="644" customWidth="1"/>
    <col min="11008" max="11009" width="17.140625" style="644" bestFit="1" customWidth="1"/>
    <col min="11010" max="11010" width="14.7109375" style="644" bestFit="1" customWidth="1"/>
    <col min="11011" max="11014" width="14.7109375" style="644" customWidth="1"/>
    <col min="11015" max="11015" width="15.7109375" style="644" bestFit="1" customWidth="1"/>
    <col min="11016" max="11016" width="13.42578125" style="644" bestFit="1" customWidth="1"/>
    <col min="11017" max="11017" width="10.42578125" style="644" bestFit="1" customWidth="1"/>
    <col min="11018" max="11259" width="9.140625" style="644"/>
    <col min="11260" max="11260" width="1" style="644" customWidth="1"/>
    <col min="11261" max="11261" width="17.28515625" style="644" customWidth="1"/>
    <col min="11262" max="11262" width="54.7109375" style="644" customWidth="1"/>
    <col min="11263" max="11263" width="28.42578125" style="644" customWidth="1"/>
    <col min="11264" max="11265" width="17.140625" style="644" bestFit="1" customWidth="1"/>
    <col min="11266" max="11266" width="14.7109375" style="644" bestFit="1" customWidth="1"/>
    <col min="11267" max="11270" width="14.7109375" style="644" customWidth="1"/>
    <col min="11271" max="11271" width="15.7109375" style="644" bestFit="1" customWidth="1"/>
    <col min="11272" max="11272" width="13.42578125" style="644" bestFit="1" customWidth="1"/>
    <col min="11273" max="11273" width="10.42578125" style="644" bestFit="1" customWidth="1"/>
    <col min="11274" max="11515" width="9.140625" style="644"/>
    <col min="11516" max="11516" width="1" style="644" customWidth="1"/>
    <col min="11517" max="11517" width="17.28515625" style="644" customWidth="1"/>
    <col min="11518" max="11518" width="54.7109375" style="644" customWidth="1"/>
    <col min="11519" max="11519" width="28.42578125" style="644" customWidth="1"/>
    <col min="11520" max="11521" width="17.140625" style="644" bestFit="1" customWidth="1"/>
    <col min="11522" max="11522" width="14.7109375" style="644" bestFit="1" customWidth="1"/>
    <col min="11523" max="11526" width="14.7109375" style="644" customWidth="1"/>
    <col min="11527" max="11527" width="15.7109375" style="644" bestFit="1" customWidth="1"/>
    <col min="11528" max="11528" width="13.42578125" style="644" bestFit="1" customWidth="1"/>
    <col min="11529" max="11529" width="10.42578125" style="644" bestFit="1" customWidth="1"/>
    <col min="11530" max="11771" width="9.140625" style="644"/>
    <col min="11772" max="11772" width="1" style="644" customWidth="1"/>
    <col min="11773" max="11773" width="17.28515625" style="644" customWidth="1"/>
    <col min="11774" max="11774" width="54.7109375" style="644" customWidth="1"/>
    <col min="11775" max="11775" width="28.42578125" style="644" customWidth="1"/>
    <col min="11776" max="11777" width="17.140625" style="644" bestFit="1" customWidth="1"/>
    <col min="11778" max="11778" width="14.7109375" style="644" bestFit="1" customWidth="1"/>
    <col min="11779" max="11782" width="14.7109375" style="644" customWidth="1"/>
    <col min="11783" max="11783" width="15.7109375" style="644" bestFit="1" customWidth="1"/>
    <col min="11784" max="11784" width="13.42578125" style="644" bestFit="1" customWidth="1"/>
    <col min="11785" max="11785" width="10.42578125" style="644" bestFit="1" customWidth="1"/>
    <col min="11786" max="12027" width="9.140625" style="644"/>
    <col min="12028" max="12028" width="1" style="644" customWidth="1"/>
    <col min="12029" max="12029" width="17.28515625" style="644" customWidth="1"/>
    <col min="12030" max="12030" width="54.7109375" style="644" customWidth="1"/>
    <col min="12031" max="12031" width="28.42578125" style="644" customWidth="1"/>
    <col min="12032" max="12033" width="17.140625" style="644" bestFit="1" customWidth="1"/>
    <col min="12034" max="12034" width="14.7109375" style="644" bestFit="1" customWidth="1"/>
    <col min="12035" max="12038" width="14.7109375" style="644" customWidth="1"/>
    <col min="12039" max="12039" width="15.7109375" style="644" bestFit="1" customWidth="1"/>
    <col min="12040" max="12040" width="13.42578125" style="644" bestFit="1" customWidth="1"/>
    <col min="12041" max="12041" width="10.42578125" style="644" bestFit="1" customWidth="1"/>
    <col min="12042" max="12283" width="9.140625" style="644"/>
    <col min="12284" max="12284" width="1" style="644" customWidth="1"/>
    <col min="12285" max="12285" width="17.28515625" style="644" customWidth="1"/>
    <col min="12286" max="12286" width="54.7109375" style="644" customWidth="1"/>
    <col min="12287" max="12287" width="28.42578125" style="644" customWidth="1"/>
    <col min="12288" max="12289" width="17.140625" style="644" bestFit="1" customWidth="1"/>
    <col min="12290" max="12290" width="14.7109375" style="644" bestFit="1" customWidth="1"/>
    <col min="12291" max="12294" width="14.7109375" style="644" customWidth="1"/>
    <col min="12295" max="12295" width="15.7109375" style="644" bestFit="1" customWidth="1"/>
    <col min="12296" max="12296" width="13.42578125" style="644" bestFit="1" customWidth="1"/>
    <col min="12297" max="12297" width="10.42578125" style="644" bestFit="1" customWidth="1"/>
    <col min="12298" max="12539" width="9.140625" style="644"/>
    <col min="12540" max="12540" width="1" style="644" customWidth="1"/>
    <col min="12541" max="12541" width="17.28515625" style="644" customWidth="1"/>
    <col min="12542" max="12542" width="54.7109375" style="644" customWidth="1"/>
    <col min="12543" max="12543" width="28.42578125" style="644" customWidth="1"/>
    <col min="12544" max="12545" width="17.140625" style="644" bestFit="1" customWidth="1"/>
    <col min="12546" max="12546" width="14.7109375" style="644" bestFit="1" customWidth="1"/>
    <col min="12547" max="12550" width="14.7109375" style="644" customWidth="1"/>
    <col min="12551" max="12551" width="15.7109375" style="644" bestFit="1" customWidth="1"/>
    <col min="12552" max="12552" width="13.42578125" style="644" bestFit="1" customWidth="1"/>
    <col min="12553" max="12553" width="10.42578125" style="644" bestFit="1" customWidth="1"/>
    <col min="12554" max="12795" width="9.140625" style="644"/>
    <col min="12796" max="12796" width="1" style="644" customWidth="1"/>
    <col min="12797" max="12797" width="17.28515625" style="644" customWidth="1"/>
    <col min="12798" max="12798" width="54.7109375" style="644" customWidth="1"/>
    <col min="12799" max="12799" width="28.42578125" style="644" customWidth="1"/>
    <col min="12800" max="12801" width="17.140625" style="644" bestFit="1" customWidth="1"/>
    <col min="12802" max="12802" width="14.7109375" style="644" bestFit="1" customWidth="1"/>
    <col min="12803" max="12806" width="14.7109375" style="644" customWidth="1"/>
    <col min="12807" max="12807" width="15.7109375" style="644" bestFit="1" customWidth="1"/>
    <col min="12808" max="12808" width="13.42578125" style="644" bestFit="1" customWidth="1"/>
    <col min="12809" max="12809" width="10.42578125" style="644" bestFit="1" customWidth="1"/>
    <col min="12810" max="13051" width="9.140625" style="644"/>
    <col min="13052" max="13052" width="1" style="644" customWidth="1"/>
    <col min="13053" max="13053" width="17.28515625" style="644" customWidth="1"/>
    <col min="13054" max="13054" width="54.7109375" style="644" customWidth="1"/>
    <col min="13055" max="13055" width="28.42578125" style="644" customWidth="1"/>
    <col min="13056" max="13057" width="17.140625" style="644" bestFit="1" customWidth="1"/>
    <col min="13058" max="13058" width="14.7109375" style="644" bestFit="1" customWidth="1"/>
    <col min="13059" max="13062" width="14.7109375" style="644" customWidth="1"/>
    <col min="13063" max="13063" width="15.7109375" style="644" bestFit="1" customWidth="1"/>
    <col min="13064" max="13064" width="13.42578125" style="644" bestFit="1" customWidth="1"/>
    <col min="13065" max="13065" width="10.42578125" style="644" bestFit="1" customWidth="1"/>
    <col min="13066" max="13307" width="9.140625" style="644"/>
    <col min="13308" max="13308" width="1" style="644" customWidth="1"/>
    <col min="13309" max="13309" width="17.28515625" style="644" customWidth="1"/>
    <col min="13310" max="13310" width="54.7109375" style="644" customWidth="1"/>
    <col min="13311" max="13311" width="28.42578125" style="644" customWidth="1"/>
    <col min="13312" max="13313" width="17.140625" style="644" bestFit="1" customWidth="1"/>
    <col min="13314" max="13314" width="14.7109375" style="644" bestFit="1" customWidth="1"/>
    <col min="13315" max="13318" width="14.7109375" style="644" customWidth="1"/>
    <col min="13319" max="13319" width="15.7109375" style="644" bestFit="1" customWidth="1"/>
    <col min="13320" max="13320" width="13.42578125" style="644" bestFit="1" customWidth="1"/>
    <col min="13321" max="13321" width="10.42578125" style="644" bestFit="1" customWidth="1"/>
    <col min="13322" max="13563" width="9.140625" style="644"/>
    <col min="13564" max="13564" width="1" style="644" customWidth="1"/>
    <col min="13565" max="13565" width="17.28515625" style="644" customWidth="1"/>
    <col min="13566" max="13566" width="54.7109375" style="644" customWidth="1"/>
    <col min="13567" max="13567" width="28.42578125" style="644" customWidth="1"/>
    <col min="13568" max="13569" width="17.140625" style="644" bestFit="1" customWidth="1"/>
    <col min="13570" max="13570" width="14.7109375" style="644" bestFit="1" customWidth="1"/>
    <col min="13571" max="13574" width="14.7109375" style="644" customWidth="1"/>
    <col min="13575" max="13575" width="15.7109375" style="644" bestFit="1" customWidth="1"/>
    <col min="13576" max="13576" width="13.42578125" style="644" bestFit="1" customWidth="1"/>
    <col min="13577" max="13577" width="10.42578125" style="644" bestFit="1" customWidth="1"/>
    <col min="13578" max="13819" width="9.140625" style="644"/>
    <col min="13820" max="13820" width="1" style="644" customWidth="1"/>
    <col min="13821" max="13821" width="17.28515625" style="644" customWidth="1"/>
    <col min="13822" max="13822" width="54.7109375" style="644" customWidth="1"/>
    <col min="13823" max="13823" width="28.42578125" style="644" customWidth="1"/>
    <col min="13824" max="13825" width="17.140625" style="644" bestFit="1" customWidth="1"/>
    <col min="13826" max="13826" width="14.7109375" style="644" bestFit="1" customWidth="1"/>
    <col min="13827" max="13830" width="14.7109375" style="644" customWidth="1"/>
    <col min="13831" max="13831" width="15.7109375" style="644" bestFit="1" customWidth="1"/>
    <col min="13832" max="13832" width="13.42578125" style="644" bestFit="1" customWidth="1"/>
    <col min="13833" max="13833" width="10.42578125" style="644" bestFit="1" customWidth="1"/>
    <col min="13834" max="14075" width="9.140625" style="644"/>
    <col min="14076" max="14076" width="1" style="644" customWidth="1"/>
    <col min="14077" max="14077" width="17.28515625" style="644" customWidth="1"/>
    <col min="14078" max="14078" width="54.7109375" style="644" customWidth="1"/>
    <col min="14079" max="14079" width="28.42578125" style="644" customWidth="1"/>
    <col min="14080" max="14081" width="17.140625" style="644" bestFit="1" customWidth="1"/>
    <col min="14082" max="14082" width="14.7109375" style="644" bestFit="1" customWidth="1"/>
    <col min="14083" max="14086" width="14.7109375" style="644" customWidth="1"/>
    <col min="14087" max="14087" width="15.7109375" style="644" bestFit="1" customWidth="1"/>
    <col min="14088" max="14088" width="13.42578125" style="644" bestFit="1" customWidth="1"/>
    <col min="14089" max="14089" width="10.42578125" style="644" bestFit="1" customWidth="1"/>
    <col min="14090" max="14331" width="9.140625" style="644"/>
    <col min="14332" max="14332" width="1" style="644" customWidth="1"/>
    <col min="14333" max="14333" width="17.28515625" style="644" customWidth="1"/>
    <col min="14334" max="14334" width="54.7109375" style="644" customWidth="1"/>
    <col min="14335" max="14335" width="28.42578125" style="644" customWidth="1"/>
    <col min="14336" max="14337" width="17.140625" style="644" bestFit="1" customWidth="1"/>
    <col min="14338" max="14338" width="14.7109375" style="644" bestFit="1" customWidth="1"/>
    <col min="14339" max="14342" width="14.7109375" style="644" customWidth="1"/>
    <col min="14343" max="14343" width="15.7109375" style="644" bestFit="1" customWidth="1"/>
    <col min="14344" max="14344" width="13.42578125" style="644" bestFit="1" customWidth="1"/>
    <col min="14345" max="14345" width="10.42578125" style="644" bestFit="1" customWidth="1"/>
    <col min="14346" max="14587" width="9.140625" style="644"/>
    <col min="14588" max="14588" width="1" style="644" customWidth="1"/>
    <col min="14589" max="14589" width="17.28515625" style="644" customWidth="1"/>
    <col min="14590" max="14590" width="54.7109375" style="644" customWidth="1"/>
    <col min="14591" max="14591" width="28.42578125" style="644" customWidth="1"/>
    <col min="14592" max="14593" width="17.140625" style="644" bestFit="1" customWidth="1"/>
    <col min="14594" max="14594" width="14.7109375" style="644" bestFit="1" customWidth="1"/>
    <col min="14595" max="14598" width="14.7109375" style="644" customWidth="1"/>
    <col min="14599" max="14599" width="15.7109375" style="644" bestFit="1" customWidth="1"/>
    <col min="14600" max="14600" width="13.42578125" style="644" bestFit="1" customWidth="1"/>
    <col min="14601" max="14601" width="10.42578125" style="644" bestFit="1" customWidth="1"/>
    <col min="14602" max="14843" width="9.140625" style="644"/>
    <col min="14844" max="14844" width="1" style="644" customWidth="1"/>
    <col min="14845" max="14845" width="17.28515625" style="644" customWidth="1"/>
    <col min="14846" max="14846" width="54.7109375" style="644" customWidth="1"/>
    <col min="14847" max="14847" width="28.42578125" style="644" customWidth="1"/>
    <col min="14848" max="14849" width="17.140625" style="644" bestFit="1" customWidth="1"/>
    <col min="14850" max="14850" width="14.7109375" style="644" bestFit="1" customWidth="1"/>
    <col min="14851" max="14854" width="14.7109375" style="644" customWidth="1"/>
    <col min="14855" max="14855" width="15.7109375" style="644" bestFit="1" customWidth="1"/>
    <col min="14856" max="14856" width="13.42578125" style="644" bestFit="1" customWidth="1"/>
    <col min="14857" max="14857" width="10.42578125" style="644" bestFit="1" customWidth="1"/>
    <col min="14858" max="15099" width="9.140625" style="644"/>
    <col min="15100" max="15100" width="1" style="644" customWidth="1"/>
    <col min="15101" max="15101" width="17.28515625" style="644" customWidth="1"/>
    <col min="15102" max="15102" width="54.7109375" style="644" customWidth="1"/>
    <col min="15103" max="15103" width="28.42578125" style="644" customWidth="1"/>
    <col min="15104" max="15105" width="17.140625" style="644" bestFit="1" customWidth="1"/>
    <col min="15106" max="15106" width="14.7109375" style="644" bestFit="1" customWidth="1"/>
    <col min="15107" max="15110" width="14.7109375" style="644" customWidth="1"/>
    <col min="15111" max="15111" width="15.7109375" style="644" bestFit="1" customWidth="1"/>
    <col min="15112" max="15112" width="13.42578125" style="644" bestFit="1" customWidth="1"/>
    <col min="15113" max="15113" width="10.42578125" style="644" bestFit="1" customWidth="1"/>
    <col min="15114" max="15355" width="9.140625" style="644"/>
    <col min="15356" max="15356" width="1" style="644" customWidth="1"/>
    <col min="15357" max="15357" width="17.28515625" style="644" customWidth="1"/>
    <col min="15358" max="15358" width="54.7109375" style="644" customWidth="1"/>
    <col min="15359" max="15359" width="28.42578125" style="644" customWidth="1"/>
    <col min="15360" max="15361" width="17.140625" style="644" bestFit="1" customWidth="1"/>
    <col min="15362" max="15362" width="14.7109375" style="644" bestFit="1" customWidth="1"/>
    <col min="15363" max="15366" width="14.7109375" style="644" customWidth="1"/>
    <col min="15367" max="15367" width="15.7109375" style="644" bestFit="1" customWidth="1"/>
    <col min="15368" max="15368" width="13.42578125" style="644" bestFit="1" customWidth="1"/>
    <col min="15369" max="15369" width="10.42578125" style="644" bestFit="1" customWidth="1"/>
    <col min="15370" max="15611" width="9.140625" style="644"/>
    <col min="15612" max="15612" width="1" style="644" customWidth="1"/>
    <col min="15613" max="15613" width="17.28515625" style="644" customWidth="1"/>
    <col min="15614" max="15614" width="54.7109375" style="644" customWidth="1"/>
    <col min="15615" max="15615" width="28.42578125" style="644" customWidth="1"/>
    <col min="15616" max="15617" width="17.140625" style="644" bestFit="1" customWidth="1"/>
    <col min="15618" max="15618" width="14.7109375" style="644" bestFit="1" customWidth="1"/>
    <col min="15619" max="15622" width="14.7109375" style="644" customWidth="1"/>
    <col min="15623" max="15623" width="15.7109375" style="644" bestFit="1" customWidth="1"/>
    <col min="15624" max="15624" width="13.42578125" style="644" bestFit="1" customWidth="1"/>
    <col min="15625" max="15625" width="10.42578125" style="644" bestFit="1" customWidth="1"/>
    <col min="15626" max="15867" width="9.140625" style="644"/>
    <col min="15868" max="15868" width="1" style="644" customWidth="1"/>
    <col min="15869" max="15869" width="17.28515625" style="644" customWidth="1"/>
    <col min="15870" max="15870" width="54.7109375" style="644" customWidth="1"/>
    <col min="15871" max="15871" width="28.42578125" style="644" customWidth="1"/>
    <col min="15872" max="15873" width="17.140625" style="644" bestFit="1" customWidth="1"/>
    <col min="15874" max="15874" width="14.7109375" style="644" bestFit="1" customWidth="1"/>
    <col min="15875" max="15878" width="14.7109375" style="644" customWidth="1"/>
    <col min="15879" max="15879" width="15.7109375" style="644" bestFit="1" customWidth="1"/>
    <col min="15880" max="15880" width="13.42578125" style="644" bestFit="1" customWidth="1"/>
    <col min="15881" max="15881" width="10.42578125" style="644" bestFit="1" customWidth="1"/>
    <col min="15882" max="16123" width="9.140625" style="644"/>
    <col min="16124" max="16124" width="1" style="644" customWidth="1"/>
    <col min="16125" max="16125" width="17.28515625" style="644" customWidth="1"/>
    <col min="16126" max="16126" width="54.7109375" style="644" customWidth="1"/>
    <col min="16127" max="16127" width="28.42578125" style="644" customWidth="1"/>
    <col min="16128" max="16129" width="17.140625" style="644" bestFit="1" customWidth="1"/>
    <col min="16130" max="16130" width="14.7109375" style="644" bestFit="1" customWidth="1"/>
    <col min="16131" max="16134" width="14.7109375" style="644" customWidth="1"/>
    <col min="16135" max="16135" width="15.7109375" style="644" bestFit="1" customWidth="1"/>
    <col min="16136" max="16136" width="13.42578125" style="644" bestFit="1" customWidth="1"/>
    <col min="16137" max="16137" width="10.42578125" style="644" bestFit="1" customWidth="1"/>
    <col min="16138" max="16384" width="9.140625" style="644"/>
  </cols>
  <sheetData>
    <row r="2" spans="1:9" ht="20.45" customHeight="1">
      <c r="B2" s="606" t="s">
        <v>1294</v>
      </c>
      <c r="C2" s="604"/>
    </row>
    <row r="3" spans="1:9" ht="14.45" customHeight="1">
      <c r="B3" s="606"/>
      <c r="C3" s="604"/>
    </row>
    <row r="4" spans="1:9" ht="15.75" customHeight="1">
      <c r="B4" s="758" t="s">
        <v>1</v>
      </c>
      <c r="C4" s="758" t="s">
        <v>58</v>
      </c>
      <c r="D4" s="756" t="s">
        <v>1289</v>
      </c>
      <c r="E4" s="756" t="s">
        <v>1290</v>
      </c>
      <c r="F4" s="759" t="s">
        <v>1291</v>
      </c>
      <c r="G4" s="759"/>
      <c r="H4" s="756" t="s">
        <v>45</v>
      </c>
    </row>
    <row r="5" spans="1:9" ht="14.25" customHeight="1">
      <c r="B5" s="758"/>
      <c r="C5" s="758"/>
      <c r="D5" s="757"/>
      <c r="E5" s="757"/>
      <c r="F5" s="613" t="s">
        <v>1292</v>
      </c>
      <c r="G5" s="613" t="s">
        <v>1293</v>
      </c>
      <c r="H5" s="757"/>
    </row>
    <row r="6" spans="1:9" s="643" customFormat="1" ht="16.149999999999999" customHeight="1">
      <c r="B6" s="614">
        <v>1</v>
      </c>
      <c r="C6" s="615" t="s">
        <v>3</v>
      </c>
      <c r="D6" s="666">
        <f>+D7+D115</f>
        <v>48774219496</v>
      </c>
      <c r="E6" s="666">
        <f>+E7+E115</f>
        <v>4047263205</v>
      </c>
      <c r="F6" s="667">
        <v>0</v>
      </c>
      <c r="G6" s="667">
        <v>0</v>
      </c>
      <c r="H6" s="666">
        <f t="shared" ref="H6" si="0">+H7+H115</f>
        <v>48917929522</v>
      </c>
    </row>
    <row r="7" spans="1:9" s="643" customFormat="1" ht="16.149999999999999" customHeight="1">
      <c r="B7" s="614">
        <v>11</v>
      </c>
      <c r="C7" s="615" t="s">
        <v>4</v>
      </c>
      <c r="D7" s="666">
        <f>+D8+D37+D81+D107</f>
        <v>43069780642</v>
      </c>
      <c r="E7" s="666">
        <f>+E8+E37+E81+E107</f>
        <v>3423518805</v>
      </c>
      <c r="F7" s="667">
        <v>0</v>
      </c>
      <c r="G7" s="667">
        <v>0</v>
      </c>
      <c r="H7" s="666">
        <f t="shared" ref="H7" si="1">+H8+H37+H81+H107</f>
        <v>46454458287</v>
      </c>
    </row>
    <row r="8" spans="1:9" s="643" customFormat="1" ht="16.149999999999999" customHeight="1">
      <c r="B8" s="614">
        <v>111</v>
      </c>
      <c r="C8" s="615" t="s">
        <v>5</v>
      </c>
      <c r="D8" s="666">
        <f>+D9</f>
        <v>448519224</v>
      </c>
      <c r="E8" s="666">
        <f>+E9</f>
        <v>589088495</v>
      </c>
      <c r="F8" s="667">
        <v>0</v>
      </c>
      <c r="G8" s="667">
        <v>0</v>
      </c>
      <c r="H8" s="666">
        <f t="shared" ref="H8" si="2">+H9</f>
        <v>1037607719</v>
      </c>
    </row>
    <row r="9" spans="1:9" s="643" customFormat="1" ht="16.149999999999999" customHeight="1">
      <c r="B9" s="614">
        <v>11103</v>
      </c>
      <c r="C9" s="615" t="s">
        <v>16</v>
      </c>
      <c r="D9" s="666">
        <f>+D10+D24</f>
        <v>448519224</v>
      </c>
      <c r="E9" s="666">
        <f>+E10+E24</f>
        <v>589088495</v>
      </c>
      <c r="F9" s="667">
        <v>0</v>
      </c>
      <c r="G9" s="667">
        <v>0</v>
      </c>
      <c r="H9" s="666">
        <f t="shared" ref="H9" si="3">+H10+H24</f>
        <v>1037607719</v>
      </c>
    </row>
    <row r="10" spans="1:9" s="643" customFormat="1" ht="16.149999999999999" customHeight="1">
      <c r="B10" s="614">
        <v>1110301</v>
      </c>
      <c r="C10" s="615" t="s">
        <v>607</v>
      </c>
      <c r="D10" s="666">
        <f>+SUM(D11:D23)</f>
        <v>138896872</v>
      </c>
      <c r="E10" s="666">
        <f>+SUM(E11:E23)</f>
        <v>589088495</v>
      </c>
      <c r="F10" s="667">
        <v>0</v>
      </c>
      <c r="G10" s="667">
        <v>0</v>
      </c>
      <c r="H10" s="666">
        <f t="shared" ref="H10" si="4">+SUM(H11:H23)</f>
        <v>727985367</v>
      </c>
    </row>
    <row r="11" spans="1:9" s="643" customFormat="1" ht="16.149999999999999" customHeight="1">
      <c r="B11" s="610">
        <v>111030102</v>
      </c>
      <c r="C11" s="611" t="s">
        <v>608</v>
      </c>
      <c r="D11" s="667">
        <v>55963185</v>
      </c>
      <c r="E11" s="667">
        <f>+SUMIF('AF 032021'!F:F,Consolidado!B11,'AF 032021'!C:C)</f>
        <v>0</v>
      </c>
      <c r="F11" s="667">
        <v>0</v>
      </c>
      <c r="G11" s="667">
        <v>0</v>
      </c>
      <c r="H11" s="642">
        <f t="shared" ref="H11:H13" si="5">+D11+E11+F11-G11</f>
        <v>55963185</v>
      </c>
      <c r="I11" s="644"/>
    </row>
    <row r="12" spans="1:9" s="643" customFormat="1" ht="16.149999999999999" customHeight="1">
      <c r="B12" s="610">
        <v>111030103</v>
      </c>
      <c r="C12" s="611" t="s">
        <v>609</v>
      </c>
      <c r="D12" s="667">
        <v>6000000</v>
      </c>
      <c r="E12" s="667">
        <f>+SUMIF('AF 032021'!F:F,Consolidado!B12,'AF 032021'!C:C)</f>
        <v>0</v>
      </c>
      <c r="F12" s="667">
        <v>0</v>
      </c>
      <c r="G12" s="667">
        <v>0</v>
      </c>
      <c r="H12" s="642">
        <f t="shared" si="5"/>
        <v>6000000</v>
      </c>
      <c r="I12" s="644"/>
    </row>
    <row r="13" spans="1:9" s="643" customFormat="1" ht="16.149999999999999" customHeight="1">
      <c r="B13" s="610">
        <v>111030104</v>
      </c>
      <c r="C13" s="611" t="s">
        <v>610</v>
      </c>
      <c r="D13" s="667">
        <v>6000000</v>
      </c>
      <c r="E13" s="667">
        <f>+SUMIF('AF 032021'!F:F,Consolidado!B13,'AF 032021'!C:C)</f>
        <v>0</v>
      </c>
      <c r="F13" s="667">
        <v>0</v>
      </c>
      <c r="G13" s="667">
        <v>0</v>
      </c>
      <c r="H13" s="642">
        <f t="shared" si="5"/>
        <v>6000000</v>
      </c>
      <c r="I13" s="644"/>
    </row>
    <row r="14" spans="1:9" ht="16.149999999999999" customHeight="1">
      <c r="A14" s="644"/>
      <c r="B14" s="610">
        <v>111030106</v>
      </c>
      <c r="C14" s="611" t="s">
        <v>611</v>
      </c>
      <c r="D14" s="667">
        <v>5100000</v>
      </c>
      <c r="E14" s="667">
        <f>+SUMIF('AF 032021'!F:F,Consolidado!B14,'AF 032021'!C:C)</f>
        <v>0</v>
      </c>
      <c r="F14" s="667">
        <v>0</v>
      </c>
      <c r="G14" s="667">
        <v>0</v>
      </c>
      <c r="H14" s="642">
        <f>+D14+E14+F14-G14</f>
        <v>5100000</v>
      </c>
    </row>
    <row r="15" spans="1:9" s="643" customFormat="1" ht="16.149999999999999" customHeight="1">
      <c r="B15" s="610">
        <v>111030107</v>
      </c>
      <c r="C15" s="611" t="s">
        <v>612</v>
      </c>
      <c r="D15" s="667">
        <v>300148</v>
      </c>
      <c r="E15" s="667">
        <f>+SUMIF('AF 032021'!F:F,Consolidado!B15,'AF 032021'!C:C)</f>
        <v>0</v>
      </c>
      <c r="F15" s="667">
        <v>0</v>
      </c>
      <c r="G15" s="667">
        <v>0</v>
      </c>
      <c r="H15" s="642">
        <f t="shared" ref="H15:H36" si="6">+D15+E15+F15-G15</f>
        <v>300148</v>
      </c>
      <c r="I15" s="644"/>
    </row>
    <row r="16" spans="1:9" ht="16.149999999999999" customHeight="1">
      <c r="A16" s="644"/>
      <c r="B16" s="610">
        <v>111030108</v>
      </c>
      <c r="C16" s="611" t="s">
        <v>613</v>
      </c>
      <c r="D16" s="667">
        <v>49942925</v>
      </c>
      <c r="E16" s="667">
        <f>+SUMIF('AF 032021'!F:F,Consolidado!B16,'AF 032021'!C:C)</f>
        <v>0</v>
      </c>
      <c r="F16" s="667">
        <v>0</v>
      </c>
      <c r="G16" s="667">
        <v>0</v>
      </c>
      <c r="H16" s="642">
        <f t="shared" si="6"/>
        <v>49942925</v>
      </c>
    </row>
    <row r="17" spans="1:9" ht="16.149999999999999" customHeight="1">
      <c r="A17" s="644"/>
      <c r="B17" s="610">
        <v>111030109</v>
      </c>
      <c r="C17" s="611" t="s">
        <v>614</v>
      </c>
      <c r="D17" s="667">
        <v>1189</v>
      </c>
      <c r="E17" s="667">
        <f>+SUMIF('AF 032021'!F:F,Consolidado!B17,'AF 032021'!C:C)</f>
        <v>0</v>
      </c>
      <c r="F17" s="667">
        <v>0</v>
      </c>
      <c r="G17" s="667">
        <v>0</v>
      </c>
      <c r="H17" s="642">
        <f t="shared" si="6"/>
        <v>1189</v>
      </c>
    </row>
    <row r="18" spans="1:9" ht="16.149999999999999" customHeight="1">
      <c r="A18" s="644"/>
      <c r="B18" s="610">
        <v>111030112</v>
      </c>
      <c r="C18" s="611" t="s">
        <v>615</v>
      </c>
      <c r="D18" s="667">
        <v>263014</v>
      </c>
      <c r="E18" s="667">
        <f>+SUMIF('AF 032021'!F:F,Consolidado!B18,'AF 032021'!C:C)</f>
        <v>0</v>
      </c>
      <c r="F18" s="667">
        <v>0</v>
      </c>
      <c r="G18" s="667">
        <v>0</v>
      </c>
      <c r="H18" s="642">
        <f t="shared" si="6"/>
        <v>263014</v>
      </c>
    </row>
    <row r="19" spans="1:9" ht="16.149999999999999" customHeight="1">
      <c r="A19" s="644"/>
      <c r="B19" s="610">
        <v>111030113</v>
      </c>
      <c r="C19" s="611" t="s">
        <v>616</v>
      </c>
      <c r="D19" s="667">
        <v>12324356</v>
      </c>
      <c r="E19" s="667">
        <f>+SUMIF('AF 032021'!F:F,Consolidado!B19,'AF 032021'!C:C)</f>
        <v>0</v>
      </c>
      <c r="F19" s="667">
        <v>0</v>
      </c>
      <c r="G19" s="667">
        <v>0</v>
      </c>
      <c r="H19" s="642">
        <f t="shared" si="6"/>
        <v>12324356</v>
      </c>
    </row>
    <row r="20" spans="1:9" ht="16.149999999999999" customHeight="1">
      <c r="A20" s="644"/>
      <c r="B20" s="610">
        <v>111030114</v>
      </c>
      <c r="C20" s="611" t="s">
        <v>617</v>
      </c>
      <c r="D20" s="667">
        <v>3000000</v>
      </c>
      <c r="E20" s="667">
        <f>+SUMIF('AF 032021'!F:F,Consolidado!B20,'AF 032021'!C:C)</f>
        <v>0</v>
      </c>
      <c r="F20" s="667">
        <v>0</v>
      </c>
      <c r="G20" s="667">
        <v>0</v>
      </c>
      <c r="H20" s="642">
        <f t="shared" si="6"/>
        <v>3000000</v>
      </c>
    </row>
    <row r="21" spans="1:9" s="643" customFormat="1" ht="16.149999999999999" customHeight="1">
      <c r="B21" s="610">
        <v>111030121</v>
      </c>
      <c r="C21" s="611" t="s">
        <v>618</v>
      </c>
      <c r="D21" s="667">
        <v>2055</v>
      </c>
      <c r="E21" s="667">
        <f>+SUMIF('AF 032021'!F:F,Consolidado!B21,'AF 032021'!C:C)</f>
        <v>0</v>
      </c>
      <c r="F21" s="667">
        <v>0</v>
      </c>
      <c r="G21" s="667">
        <v>0</v>
      </c>
      <c r="H21" s="642">
        <f t="shared" si="6"/>
        <v>2055</v>
      </c>
      <c r="I21" s="644"/>
    </row>
    <row r="22" spans="1:9" s="643" customFormat="1" ht="16.149999999999999" customHeight="1">
      <c r="B22" s="617">
        <v>101010201</v>
      </c>
      <c r="C22" s="611" t="s">
        <v>1285</v>
      </c>
      <c r="D22" s="667">
        <v>0</v>
      </c>
      <c r="E22" s="667">
        <f>+SUMIF('AF 032021'!F:F,Consolidado!B22,'AF 032021'!C:C)</f>
        <v>472913138</v>
      </c>
      <c r="F22" s="667">
        <v>0</v>
      </c>
      <c r="G22" s="667">
        <v>0</v>
      </c>
      <c r="H22" s="642">
        <f t="shared" si="6"/>
        <v>472913138</v>
      </c>
      <c r="I22" s="644"/>
    </row>
    <row r="23" spans="1:9" s="643" customFormat="1" ht="16.149999999999999" customHeight="1">
      <c r="B23" s="617">
        <v>101010202</v>
      </c>
      <c r="C23" s="611" t="s">
        <v>1284</v>
      </c>
      <c r="D23" s="667">
        <v>0</v>
      </c>
      <c r="E23" s="667">
        <f>+SUMIF('AF 032021'!F:F,Consolidado!B23,'AF 032021'!C:C)</f>
        <v>116175357</v>
      </c>
      <c r="F23" s="667">
        <v>0</v>
      </c>
      <c r="G23" s="667">
        <v>0</v>
      </c>
      <c r="H23" s="642">
        <f t="shared" si="6"/>
        <v>116175357</v>
      </c>
      <c r="I23" s="644"/>
    </row>
    <row r="24" spans="1:9" s="643" customFormat="1" ht="16.149999999999999" customHeight="1">
      <c r="B24" s="614">
        <v>1110302</v>
      </c>
      <c r="C24" s="615" t="s">
        <v>619</v>
      </c>
      <c r="D24" s="666">
        <f>+SUM(D25:D36)</f>
        <v>309622352</v>
      </c>
      <c r="E24" s="666">
        <f t="shared" ref="E24:H24" si="7">+SUM(E25:E36)</f>
        <v>0</v>
      </c>
      <c r="F24" s="667">
        <v>0</v>
      </c>
      <c r="G24" s="667">
        <v>0</v>
      </c>
      <c r="H24" s="666">
        <f t="shared" si="7"/>
        <v>309622352</v>
      </c>
    </row>
    <row r="25" spans="1:9" ht="16.149999999999999" customHeight="1">
      <c r="A25" s="644"/>
      <c r="B25" s="610">
        <v>111030202</v>
      </c>
      <c r="C25" s="611" t="s">
        <v>620</v>
      </c>
      <c r="D25" s="667">
        <v>25188441</v>
      </c>
      <c r="E25" s="667">
        <f>+SUMIF('AF 032021'!F:F,Consolidado!B25,'AF 032021'!C:C)</f>
        <v>0</v>
      </c>
      <c r="F25" s="667">
        <v>0</v>
      </c>
      <c r="G25" s="667">
        <v>0</v>
      </c>
      <c r="H25" s="642">
        <f t="shared" si="6"/>
        <v>25188441</v>
      </c>
    </row>
    <row r="26" spans="1:9" s="643" customFormat="1" ht="16.149999999999999" customHeight="1">
      <c r="B26" s="610">
        <v>111030203</v>
      </c>
      <c r="C26" s="611" t="s">
        <v>621</v>
      </c>
      <c r="D26" s="667">
        <v>37665240</v>
      </c>
      <c r="E26" s="667">
        <f>+SUMIF('AF 032021'!F:F,Consolidado!B26,'AF 032021'!C:C)</f>
        <v>0</v>
      </c>
      <c r="F26" s="667">
        <v>0</v>
      </c>
      <c r="G26" s="667">
        <v>0</v>
      </c>
      <c r="H26" s="642">
        <f t="shared" si="6"/>
        <v>37665240</v>
      </c>
      <c r="I26" s="644"/>
    </row>
    <row r="27" spans="1:9" ht="16.149999999999999" customHeight="1">
      <c r="A27" s="644"/>
      <c r="B27" s="610">
        <v>111030204</v>
      </c>
      <c r="C27" s="611" t="s">
        <v>622</v>
      </c>
      <c r="D27" s="667">
        <v>37665240</v>
      </c>
      <c r="E27" s="667">
        <f>+SUMIF('AF 032021'!F:F,Consolidado!B27,'AF 032021'!C:C)</f>
        <v>0</v>
      </c>
      <c r="F27" s="667">
        <v>0</v>
      </c>
      <c r="G27" s="667">
        <v>0</v>
      </c>
      <c r="H27" s="642">
        <f t="shared" si="6"/>
        <v>37665240</v>
      </c>
    </row>
    <row r="28" spans="1:9" ht="16.149999999999999" customHeight="1">
      <c r="A28" s="644"/>
      <c r="B28" s="610">
        <v>111030206</v>
      </c>
      <c r="C28" s="611" t="s">
        <v>623</v>
      </c>
      <c r="D28" s="667">
        <v>4379902</v>
      </c>
      <c r="E28" s="667">
        <f>+SUMIF('AF 032021'!F:F,Consolidado!B28,'AF 032021'!C:C)</f>
        <v>0</v>
      </c>
      <c r="F28" s="667">
        <v>0</v>
      </c>
      <c r="G28" s="667">
        <v>0</v>
      </c>
      <c r="H28" s="642">
        <f t="shared" si="6"/>
        <v>4379902</v>
      </c>
    </row>
    <row r="29" spans="1:9" ht="16.149999999999999" customHeight="1">
      <c r="A29" s="644"/>
      <c r="B29" s="610">
        <v>111030209</v>
      </c>
      <c r="C29" s="611" t="s">
        <v>624</v>
      </c>
      <c r="D29" s="667">
        <v>-1193</v>
      </c>
      <c r="E29" s="667">
        <f>+SUMIF('AF 032021'!F:F,Consolidado!B29,'AF 032021'!C:C)</f>
        <v>0</v>
      </c>
      <c r="F29" s="667">
        <v>0</v>
      </c>
      <c r="G29" s="667">
        <v>0</v>
      </c>
      <c r="H29" s="642">
        <f t="shared" si="6"/>
        <v>-1193</v>
      </c>
    </row>
    <row r="30" spans="1:9" ht="16.149999999999999" customHeight="1">
      <c r="A30" s="644"/>
      <c r="B30" s="610">
        <v>111030210</v>
      </c>
      <c r="C30" s="611" t="s">
        <v>625</v>
      </c>
      <c r="D30" s="667">
        <v>101035895</v>
      </c>
      <c r="E30" s="667">
        <f>+SUMIF('AF 032021'!F:F,Consolidado!B30,'AF 032021'!C:C)</f>
        <v>0</v>
      </c>
      <c r="F30" s="667">
        <v>0</v>
      </c>
      <c r="G30" s="667">
        <v>0</v>
      </c>
      <c r="H30" s="642">
        <f t="shared" si="6"/>
        <v>101035895</v>
      </c>
    </row>
    <row r="31" spans="1:9" ht="16.149999999999999" customHeight="1">
      <c r="A31" s="644"/>
      <c r="B31" s="610">
        <v>111030211</v>
      </c>
      <c r="C31" s="611" t="s">
        <v>626</v>
      </c>
      <c r="D31" s="667">
        <v>71203876</v>
      </c>
      <c r="E31" s="667">
        <f>+SUMIF('AF 032021'!F:F,Consolidado!B31,'AF 032021'!C:C)</f>
        <v>0</v>
      </c>
      <c r="F31" s="667">
        <v>0</v>
      </c>
      <c r="G31" s="667">
        <v>0</v>
      </c>
      <c r="H31" s="642">
        <f t="shared" si="6"/>
        <v>71203876</v>
      </c>
      <c r="I31" s="650"/>
    </row>
    <row r="32" spans="1:9" ht="16.149999999999999" customHeight="1">
      <c r="A32" s="644"/>
      <c r="B32" s="610">
        <v>111030212</v>
      </c>
      <c r="C32" s="611" t="s">
        <v>627</v>
      </c>
      <c r="D32" s="667">
        <v>16466050</v>
      </c>
      <c r="E32" s="667">
        <f>+SUMIF('AF 032021'!F:F,Consolidado!B32,'AF 032021'!C:C)</f>
        <v>0</v>
      </c>
      <c r="F32" s="667">
        <v>0</v>
      </c>
      <c r="G32" s="667">
        <v>0</v>
      </c>
      <c r="H32" s="642">
        <f t="shared" si="6"/>
        <v>16466050</v>
      </c>
      <c r="I32" s="651"/>
    </row>
    <row r="33" spans="1:9" ht="16.149999999999999" customHeight="1">
      <c r="A33" s="644"/>
      <c r="B33" s="610">
        <v>111030214</v>
      </c>
      <c r="C33" s="611" t="s">
        <v>628</v>
      </c>
      <c r="D33" s="667">
        <v>8600</v>
      </c>
      <c r="E33" s="667">
        <f>+SUMIF('AF 032021'!F:F,Consolidado!B33,'AF 032021'!C:C)</f>
        <v>0</v>
      </c>
      <c r="F33" s="667">
        <v>0</v>
      </c>
      <c r="G33" s="667">
        <v>0</v>
      </c>
      <c r="H33" s="642">
        <f t="shared" si="6"/>
        <v>8600</v>
      </c>
      <c r="I33" s="652"/>
    </row>
    <row r="34" spans="1:9" ht="16.149999999999999" customHeight="1">
      <c r="A34" s="644"/>
      <c r="B34" s="610">
        <v>111030217</v>
      </c>
      <c r="C34" s="611" t="s">
        <v>629</v>
      </c>
      <c r="D34" s="667">
        <v>1326633</v>
      </c>
      <c r="E34" s="667">
        <f>+SUMIF('AF 032021'!F:F,Consolidado!B34,'AF 032021'!C:C)</f>
        <v>0</v>
      </c>
      <c r="F34" s="667">
        <v>0</v>
      </c>
      <c r="G34" s="667">
        <v>0</v>
      </c>
      <c r="H34" s="642">
        <f t="shared" si="6"/>
        <v>1326633</v>
      </c>
    </row>
    <row r="35" spans="1:9" ht="16.149999999999999" customHeight="1">
      <c r="A35" s="644"/>
      <c r="B35" s="610">
        <v>111030218</v>
      </c>
      <c r="C35" s="611" t="s">
        <v>630</v>
      </c>
      <c r="D35" s="667">
        <v>2128337</v>
      </c>
      <c r="E35" s="667">
        <f>+SUMIF('AF 032021'!F:F,Consolidado!B35,'AF 032021'!C:C)</f>
        <v>0</v>
      </c>
      <c r="F35" s="667">
        <v>0</v>
      </c>
      <c r="G35" s="667">
        <v>0</v>
      </c>
      <c r="H35" s="642">
        <f t="shared" si="6"/>
        <v>2128337</v>
      </c>
    </row>
    <row r="36" spans="1:9" ht="16.149999999999999" customHeight="1">
      <c r="A36" s="644"/>
      <c r="B36" s="610">
        <v>111030219</v>
      </c>
      <c r="C36" s="611" t="s">
        <v>631</v>
      </c>
      <c r="D36" s="667">
        <v>12555331</v>
      </c>
      <c r="E36" s="667">
        <f>+SUMIF('AF 032021'!F:F,Consolidado!B36,'AF 032021'!C:C)</f>
        <v>0</v>
      </c>
      <c r="F36" s="667">
        <v>0</v>
      </c>
      <c r="G36" s="667">
        <v>0</v>
      </c>
      <c r="H36" s="642">
        <f t="shared" si="6"/>
        <v>12555331</v>
      </c>
    </row>
    <row r="37" spans="1:9" s="643" customFormat="1" ht="16.149999999999999" customHeight="1">
      <c r="B37" s="614">
        <v>112</v>
      </c>
      <c r="C37" s="615" t="s">
        <v>167</v>
      </c>
      <c r="D37" s="666">
        <f>+D38+D76</f>
        <v>41479575295</v>
      </c>
      <c r="E37" s="666">
        <f>+E38+E76</f>
        <v>2511839226</v>
      </c>
      <c r="F37" s="667">
        <v>0</v>
      </c>
      <c r="G37" s="667">
        <v>0</v>
      </c>
      <c r="H37" s="666">
        <f t="shared" ref="H37" si="8">+H38+H76</f>
        <v>43991414521</v>
      </c>
    </row>
    <row r="38" spans="1:9" s="643" customFormat="1" ht="16.149999999999999" customHeight="1">
      <c r="B38" s="614">
        <v>11201</v>
      </c>
      <c r="C38" s="615" t="s">
        <v>632</v>
      </c>
      <c r="D38" s="666">
        <f>+D39</f>
        <v>15286805295</v>
      </c>
      <c r="E38" s="666">
        <f>+E39</f>
        <v>2511839226</v>
      </c>
      <c r="F38" s="667">
        <v>0</v>
      </c>
      <c r="G38" s="667">
        <v>0</v>
      </c>
      <c r="H38" s="666">
        <f t="shared" ref="H38" si="9">+H39</f>
        <v>17798644521</v>
      </c>
    </row>
    <row r="39" spans="1:9" s="643" customFormat="1" ht="16.149999999999999" customHeight="1">
      <c r="B39" s="614">
        <v>112011</v>
      </c>
      <c r="C39" s="615" t="s">
        <v>633</v>
      </c>
      <c r="D39" s="666">
        <f>+D43+D49+D57+D40+D54</f>
        <v>15286805295</v>
      </c>
      <c r="E39" s="666">
        <f>+E43+E49+E57+E40+E54</f>
        <v>2511839226</v>
      </c>
      <c r="F39" s="667">
        <v>0</v>
      </c>
      <c r="G39" s="667">
        <v>0</v>
      </c>
      <c r="H39" s="666">
        <f t="shared" ref="H39" si="10">+H43+H49+H57+H40+H54</f>
        <v>17798644521</v>
      </c>
    </row>
    <row r="40" spans="1:9" s="643" customFormat="1" ht="16.149999999999999" customHeight="1">
      <c r="B40" s="614">
        <v>1120111</v>
      </c>
      <c r="C40" s="615" t="s">
        <v>634</v>
      </c>
      <c r="D40" s="666">
        <f>+SUM(D41)</f>
        <v>75000000</v>
      </c>
      <c r="E40" s="666">
        <f>+SUM(E41)</f>
        <v>0</v>
      </c>
      <c r="F40" s="667">
        <v>0</v>
      </c>
      <c r="G40" s="667">
        <v>0</v>
      </c>
      <c r="H40" s="666">
        <f t="shared" ref="H40:H41" si="11">+SUM(H41)</f>
        <v>75000000</v>
      </c>
    </row>
    <row r="41" spans="1:9" s="643" customFormat="1" ht="16.149999999999999" customHeight="1">
      <c r="B41" s="614">
        <v>11201111</v>
      </c>
      <c r="C41" s="615" t="s">
        <v>635</v>
      </c>
      <c r="D41" s="666">
        <f>+SUM(D42)</f>
        <v>75000000</v>
      </c>
      <c r="E41" s="666">
        <f>+SUM(E42)</f>
        <v>0</v>
      </c>
      <c r="F41" s="667">
        <v>0</v>
      </c>
      <c r="G41" s="667">
        <v>0</v>
      </c>
      <c r="H41" s="666">
        <f t="shared" si="11"/>
        <v>75000000</v>
      </c>
    </row>
    <row r="42" spans="1:9" ht="16.149999999999999" customHeight="1">
      <c r="A42" s="644"/>
      <c r="B42" s="610">
        <v>1120111101</v>
      </c>
      <c r="C42" s="611" t="s">
        <v>636</v>
      </c>
      <c r="D42" s="667">
        <v>75000000</v>
      </c>
      <c r="E42" s="667">
        <f>+SUMIF('AF 032021'!F:F,Consolidado!B42,'AF 032021'!C:C)</f>
        <v>0</v>
      </c>
      <c r="F42" s="667">
        <v>0</v>
      </c>
      <c r="G42" s="667">
        <v>0</v>
      </c>
      <c r="H42" s="642">
        <f>+D42+E42+F42-G42</f>
        <v>75000000</v>
      </c>
    </row>
    <row r="43" spans="1:9" s="643" customFormat="1" ht="16.149999999999999" customHeight="1">
      <c r="B43" s="614">
        <v>1120112</v>
      </c>
      <c r="C43" s="615" t="s">
        <v>637</v>
      </c>
      <c r="D43" s="666">
        <v>8150417000</v>
      </c>
      <c r="E43" s="666">
        <f>+E46+E44</f>
        <v>2300000000</v>
      </c>
      <c r="F43" s="667">
        <v>0</v>
      </c>
      <c r="G43" s="667">
        <v>0</v>
      </c>
      <c r="H43" s="666">
        <f t="shared" ref="H43" si="12">+H46+H44</f>
        <v>10450417000</v>
      </c>
    </row>
    <row r="44" spans="1:9" s="643" customFormat="1" ht="16.149999999999999" customHeight="1">
      <c r="B44" s="614">
        <v>11201121</v>
      </c>
      <c r="C44" s="615" t="s">
        <v>425</v>
      </c>
      <c r="D44" s="666">
        <f>+SUM(D45)</f>
        <v>529000000</v>
      </c>
      <c r="E44" s="666">
        <f t="shared" ref="E44:H44" si="13">+SUM(E45)</f>
        <v>0</v>
      </c>
      <c r="F44" s="667">
        <v>0</v>
      </c>
      <c r="G44" s="667">
        <v>0</v>
      </c>
      <c r="H44" s="666">
        <f t="shared" si="13"/>
        <v>529000000</v>
      </c>
    </row>
    <row r="45" spans="1:9" ht="16.149999999999999" customHeight="1">
      <c r="A45" s="644"/>
      <c r="B45" s="610">
        <v>1120112101</v>
      </c>
      <c r="C45" s="611" t="s">
        <v>638</v>
      </c>
      <c r="D45" s="667">
        <v>529000000</v>
      </c>
      <c r="E45" s="667">
        <f>+SUMIF('AF 032021'!F:F,Consolidado!B45,'AF 032021'!C:C)</f>
        <v>0</v>
      </c>
      <c r="F45" s="667">
        <v>0</v>
      </c>
      <c r="G45" s="667">
        <v>0</v>
      </c>
      <c r="H45" s="642">
        <f>+D45+E45+F45-G45</f>
        <v>529000000</v>
      </c>
    </row>
    <row r="46" spans="1:9" s="643" customFormat="1" ht="16.149999999999999" customHeight="1">
      <c r="B46" s="614">
        <v>11201123</v>
      </c>
      <c r="C46" s="615" t="s">
        <v>56</v>
      </c>
      <c r="D46" s="666">
        <f>+SUM(D47:D48)</f>
        <v>7621417000</v>
      </c>
      <c r="E46" s="666">
        <f>+SUM(E47:E48)</f>
        <v>2300000000</v>
      </c>
      <c r="F46" s="667">
        <v>0</v>
      </c>
      <c r="G46" s="667">
        <v>0</v>
      </c>
      <c r="H46" s="666">
        <f>+SUM(H47:H48)</f>
        <v>9921417000</v>
      </c>
    </row>
    <row r="47" spans="1:9" ht="16.149999999999999" customHeight="1">
      <c r="A47" s="644"/>
      <c r="B47" s="610">
        <v>1120112301</v>
      </c>
      <c r="C47" s="611" t="s">
        <v>639</v>
      </c>
      <c r="D47" s="667">
        <v>1030000000</v>
      </c>
      <c r="E47" s="667">
        <f>+SUMIF('AF 032021'!F:F,Consolidado!B47,'AF 032021'!C:C)</f>
        <v>2300000000</v>
      </c>
      <c r="F47" s="667">
        <v>0</v>
      </c>
      <c r="G47" s="667">
        <v>0</v>
      </c>
      <c r="H47" s="642">
        <f t="shared" ref="H47:H48" si="14">+D47+E47+F47-G47</f>
        <v>3330000000</v>
      </c>
    </row>
    <row r="48" spans="1:9" ht="16.149999999999999" customHeight="1">
      <c r="A48" s="644"/>
      <c r="B48" s="610">
        <v>1120112302</v>
      </c>
      <c r="C48" s="611" t="s">
        <v>640</v>
      </c>
      <c r="D48" s="667">
        <v>6591417000</v>
      </c>
      <c r="E48" s="667">
        <f>+SUMIF('AF 032021'!F:F,Consolidado!B48,'AF 032021'!C:C)</f>
        <v>0</v>
      </c>
      <c r="F48" s="667">
        <v>0</v>
      </c>
      <c r="G48" s="667">
        <v>0</v>
      </c>
      <c r="H48" s="642">
        <f t="shared" si="14"/>
        <v>6591417000</v>
      </c>
    </row>
    <row r="49" spans="1:9" s="643" customFormat="1" ht="16.149999999999999" customHeight="1">
      <c r="B49" s="614">
        <v>1120113</v>
      </c>
      <c r="C49" s="615" t="s">
        <v>641</v>
      </c>
      <c r="D49" s="666">
        <f>+D50+D52</f>
        <v>6723000000</v>
      </c>
      <c r="E49" s="666">
        <f>+E50+E52</f>
        <v>163000000</v>
      </c>
      <c r="F49" s="667">
        <v>0</v>
      </c>
      <c r="G49" s="667">
        <v>0</v>
      </c>
      <c r="H49" s="666">
        <f t="shared" ref="H49" si="15">+H50+H52</f>
        <v>6886000000</v>
      </c>
    </row>
    <row r="50" spans="1:9" s="643" customFormat="1" ht="16.149999999999999" customHeight="1">
      <c r="B50" s="614">
        <v>11201131</v>
      </c>
      <c r="C50" s="615" t="s">
        <v>642</v>
      </c>
      <c r="D50" s="666">
        <f>+SUM(D51)</f>
        <v>6713000000</v>
      </c>
      <c r="E50" s="666">
        <f>+SUM(E51)</f>
        <v>163000000</v>
      </c>
      <c r="F50" s="667">
        <v>0</v>
      </c>
      <c r="G50" s="667">
        <v>0</v>
      </c>
      <c r="H50" s="666">
        <f t="shared" ref="H50" si="16">+SUM(H51)</f>
        <v>6876000000</v>
      </c>
    </row>
    <row r="51" spans="1:9" ht="16.149999999999999" customHeight="1">
      <c r="A51" s="644"/>
      <c r="B51" s="610">
        <v>1120113101</v>
      </c>
      <c r="C51" s="611" t="s">
        <v>643</v>
      </c>
      <c r="D51" s="667">
        <v>6713000000</v>
      </c>
      <c r="E51" s="667">
        <f>+SUMIF('AF 032021'!F:F,Consolidado!B51,'AF 032021'!C:C)</f>
        <v>163000000</v>
      </c>
      <c r="F51" s="667">
        <v>0</v>
      </c>
      <c r="G51" s="667">
        <v>0</v>
      </c>
      <c r="H51" s="642">
        <f t="shared" ref="H51:H53" si="17">+D51+E51+F51-G51</f>
        <v>6876000000</v>
      </c>
    </row>
    <row r="52" spans="1:9" s="643" customFormat="1" ht="16.149999999999999" customHeight="1">
      <c r="B52" s="614">
        <v>11201132</v>
      </c>
      <c r="C52" s="615" t="s">
        <v>644</v>
      </c>
      <c r="D52" s="666">
        <f>+SUM(D53)</f>
        <v>10000000</v>
      </c>
      <c r="E52" s="666">
        <f t="shared" ref="E52:H52" si="18">+SUM(E53)</f>
        <v>0</v>
      </c>
      <c r="F52" s="667">
        <v>0</v>
      </c>
      <c r="G52" s="667">
        <v>0</v>
      </c>
      <c r="H52" s="666">
        <f t="shared" si="18"/>
        <v>10000000</v>
      </c>
    </row>
    <row r="53" spans="1:9" ht="16.149999999999999" customHeight="1">
      <c r="A53" s="644"/>
      <c r="B53" s="610">
        <v>1120113201</v>
      </c>
      <c r="C53" s="611" t="s">
        <v>645</v>
      </c>
      <c r="D53" s="667">
        <v>10000000</v>
      </c>
      <c r="E53" s="667">
        <f>+SUMIF('AF 032021'!F:F,Consolidado!B53,'AF 032021'!C:C)</f>
        <v>0</v>
      </c>
      <c r="F53" s="667">
        <v>0</v>
      </c>
      <c r="G53" s="667">
        <v>0</v>
      </c>
      <c r="H53" s="642">
        <f t="shared" si="17"/>
        <v>10000000</v>
      </c>
    </row>
    <row r="54" spans="1:9" s="643" customFormat="1" ht="16.149999999999999" customHeight="1">
      <c r="B54" s="614">
        <v>1120114</v>
      </c>
      <c r="C54" s="615" t="s">
        <v>646</v>
      </c>
      <c r="D54" s="666">
        <f>+SUM(D55)</f>
        <v>270000000</v>
      </c>
      <c r="E54" s="666">
        <f t="shared" ref="E54:H55" si="19">+SUM(E55)</f>
        <v>0</v>
      </c>
      <c r="F54" s="667">
        <v>0</v>
      </c>
      <c r="G54" s="667">
        <v>0</v>
      </c>
      <c r="H54" s="666">
        <f t="shared" si="19"/>
        <v>270000000</v>
      </c>
    </row>
    <row r="55" spans="1:9" s="643" customFormat="1" ht="16.149999999999999" customHeight="1">
      <c r="B55" s="614">
        <v>11201143</v>
      </c>
      <c r="C55" s="615" t="s">
        <v>56</v>
      </c>
      <c r="D55" s="666">
        <f>+SUM(D56)</f>
        <v>270000000</v>
      </c>
      <c r="E55" s="666">
        <f t="shared" si="19"/>
        <v>0</v>
      </c>
      <c r="F55" s="667">
        <v>0</v>
      </c>
      <c r="G55" s="667">
        <v>0</v>
      </c>
      <c r="H55" s="666">
        <f>+SUM(H56)</f>
        <v>270000000</v>
      </c>
    </row>
    <row r="56" spans="1:9" s="643" customFormat="1" ht="16.149999999999999" customHeight="1">
      <c r="B56" s="610">
        <v>1120114301</v>
      </c>
      <c r="C56" s="611" t="s">
        <v>647</v>
      </c>
      <c r="D56" s="667">
        <v>270000000</v>
      </c>
      <c r="E56" s="667">
        <f>+SUMIF('AF 032021'!F:F,Consolidado!B56,'AF 032021'!C:C)</f>
        <v>0</v>
      </c>
      <c r="F56" s="667">
        <v>0</v>
      </c>
      <c r="G56" s="667">
        <v>0</v>
      </c>
      <c r="H56" s="642">
        <f t="shared" ref="H56" si="20">+D56+E56+F56-G56</f>
        <v>270000000</v>
      </c>
      <c r="I56" s="644"/>
    </row>
    <row r="57" spans="1:9" s="643" customFormat="1" ht="16.149999999999999" customHeight="1">
      <c r="B57" s="614">
        <v>1120116</v>
      </c>
      <c r="C57" s="615" t="s">
        <v>648</v>
      </c>
      <c r="D57" s="666">
        <f>+D58+D67</f>
        <v>68388295</v>
      </c>
      <c r="E57" s="666">
        <f t="shared" ref="E57:H57" si="21">+E58+E67</f>
        <v>48839226</v>
      </c>
      <c r="F57" s="667">
        <v>0</v>
      </c>
      <c r="G57" s="667">
        <v>0</v>
      </c>
      <c r="H57" s="666">
        <f t="shared" si="21"/>
        <v>117227521</v>
      </c>
    </row>
    <row r="58" spans="1:9" s="643" customFormat="1" ht="16.149999999999999" customHeight="1">
      <c r="B58" s="614">
        <v>11201161</v>
      </c>
      <c r="C58" s="615" t="s">
        <v>649</v>
      </c>
      <c r="D58" s="666">
        <f>+SUM(D59:D66)</f>
        <v>4402588893</v>
      </c>
      <c r="E58" s="666">
        <f t="shared" ref="E58:H58" si="22">+SUM(E59:E66)</f>
        <v>297425309</v>
      </c>
      <c r="F58" s="667">
        <v>0</v>
      </c>
      <c r="G58" s="667">
        <v>0</v>
      </c>
      <c r="H58" s="666">
        <f t="shared" si="22"/>
        <v>4700014202</v>
      </c>
    </row>
    <row r="59" spans="1:9" ht="16.149999999999999" customHeight="1">
      <c r="A59" s="644"/>
      <c r="B59" s="610">
        <v>1120116101</v>
      </c>
      <c r="C59" s="611" t="s">
        <v>650</v>
      </c>
      <c r="D59" s="667">
        <v>38247425</v>
      </c>
      <c r="E59" s="667">
        <f>+SUMIF('AF 032021'!F:F,Consolidado!B59,'AF 032021'!C:C)</f>
        <v>0</v>
      </c>
      <c r="F59" s="667">
        <v>0</v>
      </c>
      <c r="G59" s="667">
        <v>0</v>
      </c>
      <c r="H59" s="642">
        <f t="shared" ref="H59:H75" si="23">+D59+E59+F59-G59</f>
        <v>38247425</v>
      </c>
      <c r="I59" s="650"/>
    </row>
    <row r="60" spans="1:9" ht="16.149999999999999" customHeight="1">
      <c r="A60" s="644"/>
      <c r="B60" s="610">
        <v>1120116105</v>
      </c>
      <c r="C60" s="611" t="s">
        <v>651</v>
      </c>
      <c r="D60" s="667">
        <v>263045614</v>
      </c>
      <c r="E60" s="667">
        <f>+SUMIF('AF 032021'!F:F,Consolidado!B60,'AF 032021'!C:C)</f>
        <v>253334925</v>
      </c>
      <c r="F60" s="667">
        <v>0</v>
      </c>
      <c r="G60" s="667">
        <v>0</v>
      </c>
      <c r="H60" s="642">
        <f t="shared" si="23"/>
        <v>516380539</v>
      </c>
      <c r="I60" s="650"/>
    </row>
    <row r="61" spans="1:9" s="643" customFormat="1" ht="16.149999999999999" customHeight="1">
      <c r="B61" s="610">
        <v>1120116106</v>
      </c>
      <c r="C61" s="611" t="s">
        <v>652</v>
      </c>
      <c r="D61" s="667">
        <v>866186080</v>
      </c>
      <c r="E61" s="667">
        <f>+SUMIF('AF 032021'!F:F,Consolidado!B61,'AF 032021'!C:C)</f>
        <v>0</v>
      </c>
      <c r="F61" s="667">
        <v>0</v>
      </c>
      <c r="G61" s="667">
        <v>0</v>
      </c>
      <c r="H61" s="642">
        <f t="shared" si="23"/>
        <v>866186080</v>
      </c>
      <c r="I61" s="650"/>
    </row>
    <row r="62" spans="1:9" s="643" customFormat="1" ht="16.149999999999999" customHeight="1">
      <c r="B62" s="610">
        <v>1120116107</v>
      </c>
      <c r="C62" s="611" t="s">
        <v>653</v>
      </c>
      <c r="D62" s="667">
        <v>2995785054</v>
      </c>
      <c r="E62" s="667">
        <f>+SUMIF('AF 032021'!F:F,Consolidado!B62,'AF 032021'!C:C)</f>
        <v>44090384</v>
      </c>
      <c r="F62" s="667">
        <v>0</v>
      </c>
      <c r="G62" s="667">
        <v>0</v>
      </c>
      <c r="H62" s="642">
        <f t="shared" si="23"/>
        <v>3039875438</v>
      </c>
      <c r="I62" s="644"/>
    </row>
    <row r="63" spans="1:9" s="643" customFormat="1" ht="16.149999999999999" customHeight="1">
      <c r="B63" s="610">
        <v>1120116109</v>
      </c>
      <c r="C63" s="611" t="s">
        <v>654</v>
      </c>
      <c r="D63" s="667">
        <v>1176986</v>
      </c>
      <c r="E63" s="667">
        <f>+SUMIF('AF 032021'!F:F,Consolidado!B63,'AF 032021'!C:C)</f>
        <v>0</v>
      </c>
      <c r="F63" s="667">
        <v>0</v>
      </c>
      <c r="G63" s="667">
        <v>0</v>
      </c>
      <c r="H63" s="642">
        <f t="shared" si="23"/>
        <v>1176986</v>
      </c>
      <c r="I63" s="644"/>
    </row>
    <row r="64" spans="1:9" ht="16.149999999999999" customHeight="1">
      <c r="A64" s="644"/>
      <c r="B64" s="610">
        <v>1120116117</v>
      </c>
      <c r="C64" s="611" t="s">
        <v>655</v>
      </c>
      <c r="D64" s="667">
        <v>190747671</v>
      </c>
      <c r="E64" s="667">
        <f>+SUMIF('AF 032021'!F:F,Consolidado!B64,'AF 032021'!C:C)</f>
        <v>0</v>
      </c>
      <c r="F64" s="667">
        <v>0</v>
      </c>
      <c r="G64" s="667">
        <v>0</v>
      </c>
      <c r="H64" s="642">
        <f t="shared" si="23"/>
        <v>190747671</v>
      </c>
    </row>
    <row r="65" spans="1:9" s="643" customFormat="1" ht="16.149999999999999" customHeight="1">
      <c r="B65" s="610">
        <v>1120116118</v>
      </c>
      <c r="C65" s="611" t="s">
        <v>656</v>
      </c>
      <c r="D65" s="667">
        <v>63</v>
      </c>
      <c r="E65" s="667">
        <f>+SUMIF('AF 032021'!F:F,Consolidado!B65,'AF 032021'!C:C)</f>
        <v>0</v>
      </c>
      <c r="F65" s="667">
        <v>0</v>
      </c>
      <c r="G65" s="667">
        <v>0</v>
      </c>
      <c r="H65" s="642">
        <f t="shared" si="23"/>
        <v>63</v>
      </c>
      <c r="I65" s="644"/>
    </row>
    <row r="66" spans="1:9" ht="16.149999999999999" customHeight="1">
      <c r="A66" s="644"/>
      <c r="B66" s="610">
        <v>1120116129</v>
      </c>
      <c r="C66" s="611" t="s">
        <v>657</v>
      </c>
      <c r="D66" s="667">
        <v>47400000</v>
      </c>
      <c r="E66" s="667">
        <f>+SUMIF('AF 032021'!F:F,Consolidado!B66,'AF 032021'!C:C)</f>
        <v>0</v>
      </c>
      <c r="F66" s="667">
        <v>0</v>
      </c>
      <c r="G66" s="667">
        <v>0</v>
      </c>
      <c r="H66" s="642">
        <f t="shared" si="23"/>
        <v>47400000</v>
      </c>
    </row>
    <row r="67" spans="1:9" s="643" customFormat="1" ht="16.149999999999999" customHeight="1">
      <c r="B67" s="614">
        <v>11201162</v>
      </c>
      <c r="C67" s="615" t="s">
        <v>658</v>
      </c>
      <c r="D67" s="666">
        <f>+SUM(D68:D75)</f>
        <v>-4334200598</v>
      </c>
      <c r="E67" s="666">
        <f>+SUM(E68:E75)</f>
        <v>-248586083</v>
      </c>
      <c r="F67" s="667">
        <v>0</v>
      </c>
      <c r="G67" s="667">
        <v>0</v>
      </c>
      <c r="H67" s="666">
        <f t="shared" ref="H67" si="24">+SUM(H68:H75)</f>
        <v>-4582786681</v>
      </c>
    </row>
    <row r="68" spans="1:9" s="643" customFormat="1" ht="16.149999999999999" customHeight="1">
      <c r="B68" s="610">
        <v>1120116201</v>
      </c>
      <c r="C68" s="611" t="s">
        <v>659</v>
      </c>
      <c r="D68" s="667">
        <v>-20069390</v>
      </c>
      <c r="E68" s="667">
        <f>+SUMIF('AF 032021'!F:F,Consolidado!B68,'AF 032021'!C:C)</f>
        <v>0</v>
      </c>
      <c r="F68" s="667">
        <v>0</v>
      </c>
      <c r="G68" s="667">
        <v>0</v>
      </c>
      <c r="H68" s="642">
        <f t="shared" si="23"/>
        <v>-20069390</v>
      </c>
      <c r="I68" s="644"/>
    </row>
    <row r="69" spans="1:9" s="643" customFormat="1" ht="16.149999999999999" customHeight="1">
      <c r="B69" s="610">
        <v>1120116205</v>
      </c>
      <c r="C69" s="611" t="s">
        <v>660</v>
      </c>
      <c r="D69" s="667">
        <v>-260814810</v>
      </c>
      <c r="E69" s="667">
        <f>+SUMIF('AF 032021'!F:F,Consolidado!B69,'AF 032021'!C:C)</f>
        <v>-205339726</v>
      </c>
      <c r="F69" s="667">
        <v>0</v>
      </c>
      <c r="G69" s="667">
        <v>0</v>
      </c>
      <c r="H69" s="642">
        <f t="shared" si="23"/>
        <v>-466154536</v>
      </c>
      <c r="I69" s="644"/>
    </row>
    <row r="70" spans="1:9" ht="16.149999999999999" customHeight="1">
      <c r="A70" s="644"/>
      <c r="B70" s="610">
        <v>1120116206</v>
      </c>
      <c r="C70" s="611" t="s">
        <v>661</v>
      </c>
      <c r="D70" s="667">
        <v>-852095702</v>
      </c>
      <c r="E70" s="667">
        <f>+SUMIF('AF 032021'!F:F,Consolidado!B70,'AF 032021'!C:C)</f>
        <v>0</v>
      </c>
      <c r="F70" s="667">
        <v>0</v>
      </c>
      <c r="G70" s="667">
        <v>0</v>
      </c>
      <c r="H70" s="642">
        <f t="shared" si="23"/>
        <v>-852095702</v>
      </c>
    </row>
    <row r="71" spans="1:9" ht="16.149999999999999" customHeight="1">
      <c r="A71" s="644"/>
      <c r="B71" s="610">
        <v>1120116207</v>
      </c>
      <c r="C71" s="611" t="s">
        <v>662</v>
      </c>
      <c r="D71" s="667">
        <v>-2983310668</v>
      </c>
      <c r="E71" s="667">
        <f>+SUMIF('AF 032021'!F:F,Consolidado!B71,'AF 032021'!C:C)</f>
        <v>-43246357</v>
      </c>
      <c r="F71" s="667">
        <v>0</v>
      </c>
      <c r="G71" s="667">
        <v>0</v>
      </c>
      <c r="H71" s="642">
        <f t="shared" si="23"/>
        <v>-3026557025</v>
      </c>
    </row>
    <row r="72" spans="1:9" ht="16.149999999999999" customHeight="1">
      <c r="A72" s="644"/>
      <c r="B72" s="610">
        <v>1120116209</v>
      </c>
      <c r="C72" s="611" t="s">
        <v>663</v>
      </c>
      <c r="D72" s="667">
        <v>-466849</v>
      </c>
      <c r="E72" s="667">
        <f>+SUMIF('AF 032021'!F:F,Consolidado!B72,'AF 032021'!C:C)</f>
        <v>0</v>
      </c>
      <c r="F72" s="667">
        <v>0</v>
      </c>
      <c r="G72" s="667">
        <v>0</v>
      </c>
      <c r="H72" s="642">
        <f t="shared" si="23"/>
        <v>-466849</v>
      </c>
    </row>
    <row r="73" spans="1:9" ht="16.149999999999999" customHeight="1">
      <c r="A73" s="644"/>
      <c r="B73" s="610">
        <v>1120116217</v>
      </c>
      <c r="C73" s="611" t="s">
        <v>664</v>
      </c>
      <c r="D73" s="667">
        <v>-172837809</v>
      </c>
      <c r="E73" s="667">
        <f>+SUMIF('AF 032021'!F:F,Consolidado!B73,'AF 032021'!C:C)</f>
        <v>0</v>
      </c>
      <c r="F73" s="667">
        <v>0</v>
      </c>
      <c r="G73" s="667">
        <v>0</v>
      </c>
      <c r="H73" s="642">
        <f t="shared" si="23"/>
        <v>-172837809</v>
      </c>
    </row>
    <row r="74" spans="1:9" ht="16.149999999999999" customHeight="1">
      <c r="A74" s="644"/>
      <c r="B74" s="610">
        <v>1120116218</v>
      </c>
      <c r="C74" s="611" t="s">
        <v>665</v>
      </c>
      <c r="D74" s="667">
        <v>63</v>
      </c>
      <c r="E74" s="667">
        <f>+SUMIF('AF 032021'!F:F,Consolidado!B74,'AF 032021'!C:C)</f>
        <v>0</v>
      </c>
      <c r="F74" s="667">
        <v>0</v>
      </c>
      <c r="G74" s="667">
        <v>0</v>
      </c>
      <c r="H74" s="642">
        <f t="shared" si="23"/>
        <v>63</v>
      </c>
    </row>
    <row r="75" spans="1:9" ht="16.149999999999999" customHeight="1">
      <c r="A75" s="644"/>
      <c r="B75" s="610">
        <v>1120116229</v>
      </c>
      <c r="C75" s="611" t="s">
        <v>666</v>
      </c>
      <c r="D75" s="667">
        <v>-44605433</v>
      </c>
      <c r="E75" s="667">
        <f>+SUMIF('AF 032021'!F:F,Consolidado!B75,'AF 032021'!C:C)</f>
        <v>0</v>
      </c>
      <c r="F75" s="667">
        <v>0</v>
      </c>
      <c r="G75" s="667">
        <v>0</v>
      </c>
      <c r="H75" s="642">
        <f t="shared" si="23"/>
        <v>-44605433</v>
      </c>
    </row>
    <row r="76" spans="1:9" s="643" customFormat="1" ht="16.149999999999999" customHeight="1">
      <c r="B76" s="614">
        <v>11203</v>
      </c>
      <c r="C76" s="615" t="s">
        <v>108</v>
      </c>
      <c r="D76" s="666">
        <f>+D77</f>
        <v>26192770000</v>
      </c>
      <c r="E76" s="666">
        <f>+E77</f>
        <v>0</v>
      </c>
      <c r="F76" s="667">
        <v>0</v>
      </c>
      <c r="G76" s="667">
        <v>0</v>
      </c>
      <c r="H76" s="612">
        <f>+SUM(H77)</f>
        <v>26192770000</v>
      </c>
    </row>
    <row r="77" spans="1:9" s="643" customFormat="1" ht="16.149999999999999" customHeight="1">
      <c r="B77" s="614">
        <v>112031</v>
      </c>
      <c r="C77" s="615" t="s">
        <v>667</v>
      </c>
      <c r="D77" s="666">
        <f>+D78</f>
        <v>26192770000</v>
      </c>
      <c r="E77" s="666">
        <f>+E78</f>
        <v>0</v>
      </c>
      <c r="F77" s="667">
        <v>0</v>
      </c>
      <c r="G77" s="667">
        <v>0</v>
      </c>
      <c r="H77" s="612">
        <f>+SUM(H78)</f>
        <v>26192770000</v>
      </c>
    </row>
    <row r="78" spans="1:9" s="643" customFormat="1" ht="16.149999999999999" customHeight="1">
      <c r="B78" s="614">
        <v>11203101</v>
      </c>
      <c r="C78" s="615" t="s">
        <v>668</v>
      </c>
      <c r="D78" s="666">
        <f>+SUM(D79:D80)</f>
        <v>26192770000</v>
      </c>
      <c r="E78" s="666">
        <f>+SUM(E79:E80)</f>
        <v>0</v>
      </c>
      <c r="F78" s="667">
        <v>0</v>
      </c>
      <c r="G78" s="667">
        <v>0</v>
      </c>
      <c r="H78" s="612">
        <f>+SUM(H79:H80)</f>
        <v>26192770000</v>
      </c>
    </row>
    <row r="79" spans="1:9" ht="16.149999999999999" customHeight="1">
      <c r="A79" s="644"/>
      <c r="B79" s="610">
        <v>1120310101</v>
      </c>
      <c r="C79" s="611" t="s">
        <v>669</v>
      </c>
      <c r="D79" s="667">
        <v>23054000000</v>
      </c>
      <c r="E79" s="667">
        <f>+SUMIF('AF 032021'!F:F,Consolidado!B79,'AF 032021'!C:C)</f>
        <v>0</v>
      </c>
      <c r="F79" s="667">
        <v>0</v>
      </c>
      <c r="G79" s="667">
        <v>0</v>
      </c>
      <c r="H79" s="642">
        <f t="shared" ref="H79:H80" si="25">+D79+E79+F79-G79</f>
        <v>23054000000</v>
      </c>
    </row>
    <row r="80" spans="1:9" s="643" customFormat="1" ht="16.149999999999999" customHeight="1">
      <c r="B80" s="610">
        <v>1120310102</v>
      </c>
      <c r="C80" s="611" t="s">
        <v>670</v>
      </c>
      <c r="D80" s="667">
        <v>3138770000</v>
      </c>
      <c r="E80" s="667">
        <f>+SUMIF('AF 032021'!F:F,Consolidado!B80,'AF 032021'!C:C)</f>
        <v>0</v>
      </c>
      <c r="F80" s="667">
        <v>0</v>
      </c>
      <c r="G80" s="667">
        <v>0</v>
      </c>
      <c r="H80" s="642">
        <f t="shared" si="25"/>
        <v>3138770000</v>
      </c>
      <c r="I80" s="644"/>
    </row>
    <row r="81" spans="1:9" s="643" customFormat="1" ht="16.149999999999999" customHeight="1">
      <c r="B81" s="614">
        <v>113</v>
      </c>
      <c r="C81" s="615" t="s">
        <v>671</v>
      </c>
      <c r="D81" s="666">
        <f>+D82+D89+D95+D99+D104</f>
        <v>1008267811</v>
      </c>
      <c r="E81" s="666">
        <f>+E82+E89+E95+E99+E104</f>
        <v>306568969</v>
      </c>
      <c r="F81" s="667">
        <v>0</v>
      </c>
      <c r="G81" s="667">
        <v>0</v>
      </c>
      <c r="H81" s="666">
        <f t="shared" ref="H81" si="26">+H82+H89+H95+H99+H104</f>
        <v>1275995620</v>
      </c>
    </row>
    <row r="82" spans="1:9" s="643" customFormat="1" ht="16.149999999999999" customHeight="1">
      <c r="B82" s="614">
        <v>11301</v>
      </c>
      <c r="C82" s="615" t="s">
        <v>276</v>
      </c>
      <c r="D82" s="666">
        <f>+D83+D86</f>
        <v>689695845</v>
      </c>
      <c r="E82" s="666">
        <f>+E83+E86</f>
        <v>180634563</v>
      </c>
      <c r="F82" s="667">
        <v>0</v>
      </c>
      <c r="G82" s="667">
        <v>0</v>
      </c>
      <c r="H82" s="666">
        <f t="shared" ref="H82" si="27">+H83+H86</f>
        <v>870330408</v>
      </c>
    </row>
    <row r="83" spans="1:9" s="643" customFormat="1" ht="16.149999999999999" customHeight="1">
      <c r="B83" s="614">
        <v>1130101</v>
      </c>
      <c r="C83" s="615" t="s">
        <v>672</v>
      </c>
      <c r="D83" s="666">
        <f>+SUM(D84:D85)</f>
        <v>525516577</v>
      </c>
      <c r="E83" s="666">
        <f>+SUM(E84:E85)</f>
        <v>180634563</v>
      </c>
      <c r="F83" s="667">
        <v>0</v>
      </c>
      <c r="G83" s="667">
        <v>0</v>
      </c>
      <c r="H83" s="666">
        <f t="shared" ref="H83" si="28">+SUM(H84:H85)</f>
        <v>706151140</v>
      </c>
    </row>
    <row r="84" spans="1:9" s="643" customFormat="1" ht="16.149999999999999" customHeight="1">
      <c r="B84" s="610">
        <v>113010101</v>
      </c>
      <c r="C84" s="611" t="s">
        <v>673</v>
      </c>
      <c r="D84" s="667">
        <v>521213072</v>
      </c>
      <c r="E84" s="667">
        <f>+SUMIF('AF 032021'!F:F,Consolidado!B84,'AF 032021'!C:C)</f>
        <v>133343029</v>
      </c>
      <c r="F84" s="667">
        <v>0</v>
      </c>
      <c r="G84" s="667">
        <v>0</v>
      </c>
      <c r="H84" s="642">
        <f t="shared" ref="H84:H88" si="29">+D84+E84+F84-G84</f>
        <v>654556101</v>
      </c>
      <c r="I84" s="644"/>
    </row>
    <row r="85" spans="1:9" ht="16.149999999999999" customHeight="1">
      <c r="A85" s="644"/>
      <c r="B85" s="610">
        <v>113010102</v>
      </c>
      <c r="C85" s="611" t="s">
        <v>674</v>
      </c>
      <c r="D85" s="667">
        <v>4303505</v>
      </c>
      <c r="E85" s="667">
        <f>+SUMIF('AF 032021'!F:F,Consolidado!B85,'AF 032021'!C:C)</f>
        <v>47291534</v>
      </c>
      <c r="F85" s="667">
        <v>0</v>
      </c>
      <c r="G85" s="667">
        <v>0</v>
      </c>
      <c r="H85" s="642">
        <f t="shared" si="29"/>
        <v>51595039</v>
      </c>
    </row>
    <row r="86" spans="1:9" s="643" customFormat="1" ht="16.149999999999999" customHeight="1">
      <c r="B86" s="614">
        <v>1130102</v>
      </c>
      <c r="C86" s="615" t="s">
        <v>460</v>
      </c>
      <c r="D86" s="666">
        <f>+SUM(D87:D88)</f>
        <v>164179268</v>
      </c>
      <c r="E86" s="666">
        <f>+SUM(E87:E88)</f>
        <v>0</v>
      </c>
      <c r="F86" s="667">
        <v>0</v>
      </c>
      <c r="G86" s="667">
        <v>0</v>
      </c>
      <c r="H86" s="666">
        <f>+SUM(H87:H88)</f>
        <v>164179268</v>
      </c>
    </row>
    <row r="87" spans="1:9" ht="16.149999999999999" customHeight="1">
      <c r="A87" s="644"/>
      <c r="B87" s="610">
        <v>113010201</v>
      </c>
      <c r="C87" s="611" t="s">
        <v>675</v>
      </c>
      <c r="D87" s="667">
        <v>90251900</v>
      </c>
      <c r="E87" s="667">
        <f>+SUMIF('AF 032021'!F:F,Consolidado!B87,'AF 032021'!C:C)</f>
        <v>0</v>
      </c>
      <c r="F87" s="667">
        <v>0</v>
      </c>
      <c r="G87" s="667">
        <v>0</v>
      </c>
      <c r="H87" s="642">
        <f t="shared" si="29"/>
        <v>90251900</v>
      </c>
    </row>
    <row r="88" spans="1:9" ht="16.149999999999999" customHeight="1">
      <c r="A88" s="644"/>
      <c r="B88" s="610">
        <v>113010202</v>
      </c>
      <c r="C88" s="611" t="s">
        <v>676</v>
      </c>
      <c r="D88" s="667">
        <v>73927368</v>
      </c>
      <c r="E88" s="667">
        <f>+SUMIF('AF 032021'!F:F,Consolidado!B88,'AF 032021'!C:C)</f>
        <v>0</v>
      </c>
      <c r="F88" s="667">
        <v>0</v>
      </c>
      <c r="G88" s="667">
        <v>0</v>
      </c>
      <c r="H88" s="642">
        <f t="shared" si="29"/>
        <v>73927368</v>
      </c>
    </row>
    <row r="89" spans="1:9" s="643" customFormat="1" ht="16.149999999999999" customHeight="1">
      <c r="B89" s="614">
        <v>11302</v>
      </c>
      <c r="C89" s="615" t="s">
        <v>677</v>
      </c>
      <c r="D89" s="666">
        <f>+D90+D92</f>
        <v>121275861</v>
      </c>
      <c r="E89" s="666">
        <f>+E90+E92</f>
        <v>122405206</v>
      </c>
      <c r="F89" s="667">
        <v>0</v>
      </c>
      <c r="G89" s="667">
        <v>0</v>
      </c>
      <c r="H89" s="666">
        <f>+H90+H92</f>
        <v>243681067</v>
      </c>
    </row>
    <row r="90" spans="1:9" s="643" customFormat="1" ht="16.149999999999999" customHeight="1">
      <c r="B90" s="614">
        <v>1130202</v>
      </c>
      <c r="C90" s="615" t="s">
        <v>678</v>
      </c>
      <c r="D90" s="666">
        <f>+SUM(D91)</f>
        <v>31073823</v>
      </c>
      <c r="E90" s="666">
        <f t="shared" ref="E90:H90" si="30">+SUM(E91)</f>
        <v>0</v>
      </c>
      <c r="F90" s="667">
        <v>0</v>
      </c>
      <c r="G90" s="667">
        <v>0</v>
      </c>
      <c r="H90" s="666">
        <f t="shared" si="30"/>
        <v>31073823</v>
      </c>
    </row>
    <row r="91" spans="1:9" ht="16.149999999999999" customHeight="1">
      <c r="A91" s="644"/>
      <c r="B91" s="610">
        <v>113020202</v>
      </c>
      <c r="C91" s="611" t="s">
        <v>679</v>
      </c>
      <c r="D91" s="667">
        <v>31073823</v>
      </c>
      <c r="E91" s="667">
        <f>+SUMIF('AF 032021'!F:F,Consolidado!B91,'AF 032021'!C:C)</f>
        <v>0</v>
      </c>
      <c r="F91" s="667">
        <v>0</v>
      </c>
      <c r="G91" s="667">
        <v>0</v>
      </c>
      <c r="H91" s="642">
        <f t="shared" ref="H91:H94" si="31">+D91+E91+F91-G91</f>
        <v>31073823</v>
      </c>
    </row>
    <row r="92" spans="1:9" s="643" customFormat="1" ht="16.149999999999999" customHeight="1">
      <c r="B92" s="614">
        <v>1130203</v>
      </c>
      <c r="C92" s="615" t="s">
        <v>122</v>
      </c>
      <c r="D92" s="666">
        <f>+SUM(D93:D94)</f>
        <v>90202038</v>
      </c>
      <c r="E92" s="666">
        <f>+SUM(E93:E94)</f>
        <v>122405206</v>
      </c>
      <c r="F92" s="667">
        <v>0</v>
      </c>
      <c r="G92" s="667">
        <v>0</v>
      </c>
      <c r="H92" s="666">
        <f t="shared" ref="H92" si="32">+SUM(H93:H94)</f>
        <v>212607244</v>
      </c>
    </row>
    <row r="93" spans="1:9" ht="16.149999999999999" customHeight="1">
      <c r="A93" s="644"/>
      <c r="B93" s="610">
        <v>113020301</v>
      </c>
      <c r="C93" s="611" t="s">
        <v>680</v>
      </c>
      <c r="D93" s="667">
        <v>82617389</v>
      </c>
      <c r="E93" s="667">
        <f>+SUMIF('AF 032021'!F:F,Consolidado!B93,'AF 032021'!C:C)</f>
        <v>122405206</v>
      </c>
      <c r="F93" s="667">
        <v>0</v>
      </c>
      <c r="G93" s="667">
        <v>0</v>
      </c>
      <c r="H93" s="642">
        <f t="shared" si="31"/>
        <v>205022595</v>
      </c>
    </row>
    <row r="94" spans="1:9" ht="16.149999999999999" customHeight="1">
      <c r="A94" s="644"/>
      <c r="B94" s="610">
        <v>113020302</v>
      </c>
      <c r="C94" s="611" t="s">
        <v>681</v>
      </c>
      <c r="D94" s="667">
        <v>7584649</v>
      </c>
      <c r="E94" s="667">
        <f>+SUMIF('AF 032021'!F:F,Consolidado!B94,'AF 032021'!C:C)</f>
        <v>0</v>
      </c>
      <c r="F94" s="667">
        <v>0</v>
      </c>
      <c r="G94" s="667">
        <v>0</v>
      </c>
      <c r="H94" s="642">
        <f t="shared" si="31"/>
        <v>7584649</v>
      </c>
    </row>
    <row r="95" spans="1:9" s="643" customFormat="1" ht="16.149999999999999" customHeight="1">
      <c r="B95" s="614">
        <v>11303</v>
      </c>
      <c r="C95" s="615" t="s">
        <v>682</v>
      </c>
      <c r="D95" s="666">
        <f>+D96</f>
        <v>76340240</v>
      </c>
      <c r="E95" s="666">
        <f t="shared" ref="E95:H95" si="33">+E96</f>
        <v>0</v>
      </c>
      <c r="F95" s="667">
        <v>0</v>
      </c>
      <c r="G95" s="667">
        <v>0</v>
      </c>
      <c r="H95" s="666">
        <f t="shared" si="33"/>
        <v>37499080</v>
      </c>
    </row>
    <row r="96" spans="1:9" s="643" customFormat="1" ht="16.149999999999999" customHeight="1">
      <c r="B96" s="614">
        <v>1130301</v>
      </c>
      <c r="C96" s="615" t="s">
        <v>683</v>
      </c>
      <c r="D96" s="666">
        <f>+SUM(D97:D98)</f>
        <v>76340240</v>
      </c>
      <c r="E96" s="666">
        <f t="shared" ref="E96:H96" si="34">+SUM(E97:E98)</f>
        <v>0</v>
      </c>
      <c r="F96" s="667">
        <v>0</v>
      </c>
      <c r="G96" s="667">
        <v>0</v>
      </c>
      <c r="H96" s="666">
        <f t="shared" si="34"/>
        <v>37499080</v>
      </c>
    </row>
    <row r="97" spans="1:9" ht="16.149999999999999" customHeight="1">
      <c r="A97" s="644"/>
      <c r="B97" s="610">
        <v>113030101</v>
      </c>
      <c r="C97" s="611" t="s">
        <v>683</v>
      </c>
      <c r="D97" s="667">
        <v>38675000</v>
      </c>
      <c r="E97" s="667">
        <f>+SUMIF('AF 032021'!F:F,Consolidado!B97,'AF 032021'!C:C)</f>
        <v>0</v>
      </c>
      <c r="F97" s="667">
        <v>0</v>
      </c>
      <c r="G97" s="667">
        <f>+D97</f>
        <v>38675000</v>
      </c>
      <c r="H97" s="642">
        <f t="shared" ref="H97:H103" si="35">+D97+E97+F97-G97</f>
        <v>0</v>
      </c>
    </row>
    <row r="98" spans="1:9" s="643" customFormat="1" ht="16.149999999999999" customHeight="1">
      <c r="B98" s="610">
        <v>113030103</v>
      </c>
      <c r="C98" s="611" t="s">
        <v>684</v>
      </c>
      <c r="D98" s="667">
        <v>37665240</v>
      </c>
      <c r="E98" s="667">
        <f>+SUMIF('AF 032021'!F:F,Consolidado!B98,'AF 032021'!C:C)</f>
        <v>0</v>
      </c>
      <c r="F98" s="667">
        <v>0</v>
      </c>
      <c r="G98" s="667">
        <v>166160</v>
      </c>
      <c r="H98" s="642">
        <f t="shared" si="35"/>
        <v>37499080</v>
      </c>
      <c r="I98" s="644"/>
    </row>
    <row r="99" spans="1:9" s="643" customFormat="1" ht="16.149999999999999" customHeight="1">
      <c r="B99" s="614">
        <v>11308</v>
      </c>
      <c r="C99" s="615" t="s">
        <v>685</v>
      </c>
      <c r="D99" s="666">
        <f>+SUM(D100:D103)</f>
        <v>114585727</v>
      </c>
      <c r="E99" s="666">
        <f>+SUM(E100:E103)</f>
        <v>3529200</v>
      </c>
      <c r="F99" s="667">
        <v>0</v>
      </c>
      <c r="G99" s="667">
        <v>0</v>
      </c>
      <c r="H99" s="666">
        <f t="shared" ref="H99" si="36">+SUM(H100:H103)</f>
        <v>118114927</v>
      </c>
    </row>
    <row r="100" spans="1:9" ht="16.149999999999999" customHeight="1">
      <c r="A100" s="644"/>
      <c r="B100" s="610">
        <v>113080201</v>
      </c>
      <c r="C100" s="611" t="s">
        <v>1269</v>
      </c>
      <c r="D100" s="667">
        <v>0</v>
      </c>
      <c r="E100" s="667">
        <f>+SUMIF('AF 032021'!F:F,Consolidado!B100,'AF 032021'!C:C)</f>
        <v>3529200</v>
      </c>
      <c r="F100" s="667">
        <v>0</v>
      </c>
      <c r="G100" s="667">
        <v>0</v>
      </c>
      <c r="H100" s="642">
        <f t="shared" si="35"/>
        <v>3529200</v>
      </c>
    </row>
    <row r="101" spans="1:9" ht="16.149999999999999" customHeight="1">
      <c r="A101" s="644"/>
      <c r="B101" s="610">
        <v>1130801</v>
      </c>
      <c r="C101" s="611" t="s">
        <v>686</v>
      </c>
      <c r="D101" s="667">
        <v>96802560</v>
      </c>
      <c r="E101" s="667">
        <f>+SUMIF('AF 032021'!F:F,Consolidado!B101,'AF 032021'!C:C)</f>
        <v>0</v>
      </c>
      <c r="F101" s="667">
        <v>0</v>
      </c>
      <c r="G101" s="667">
        <v>0</v>
      </c>
      <c r="H101" s="642">
        <f t="shared" si="35"/>
        <v>96802560</v>
      </c>
    </row>
    <row r="102" spans="1:9" ht="16.149999999999999" customHeight="1">
      <c r="A102" s="644"/>
      <c r="B102" s="610">
        <v>1130804</v>
      </c>
      <c r="C102" s="611" t="s">
        <v>207</v>
      </c>
      <c r="D102" s="667">
        <v>17653690</v>
      </c>
      <c r="E102" s="667">
        <f>+SUMIF('AF 032021'!F:F,Consolidado!B102,'AF 032021'!C:C)</f>
        <v>0</v>
      </c>
      <c r="F102" s="667">
        <v>0</v>
      </c>
      <c r="G102" s="667">
        <v>0</v>
      </c>
      <c r="H102" s="642">
        <f t="shared" si="35"/>
        <v>17653690</v>
      </c>
    </row>
    <row r="103" spans="1:9" ht="16.149999999999999" customHeight="1">
      <c r="A103" s="644"/>
      <c r="B103" s="610">
        <v>1130805</v>
      </c>
      <c r="C103" s="611" t="s">
        <v>687</v>
      </c>
      <c r="D103" s="667">
        <v>129477</v>
      </c>
      <c r="E103" s="667">
        <f>+SUMIF('AF 032021'!F:F,Consolidado!B103,'AF 032021'!C:C)</f>
        <v>0</v>
      </c>
      <c r="F103" s="667">
        <v>0</v>
      </c>
      <c r="G103" s="667">
        <v>0</v>
      </c>
      <c r="H103" s="642">
        <f t="shared" si="35"/>
        <v>129477</v>
      </c>
    </row>
    <row r="104" spans="1:9" s="643" customFormat="1" ht="16.149999999999999" customHeight="1">
      <c r="B104" s="614">
        <v>11309</v>
      </c>
      <c r="C104" s="615" t="s">
        <v>688</v>
      </c>
      <c r="D104" s="666">
        <f>+D105</f>
        <v>6370138</v>
      </c>
      <c r="E104" s="666">
        <f t="shared" ref="E104:H105" si="37">+E105</f>
        <v>0</v>
      </c>
      <c r="F104" s="667">
        <v>0</v>
      </c>
      <c r="G104" s="667">
        <v>0</v>
      </c>
      <c r="H104" s="666">
        <f t="shared" si="37"/>
        <v>6370138</v>
      </c>
    </row>
    <row r="105" spans="1:9" s="643" customFormat="1" ht="16.149999999999999" customHeight="1">
      <c r="B105" s="614">
        <v>1130902</v>
      </c>
      <c r="C105" s="615" t="s">
        <v>689</v>
      </c>
      <c r="D105" s="666">
        <f>+D106</f>
        <v>6370138</v>
      </c>
      <c r="E105" s="666">
        <f t="shared" si="37"/>
        <v>0</v>
      </c>
      <c r="F105" s="667">
        <v>0</v>
      </c>
      <c r="G105" s="667">
        <v>0</v>
      </c>
      <c r="H105" s="666">
        <f t="shared" si="37"/>
        <v>6370138</v>
      </c>
    </row>
    <row r="106" spans="1:9" ht="16.149999999999999" customHeight="1">
      <c r="A106" s="644"/>
      <c r="B106" s="610">
        <v>113090201</v>
      </c>
      <c r="C106" s="611" t="s">
        <v>690</v>
      </c>
      <c r="D106" s="667">
        <v>6370138</v>
      </c>
      <c r="E106" s="667">
        <f>+SUMIF('AF 032021'!F:F,Consolidado!B106,'AF 032021'!C:C)</f>
        <v>0</v>
      </c>
      <c r="F106" s="667">
        <v>0</v>
      </c>
      <c r="G106" s="667">
        <v>0</v>
      </c>
      <c r="H106" s="642">
        <f t="shared" ref="H106" si="38">+D106+E106+F106-G106</f>
        <v>6370138</v>
      </c>
    </row>
    <row r="107" spans="1:9" s="643" customFormat="1" ht="16.149999999999999" customHeight="1">
      <c r="B107" s="614">
        <v>115</v>
      </c>
      <c r="C107" s="615" t="s">
        <v>241</v>
      </c>
      <c r="D107" s="666">
        <f>+D108+D112+D114</f>
        <v>133418312</v>
      </c>
      <c r="E107" s="666">
        <f t="shared" ref="E107:H107" si="39">+E108+E112+E114</f>
        <v>16022115</v>
      </c>
      <c r="F107" s="667">
        <v>0</v>
      </c>
      <c r="G107" s="667">
        <v>0</v>
      </c>
      <c r="H107" s="666">
        <f t="shared" si="39"/>
        <v>149440427</v>
      </c>
    </row>
    <row r="108" spans="1:9" s="643" customFormat="1" ht="16.149999999999999" customHeight="1">
      <c r="B108" s="614">
        <v>11501</v>
      </c>
      <c r="C108" s="615" t="s">
        <v>208</v>
      </c>
      <c r="D108" s="666">
        <f>+SUM(D109:D111)</f>
        <v>128993835</v>
      </c>
      <c r="E108" s="666">
        <f t="shared" ref="E108:H108" si="40">+SUM(E109:E111)</f>
        <v>1897650</v>
      </c>
      <c r="F108" s="667">
        <v>0</v>
      </c>
      <c r="G108" s="667">
        <v>0</v>
      </c>
      <c r="H108" s="666">
        <f t="shared" si="40"/>
        <v>130891485</v>
      </c>
    </row>
    <row r="109" spans="1:9" ht="16.149999999999999" customHeight="1">
      <c r="A109" s="644"/>
      <c r="B109" s="610">
        <v>1150101</v>
      </c>
      <c r="C109" s="611" t="s">
        <v>691</v>
      </c>
      <c r="D109" s="667">
        <v>1873650</v>
      </c>
      <c r="E109" s="667">
        <f>+SUMIF('AF 032021'!F:F,Consolidado!B109,'AF 032021'!C:C)</f>
        <v>0</v>
      </c>
      <c r="F109" s="667">
        <v>0</v>
      </c>
      <c r="G109" s="667">
        <v>0</v>
      </c>
      <c r="H109" s="642">
        <f t="shared" ref="H109:H114" si="41">+D109+E109+F109-G109</f>
        <v>1873650</v>
      </c>
    </row>
    <row r="110" spans="1:9" ht="16.149999999999999" customHeight="1">
      <c r="A110" s="644"/>
      <c r="B110" s="610">
        <v>1150102</v>
      </c>
      <c r="C110" s="611" t="s">
        <v>130</v>
      </c>
      <c r="D110" s="667">
        <v>56497860</v>
      </c>
      <c r="E110" s="667">
        <f>+SUMIF('AF 032021'!F:F,Consolidado!B110,'AF 032021'!C:C)</f>
        <v>1897650</v>
      </c>
      <c r="F110" s="667">
        <v>0</v>
      </c>
      <c r="G110" s="667">
        <v>0</v>
      </c>
      <c r="H110" s="642">
        <f t="shared" si="41"/>
        <v>58395510</v>
      </c>
    </row>
    <row r="111" spans="1:9" ht="16.149999999999999" customHeight="1">
      <c r="A111" s="644"/>
      <c r="B111" s="610">
        <v>1150104</v>
      </c>
      <c r="C111" s="611" t="s">
        <v>692</v>
      </c>
      <c r="D111" s="667">
        <v>70622325</v>
      </c>
      <c r="E111" s="667">
        <f>+SUMIF('AF 032021'!F:F,Consolidado!B111,'AF 032021'!C:C)</f>
        <v>0</v>
      </c>
      <c r="F111" s="667">
        <v>0</v>
      </c>
      <c r="G111" s="667">
        <v>0</v>
      </c>
      <c r="H111" s="642">
        <f t="shared" si="41"/>
        <v>70622325</v>
      </c>
    </row>
    <row r="112" spans="1:9" s="643" customFormat="1" ht="16.149999999999999" customHeight="1">
      <c r="B112" s="614">
        <v>11502</v>
      </c>
      <c r="C112" s="615" t="s">
        <v>693</v>
      </c>
      <c r="D112" s="666">
        <f>+SUM(D113)</f>
        <v>4424477</v>
      </c>
      <c r="E112" s="666">
        <f t="shared" ref="E112:H112" si="42">+SUM(E113)</f>
        <v>0</v>
      </c>
      <c r="F112" s="667">
        <v>0</v>
      </c>
      <c r="G112" s="667">
        <v>0</v>
      </c>
      <c r="H112" s="666">
        <f t="shared" si="42"/>
        <v>4424477</v>
      </c>
    </row>
    <row r="113" spans="1:8" ht="16.149999999999999" customHeight="1">
      <c r="A113" s="644"/>
      <c r="B113" s="610">
        <v>1150205</v>
      </c>
      <c r="C113" s="611" t="s">
        <v>461</v>
      </c>
      <c r="D113" s="667">
        <v>4424477</v>
      </c>
      <c r="E113" s="667">
        <f>+SUMIF('AF 032021'!F:F,Consolidado!B113,'AF 032021'!C:C)</f>
        <v>0</v>
      </c>
      <c r="F113" s="667">
        <v>0</v>
      </c>
      <c r="G113" s="667">
        <v>0</v>
      </c>
      <c r="H113" s="642">
        <f t="shared" si="41"/>
        <v>4424477</v>
      </c>
    </row>
    <row r="114" spans="1:8" ht="16.149999999999999" customHeight="1">
      <c r="A114" s="644"/>
      <c r="B114" s="617">
        <v>1010401</v>
      </c>
      <c r="C114" s="611" t="s">
        <v>1267</v>
      </c>
      <c r="D114" s="667">
        <v>0</v>
      </c>
      <c r="E114" s="667">
        <f>+SUMIF('AF 032021'!F:F,Consolidado!B114,'AF 032021'!C:C)</f>
        <v>14124465</v>
      </c>
      <c r="F114" s="667">
        <v>0</v>
      </c>
      <c r="G114" s="667">
        <v>0</v>
      </c>
      <c r="H114" s="642">
        <f t="shared" si="41"/>
        <v>14124465</v>
      </c>
    </row>
    <row r="115" spans="1:8" s="643" customFormat="1" ht="16.149999999999999" customHeight="1">
      <c r="B115" s="614">
        <v>12</v>
      </c>
      <c r="C115" s="615" t="s">
        <v>7</v>
      </c>
      <c r="D115" s="666">
        <f>+D116+D126+D134</f>
        <v>5704438854</v>
      </c>
      <c r="E115" s="666">
        <f t="shared" ref="E115" si="43">+E116+E126+E134</f>
        <v>623744400</v>
      </c>
      <c r="F115" s="667">
        <v>0</v>
      </c>
      <c r="G115" s="667">
        <v>0</v>
      </c>
      <c r="H115" s="666">
        <f>+H116+H126+H134</f>
        <v>2463471235</v>
      </c>
    </row>
    <row r="116" spans="1:8" s="643" customFormat="1" ht="16.149999999999999" customHeight="1">
      <c r="B116" s="614">
        <v>121</v>
      </c>
      <c r="C116" s="615" t="s">
        <v>111</v>
      </c>
      <c r="D116" s="666">
        <f>+D117+D124</f>
        <v>4765712019</v>
      </c>
      <c r="E116" s="666">
        <f t="shared" ref="E116" si="44">+E117+E124</f>
        <v>0</v>
      </c>
      <c r="F116" s="667">
        <v>0</v>
      </c>
      <c r="G116" s="667">
        <v>0</v>
      </c>
      <c r="H116" s="666">
        <f>+H117+H124</f>
        <v>901000000</v>
      </c>
    </row>
    <row r="117" spans="1:8" s="643" customFormat="1" ht="16.149999999999999" customHeight="1">
      <c r="B117" s="614">
        <v>12101</v>
      </c>
      <c r="C117" s="615" t="s">
        <v>694</v>
      </c>
      <c r="D117" s="666">
        <f>+D118</f>
        <v>3865712019</v>
      </c>
      <c r="E117" s="666">
        <f t="shared" ref="E117:H117" si="45">+E118</f>
        <v>0</v>
      </c>
      <c r="F117" s="667">
        <v>0</v>
      </c>
      <c r="G117" s="667">
        <v>0</v>
      </c>
      <c r="H117" s="666">
        <f t="shared" si="45"/>
        <v>1000000</v>
      </c>
    </row>
    <row r="118" spans="1:8" s="643" customFormat="1" ht="16.149999999999999" customHeight="1">
      <c r="B118" s="614">
        <v>121011</v>
      </c>
      <c r="C118" s="615" t="s">
        <v>695</v>
      </c>
      <c r="D118" s="666">
        <f>+D119+D122</f>
        <v>3865712019</v>
      </c>
      <c r="E118" s="666">
        <f t="shared" ref="E118" si="46">+E119+E122</f>
        <v>0</v>
      </c>
      <c r="F118" s="667">
        <v>0</v>
      </c>
      <c r="G118" s="667">
        <v>0</v>
      </c>
      <c r="H118" s="666">
        <f>+H119+H122</f>
        <v>1000000</v>
      </c>
    </row>
    <row r="119" spans="1:8" s="643" customFormat="1" ht="16.149999999999999" customHeight="1">
      <c r="B119" s="614">
        <v>12101103</v>
      </c>
      <c r="C119" s="615" t="s">
        <v>646</v>
      </c>
      <c r="D119" s="666">
        <f t="shared" ref="D119:E119" si="47">+SUM(D120:D121)</f>
        <v>3500000000</v>
      </c>
      <c r="E119" s="666">
        <f t="shared" si="47"/>
        <v>0</v>
      </c>
      <c r="F119" s="667">
        <v>0</v>
      </c>
      <c r="G119" s="667">
        <v>0</v>
      </c>
      <c r="H119" s="666">
        <f>+SUM(H120:H121)</f>
        <v>1000000</v>
      </c>
    </row>
    <row r="120" spans="1:8" ht="16.149999999999999" customHeight="1">
      <c r="A120" s="644"/>
      <c r="B120" s="610">
        <v>1210110301</v>
      </c>
      <c r="C120" s="611" t="s">
        <v>350</v>
      </c>
      <c r="D120" s="667">
        <v>3499000000</v>
      </c>
      <c r="E120" s="667">
        <f>+SUMIF('AF 032021'!F:F,Consolidado!B120,'AF 032021'!C:C)</f>
        <v>0</v>
      </c>
      <c r="F120" s="667">
        <v>0</v>
      </c>
      <c r="G120" s="667">
        <v>3499000000</v>
      </c>
      <c r="H120" s="642">
        <f>+D120+E120+F120-G120</f>
        <v>0</v>
      </c>
    </row>
    <row r="121" spans="1:8" ht="16.149999999999999" customHeight="1">
      <c r="A121" s="644"/>
      <c r="B121" s="610">
        <v>1210110302</v>
      </c>
      <c r="C121" s="611" t="s">
        <v>1299</v>
      </c>
      <c r="D121" s="667">
        <v>1000000</v>
      </c>
      <c r="E121" s="667"/>
      <c r="F121" s="667">
        <v>0</v>
      </c>
      <c r="G121" s="667">
        <v>0</v>
      </c>
      <c r="H121" s="642">
        <f>+D121+E121+F121-G121</f>
        <v>1000000</v>
      </c>
    </row>
    <row r="122" spans="1:8" s="643" customFormat="1" ht="16.149999999999999" customHeight="1">
      <c r="B122" s="614">
        <v>12101108</v>
      </c>
      <c r="C122" s="615" t="s">
        <v>449</v>
      </c>
      <c r="D122" s="666">
        <f>+D123</f>
        <v>365712019</v>
      </c>
      <c r="E122" s="666">
        <f t="shared" ref="E122:H122" si="48">+E123</f>
        <v>0</v>
      </c>
      <c r="F122" s="667">
        <v>0</v>
      </c>
      <c r="G122" s="667">
        <v>0</v>
      </c>
      <c r="H122" s="666">
        <f t="shared" si="48"/>
        <v>0</v>
      </c>
    </row>
    <row r="123" spans="1:8" ht="16.149999999999999" customHeight="1">
      <c r="A123" s="644"/>
      <c r="B123" s="610">
        <v>1210110801</v>
      </c>
      <c r="C123" s="611" t="s">
        <v>329</v>
      </c>
      <c r="D123" s="667">
        <v>365712019</v>
      </c>
      <c r="E123" s="667">
        <f>+SUMIF('AF 032021'!F:F,Consolidado!B123,'AF 032021'!C:C)</f>
        <v>0</v>
      </c>
      <c r="F123" s="667">
        <v>0</v>
      </c>
      <c r="G123" s="667">
        <f>+D123</f>
        <v>365712019</v>
      </c>
      <c r="H123" s="642">
        <f t="shared" ref="H123:H125" si="49">+D123+E123+F123-G123</f>
        <v>0</v>
      </c>
    </row>
    <row r="124" spans="1:8" s="643" customFormat="1" ht="16.149999999999999" customHeight="1">
      <c r="B124" s="614">
        <v>12103</v>
      </c>
      <c r="C124" s="615" t="s">
        <v>696</v>
      </c>
      <c r="D124" s="666">
        <f>+SUM(D125)</f>
        <v>900000000</v>
      </c>
      <c r="E124" s="666">
        <f t="shared" ref="E124:H124" si="50">+SUM(E125)</f>
        <v>0</v>
      </c>
      <c r="F124" s="667">
        <v>0</v>
      </c>
      <c r="G124" s="667">
        <v>0</v>
      </c>
      <c r="H124" s="666">
        <f t="shared" si="50"/>
        <v>900000000</v>
      </c>
    </row>
    <row r="125" spans="1:8" ht="16.149999999999999" customHeight="1">
      <c r="A125" s="644"/>
      <c r="B125" s="610">
        <v>1210301</v>
      </c>
      <c r="C125" s="611" t="s">
        <v>697</v>
      </c>
      <c r="D125" s="667">
        <v>900000000</v>
      </c>
      <c r="E125" s="667">
        <f>+SUMIF('AF 032021'!F:F,Consolidado!B125,'AF 032021'!C:C)</f>
        <v>0</v>
      </c>
      <c r="F125" s="667">
        <v>0</v>
      </c>
      <c r="G125" s="667">
        <v>0</v>
      </c>
      <c r="H125" s="642">
        <f t="shared" si="49"/>
        <v>900000000</v>
      </c>
    </row>
    <row r="126" spans="1:8" s="643" customFormat="1" ht="16.149999999999999" customHeight="1">
      <c r="B126" s="614">
        <v>127</v>
      </c>
      <c r="C126" s="615" t="s">
        <v>698</v>
      </c>
      <c r="D126" s="666">
        <f>+D127</f>
        <v>195095219</v>
      </c>
      <c r="E126" s="666">
        <f t="shared" ref="E126:H126" si="51">+E127</f>
        <v>0</v>
      </c>
      <c r="F126" s="667">
        <v>0</v>
      </c>
      <c r="G126" s="667">
        <v>0</v>
      </c>
      <c r="H126" s="666">
        <f t="shared" si="51"/>
        <v>195095219</v>
      </c>
    </row>
    <row r="127" spans="1:8" s="643" customFormat="1" ht="16.149999999999999" customHeight="1">
      <c r="B127" s="614">
        <v>12701</v>
      </c>
      <c r="C127" s="615" t="s">
        <v>699</v>
      </c>
      <c r="D127" s="666">
        <f>+SUM(D128:D131)</f>
        <v>195095219</v>
      </c>
      <c r="E127" s="666">
        <f t="shared" ref="E127:H127" si="52">+SUM(E128:E131)</f>
        <v>0</v>
      </c>
      <c r="F127" s="667">
        <v>0</v>
      </c>
      <c r="G127" s="667">
        <v>0</v>
      </c>
      <c r="H127" s="666">
        <f t="shared" si="52"/>
        <v>195095219</v>
      </c>
    </row>
    <row r="128" spans="1:8" ht="16.149999999999999" customHeight="1">
      <c r="A128" s="644"/>
      <c r="B128" s="610">
        <v>1270102</v>
      </c>
      <c r="C128" s="611" t="s">
        <v>112</v>
      </c>
      <c r="D128" s="667">
        <v>3225639</v>
      </c>
      <c r="E128" s="667">
        <f>+SUMIF('AF 032021'!F:F,Consolidado!B128,'AF 032021'!C:C)</f>
        <v>0</v>
      </c>
      <c r="F128" s="667">
        <v>0</v>
      </c>
      <c r="G128" s="667">
        <v>0</v>
      </c>
      <c r="H128" s="642">
        <f t="shared" ref="H128:H146" si="53">+D128+E128+F128-G128</f>
        <v>3225639</v>
      </c>
    </row>
    <row r="129" spans="1:9" s="643" customFormat="1" ht="16.149999999999999" customHeight="1">
      <c r="B129" s="610">
        <v>1270103</v>
      </c>
      <c r="C129" s="611" t="s">
        <v>700</v>
      </c>
      <c r="D129" s="667">
        <v>5026409</v>
      </c>
      <c r="E129" s="667">
        <f>+SUMIF('AF 032021'!F:F,Consolidado!B129,'AF 032021'!C:C)</f>
        <v>0</v>
      </c>
      <c r="F129" s="667">
        <v>0</v>
      </c>
      <c r="G129" s="667">
        <v>0</v>
      </c>
      <c r="H129" s="642">
        <f t="shared" si="53"/>
        <v>5026409</v>
      </c>
      <c r="I129" s="644"/>
    </row>
    <row r="130" spans="1:9" s="643" customFormat="1" ht="16.149999999999999" customHeight="1">
      <c r="B130" s="610">
        <v>1270104</v>
      </c>
      <c r="C130" s="611" t="s">
        <v>701</v>
      </c>
      <c r="D130" s="667">
        <v>190560641</v>
      </c>
      <c r="E130" s="667">
        <f>+SUMIF('AF 032021'!F:F,Consolidado!B130,'AF 032021'!C:C)</f>
        <v>0</v>
      </c>
      <c r="F130" s="667">
        <v>0</v>
      </c>
      <c r="G130" s="667">
        <v>0</v>
      </c>
      <c r="H130" s="642">
        <f t="shared" si="53"/>
        <v>190560641</v>
      </c>
      <c r="I130" s="644"/>
    </row>
    <row r="131" spans="1:9" s="643" customFormat="1" ht="16.149999999999999" customHeight="1">
      <c r="B131" s="610">
        <v>1270120</v>
      </c>
      <c r="C131" s="611" t="s">
        <v>702</v>
      </c>
      <c r="D131" s="667">
        <f>+SUM(D132:D133)</f>
        <v>-3717470</v>
      </c>
      <c r="E131" s="667">
        <f t="shared" ref="E131:H131" si="54">+SUM(E132:E133)</f>
        <v>0</v>
      </c>
      <c r="F131" s="667">
        <v>0</v>
      </c>
      <c r="G131" s="667">
        <v>0</v>
      </c>
      <c r="H131" s="667">
        <f t="shared" si="54"/>
        <v>-3717470</v>
      </c>
      <c r="I131" s="644"/>
    </row>
    <row r="132" spans="1:9" s="643" customFormat="1" ht="16.149999999999999" customHeight="1">
      <c r="B132" s="610">
        <v>127012003</v>
      </c>
      <c r="C132" s="611" t="s">
        <v>703</v>
      </c>
      <c r="D132" s="667">
        <v>-147120</v>
      </c>
      <c r="E132" s="667">
        <f>+SUMIF('AF 032021'!F:F,Consolidado!B132,'AF 032021'!C:C)</f>
        <v>0</v>
      </c>
      <c r="F132" s="667">
        <v>0</v>
      </c>
      <c r="G132" s="667">
        <v>0</v>
      </c>
      <c r="H132" s="642">
        <f t="shared" si="53"/>
        <v>-147120</v>
      </c>
      <c r="I132" s="644"/>
    </row>
    <row r="133" spans="1:9" s="643" customFormat="1" ht="16.149999999999999" customHeight="1">
      <c r="B133" s="610">
        <v>127012004</v>
      </c>
      <c r="C133" s="611" t="s">
        <v>704</v>
      </c>
      <c r="D133" s="667">
        <v>-3570350</v>
      </c>
      <c r="E133" s="667">
        <f>+SUMIF('AF 032021'!F:F,Consolidado!B133,'AF 032021'!C:C)</f>
        <v>0</v>
      </c>
      <c r="F133" s="667">
        <v>0</v>
      </c>
      <c r="G133" s="667">
        <v>0</v>
      </c>
      <c r="H133" s="642">
        <f t="shared" si="53"/>
        <v>-3570350</v>
      </c>
      <c r="I133" s="644"/>
    </row>
    <row r="134" spans="1:9" s="643" customFormat="1" ht="16.149999999999999" customHeight="1">
      <c r="B134" s="614">
        <v>128</v>
      </c>
      <c r="C134" s="615" t="s">
        <v>705</v>
      </c>
      <c r="D134" s="666">
        <f>+D135+D137+D138+D139+D142+D141</f>
        <v>743631616</v>
      </c>
      <c r="E134" s="666">
        <f t="shared" ref="E134" si="55">+E135+E137+E138+E139+E142+E141</f>
        <v>623744400</v>
      </c>
      <c r="F134" s="667">
        <v>0</v>
      </c>
      <c r="G134" s="667">
        <v>0</v>
      </c>
      <c r="H134" s="666">
        <f>+H135+H137+H138+H139+H142+H141</f>
        <v>1367376016</v>
      </c>
    </row>
    <row r="135" spans="1:9" s="643" customFormat="1" ht="16.149999999999999" customHeight="1">
      <c r="B135" s="614">
        <v>12801</v>
      </c>
      <c r="C135" s="615" t="s">
        <v>77</v>
      </c>
      <c r="D135" s="666">
        <f>+SUM(D136)</f>
        <v>201477691</v>
      </c>
      <c r="E135" s="666">
        <f t="shared" ref="E135:H135" si="56">+SUM(E136)</f>
        <v>0</v>
      </c>
      <c r="F135" s="667">
        <v>0</v>
      </c>
      <c r="G135" s="667">
        <v>0</v>
      </c>
      <c r="H135" s="666">
        <f t="shared" si="56"/>
        <v>201477691</v>
      </c>
    </row>
    <row r="136" spans="1:9" s="643" customFormat="1" ht="16.149999999999999" customHeight="1">
      <c r="B136" s="610">
        <v>1280102</v>
      </c>
      <c r="C136" s="611" t="s">
        <v>706</v>
      </c>
      <c r="D136" s="667">
        <v>201477691</v>
      </c>
      <c r="E136" s="667">
        <f>+SUMIF('AF 032021'!F:F,Consolidado!B136,'AF 032021'!C:C)</f>
        <v>0</v>
      </c>
      <c r="F136" s="667">
        <v>0</v>
      </c>
      <c r="G136" s="667">
        <v>0</v>
      </c>
      <c r="H136" s="642">
        <f t="shared" si="53"/>
        <v>201477691</v>
      </c>
      <c r="I136" s="644"/>
    </row>
    <row r="137" spans="1:9" s="643" customFormat="1" ht="16.149999999999999" customHeight="1">
      <c r="B137" s="610">
        <v>12802</v>
      </c>
      <c r="C137" s="611" t="s">
        <v>707</v>
      </c>
      <c r="D137" s="667">
        <v>664927388</v>
      </c>
      <c r="E137" s="667">
        <f>+SUMIF('AF 032021'!F:F,Consolidado!B137,'AF 032021'!C:C)</f>
        <v>256766000</v>
      </c>
      <c r="F137" s="667">
        <v>0</v>
      </c>
      <c r="G137" s="667">
        <v>0</v>
      </c>
      <c r="H137" s="642">
        <f t="shared" si="53"/>
        <v>921693388</v>
      </c>
      <c r="I137" s="644"/>
    </row>
    <row r="138" spans="1:9" s="643" customFormat="1" ht="16.149999999999999" customHeight="1">
      <c r="B138" s="610">
        <v>12803</v>
      </c>
      <c r="C138" s="611" t="s">
        <v>78</v>
      </c>
      <c r="D138" s="667">
        <v>8000000</v>
      </c>
      <c r="E138" s="667">
        <f>+SUMIF('AF 032021'!F:F,Consolidado!B138,'AF 032021'!C:C)</f>
        <v>0</v>
      </c>
      <c r="F138" s="667">
        <v>0</v>
      </c>
      <c r="G138" s="667">
        <v>0</v>
      </c>
      <c r="H138" s="642">
        <f t="shared" si="53"/>
        <v>8000000</v>
      </c>
      <c r="I138" s="644"/>
    </row>
    <row r="139" spans="1:9" s="643" customFormat="1" ht="16.149999999999999" customHeight="1">
      <c r="B139" s="614">
        <v>12804</v>
      </c>
      <c r="C139" s="615" t="s">
        <v>209</v>
      </c>
      <c r="D139" s="666">
        <f>+D140</f>
        <v>57764419</v>
      </c>
      <c r="E139" s="666">
        <f t="shared" ref="E139:H139" si="57">+E140</f>
        <v>399807052</v>
      </c>
      <c r="F139" s="667">
        <v>0</v>
      </c>
      <c r="G139" s="667">
        <v>0</v>
      </c>
      <c r="H139" s="666">
        <f t="shared" si="57"/>
        <v>457571471</v>
      </c>
    </row>
    <row r="140" spans="1:9" s="643" customFormat="1" ht="16.149999999999999" customHeight="1">
      <c r="B140" s="610">
        <v>1280401</v>
      </c>
      <c r="C140" s="611" t="s">
        <v>114</v>
      </c>
      <c r="D140" s="667">
        <v>57764419</v>
      </c>
      <c r="E140" s="667">
        <f>+SUMIF('AF 032021'!F:F,Consolidado!B140,'AF 032021'!C:C)</f>
        <v>399807052</v>
      </c>
      <c r="F140" s="667">
        <v>0</v>
      </c>
      <c r="G140" s="667">
        <v>0</v>
      </c>
      <c r="H140" s="642">
        <f t="shared" si="53"/>
        <v>457571471</v>
      </c>
      <c r="I140" s="644"/>
    </row>
    <row r="141" spans="1:9" s="643" customFormat="1" ht="16.149999999999999" customHeight="1">
      <c r="B141" s="610">
        <v>12807</v>
      </c>
      <c r="C141" s="611" t="s">
        <v>708</v>
      </c>
      <c r="D141" s="667">
        <v>21221667</v>
      </c>
      <c r="E141" s="667">
        <f>+SUMIF('AF 032021'!F:F,Consolidado!B141,'AF 032021'!C:C)</f>
        <v>0</v>
      </c>
      <c r="F141" s="667">
        <v>0</v>
      </c>
      <c r="G141" s="667">
        <v>0</v>
      </c>
      <c r="H141" s="642">
        <f t="shared" si="53"/>
        <v>21221667</v>
      </c>
      <c r="I141" s="644"/>
    </row>
    <row r="142" spans="1:9" s="643" customFormat="1" ht="16.149999999999999" customHeight="1">
      <c r="B142" s="610">
        <v>12820</v>
      </c>
      <c r="C142" s="611" t="s">
        <v>709</v>
      </c>
      <c r="D142" s="666">
        <f>+SUM(D143:D146)</f>
        <v>-209759549</v>
      </c>
      <c r="E142" s="666">
        <f>+SUM(E143:E146)</f>
        <v>-32828652</v>
      </c>
      <c r="F142" s="667">
        <v>0</v>
      </c>
      <c r="G142" s="667">
        <v>0</v>
      </c>
      <c r="H142" s="666">
        <f>+SUM(H143:H146)</f>
        <v>-242588201</v>
      </c>
      <c r="I142" s="644"/>
    </row>
    <row r="143" spans="1:9" s="643" customFormat="1" ht="16.149999999999999" customHeight="1">
      <c r="B143" s="610">
        <v>1282001</v>
      </c>
      <c r="C143" s="611" t="s">
        <v>77</v>
      </c>
      <c r="D143" s="667">
        <v>-10504479</v>
      </c>
      <c r="E143" s="667">
        <f>+SUMIF('AF 032021'!F:F,Consolidado!B143,'AF 032021'!C:C)</f>
        <v>0</v>
      </c>
      <c r="F143" s="667">
        <v>0</v>
      </c>
      <c r="G143" s="667">
        <v>0</v>
      </c>
      <c r="H143" s="642">
        <f t="shared" si="53"/>
        <v>-10504479</v>
      </c>
      <c r="I143" s="644"/>
    </row>
    <row r="144" spans="1:9" ht="16.149999999999999" customHeight="1">
      <c r="A144" s="644"/>
      <c r="B144" s="610">
        <v>1282002</v>
      </c>
      <c r="C144" s="611" t="s">
        <v>78</v>
      </c>
      <c r="D144" s="667">
        <v>-1920009</v>
      </c>
      <c r="E144" s="667">
        <f>+SUMIF('AF 032021'!F:F,Consolidado!B144,'AF 032021'!C:C)</f>
        <v>0</v>
      </c>
      <c r="F144" s="667">
        <v>0</v>
      </c>
      <c r="G144" s="667">
        <v>0</v>
      </c>
      <c r="H144" s="642">
        <f t="shared" si="53"/>
        <v>-1920009</v>
      </c>
    </row>
    <row r="145" spans="1:11" ht="16.149999999999999" customHeight="1">
      <c r="A145" s="644"/>
      <c r="B145" s="610">
        <v>1282003</v>
      </c>
      <c r="C145" s="611" t="s">
        <v>114</v>
      </c>
      <c r="D145" s="667">
        <v>-37865840</v>
      </c>
      <c r="E145" s="667">
        <f>+SUMIF('AF 032021'!F:F,Consolidado!B145,'AF 032021'!C:C)</f>
        <v>-19990353</v>
      </c>
      <c r="F145" s="667">
        <v>0</v>
      </c>
      <c r="G145" s="667">
        <v>0</v>
      </c>
      <c r="H145" s="642">
        <f t="shared" si="53"/>
        <v>-57856193</v>
      </c>
    </row>
    <row r="146" spans="1:11" s="643" customFormat="1" ht="16.149999999999999" customHeight="1">
      <c r="B146" s="610">
        <v>1282004</v>
      </c>
      <c r="C146" s="611" t="s">
        <v>710</v>
      </c>
      <c r="D146" s="667">
        <v>-159469221</v>
      </c>
      <c r="E146" s="667">
        <f>+SUMIF('AF 032021'!F:F,Consolidado!B146,'AF 032021'!C:C)</f>
        <v>-12838299</v>
      </c>
      <c r="F146" s="667">
        <v>0</v>
      </c>
      <c r="G146" s="667">
        <v>0</v>
      </c>
      <c r="H146" s="642">
        <f t="shared" si="53"/>
        <v>-172307520</v>
      </c>
      <c r="I146" s="644"/>
    </row>
    <row r="147" spans="1:11" s="643" customFormat="1" ht="16.149999999999999" customHeight="1">
      <c r="B147" s="614">
        <v>2</v>
      </c>
      <c r="C147" s="615" t="s">
        <v>8</v>
      </c>
      <c r="D147" s="666">
        <f>+D148</f>
        <v>35153096252</v>
      </c>
      <c r="E147" s="666">
        <f t="shared" ref="E147" si="58">+E148</f>
        <v>181446667</v>
      </c>
      <c r="F147" s="667">
        <v>0</v>
      </c>
      <c r="G147" s="667">
        <v>0</v>
      </c>
      <c r="H147" s="666">
        <f>+H148</f>
        <v>35295701759</v>
      </c>
      <c r="I147" s="656"/>
    </row>
    <row r="148" spans="1:11" s="643" customFormat="1" ht="16.149999999999999" customHeight="1">
      <c r="B148" s="614">
        <v>21</v>
      </c>
      <c r="C148" s="615" t="s">
        <v>9</v>
      </c>
      <c r="D148" s="666">
        <f>+D149+D161+D173</f>
        <v>35153096252</v>
      </c>
      <c r="E148" s="666">
        <f t="shared" ref="E148" si="59">+E149+E161+E173</f>
        <v>181446667</v>
      </c>
      <c r="F148" s="667">
        <v>0</v>
      </c>
      <c r="G148" s="667">
        <v>0</v>
      </c>
      <c r="H148" s="666">
        <f>+H149+H161+H173</f>
        <v>35295701759</v>
      </c>
      <c r="I148" s="656"/>
    </row>
    <row r="149" spans="1:11" s="643" customFormat="1" ht="16.149999999999999" customHeight="1">
      <c r="B149" s="614">
        <v>211</v>
      </c>
      <c r="C149" s="615" t="s">
        <v>711</v>
      </c>
      <c r="D149" s="666">
        <f>+D150+D157</f>
        <v>557766539</v>
      </c>
      <c r="E149" s="666">
        <f t="shared" ref="E149" si="60">+E150+E157</f>
        <v>131106408</v>
      </c>
      <c r="F149" s="667">
        <v>0</v>
      </c>
      <c r="G149" s="667">
        <v>0</v>
      </c>
      <c r="H149" s="666">
        <f>+H150+H157</f>
        <v>650031787</v>
      </c>
      <c r="I149" s="656"/>
    </row>
    <row r="150" spans="1:11" s="643" customFormat="1" ht="16.149999999999999" customHeight="1">
      <c r="B150" s="614">
        <v>21101</v>
      </c>
      <c r="C150" s="615" t="s">
        <v>712</v>
      </c>
      <c r="D150" s="666">
        <f>+D151+D154</f>
        <v>531206137</v>
      </c>
      <c r="E150" s="666">
        <f>+E151+E154</f>
        <v>40565422</v>
      </c>
      <c r="F150" s="667">
        <v>0</v>
      </c>
      <c r="G150" s="667">
        <v>0</v>
      </c>
      <c r="H150" s="666">
        <f>+H151+H154</f>
        <v>571771559</v>
      </c>
    </row>
    <row r="151" spans="1:11" s="643" customFormat="1" ht="16.149999999999999" customHeight="1">
      <c r="B151" s="614">
        <v>2110101</v>
      </c>
      <c r="C151" s="615" t="s">
        <v>460</v>
      </c>
      <c r="D151" s="666">
        <f>+SUM(D152:D153)</f>
        <v>496646761</v>
      </c>
      <c r="E151" s="666">
        <f t="shared" ref="E151" si="61">+SUM(E152:E153)</f>
        <v>0</v>
      </c>
      <c r="F151" s="667">
        <v>0</v>
      </c>
      <c r="G151" s="667">
        <v>0</v>
      </c>
      <c r="H151" s="666">
        <f>+SUM(H152:H153)</f>
        <v>496646761</v>
      </c>
    </row>
    <row r="152" spans="1:11" ht="16.149999999999999" customHeight="1">
      <c r="A152" s="644"/>
      <c r="B152" s="610">
        <v>211010101</v>
      </c>
      <c r="C152" s="611" t="s">
        <v>351</v>
      </c>
      <c r="D152" s="667">
        <v>311501681</v>
      </c>
      <c r="E152" s="667">
        <f>+SUMIF('AF 032021'!F:F,Consolidado!B152,'AF 032021'!C:C)</f>
        <v>0</v>
      </c>
      <c r="F152" s="667">
        <v>0</v>
      </c>
      <c r="G152" s="667">
        <v>0</v>
      </c>
      <c r="H152" s="642">
        <f t="shared" ref="H152:H153" si="62">+D152+E152-F152+G152</f>
        <v>311501681</v>
      </c>
      <c r="I152" s="653"/>
    </row>
    <row r="153" spans="1:11" ht="16.149999999999999" customHeight="1">
      <c r="A153" s="644"/>
      <c r="B153" s="610">
        <v>211010102</v>
      </c>
      <c r="C153" s="611" t="s">
        <v>713</v>
      </c>
      <c r="D153" s="667">
        <v>185145080</v>
      </c>
      <c r="E153" s="667">
        <f>+SUMIF('AF 032021'!F:F,Consolidado!B153,'AF 032021'!C:C)</f>
        <v>0</v>
      </c>
      <c r="F153" s="667">
        <v>0</v>
      </c>
      <c r="G153" s="667">
        <v>0</v>
      </c>
      <c r="H153" s="642">
        <f t="shared" si="62"/>
        <v>185145080</v>
      </c>
      <c r="I153" s="653"/>
    </row>
    <row r="154" spans="1:11" s="643" customFormat="1" ht="16.149999999999999" customHeight="1">
      <c r="B154" s="614">
        <v>2110103</v>
      </c>
      <c r="C154" s="615" t="s">
        <v>714</v>
      </c>
      <c r="D154" s="666">
        <f>+SUM(D155:D156)</f>
        <v>34559376</v>
      </c>
      <c r="E154" s="666">
        <f>+SUM(E155:E156)</f>
        <v>40565422</v>
      </c>
      <c r="F154" s="667">
        <v>0</v>
      </c>
      <c r="G154" s="667">
        <v>0</v>
      </c>
      <c r="H154" s="666">
        <f>+SUM(H155:H156)</f>
        <v>75124798</v>
      </c>
    </row>
    <row r="155" spans="1:11" s="654" customFormat="1" ht="16.149999999999999" customHeight="1">
      <c r="B155" s="610">
        <v>211010301</v>
      </c>
      <c r="C155" s="611" t="s">
        <v>715</v>
      </c>
      <c r="D155" s="667">
        <v>24821009</v>
      </c>
      <c r="E155" s="667">
        <f>+SUMIF('AF 032021'!F:F,Consolidado!B155,'AF 032021'!C:C)</f>
        <v>25959840</v>
      </c>
      <c r="F155" s="667">
        <v>0</v>
      </c>
      <c r="G155" s="667">
        <v>0</v>
      </c>
      <c r="H155" s="642">
        <f t="shared" ref="H155:H156" si="63">+D155+E155-F155+G155</f>
        <v>50780849</v>
      </c>
      <c r="I155" s="655"/>
    </row>
    <row r="156" spans="1:11" s="643" customFormat="1" ht="16.149999999999999" customHeight="1">
      <c r="B156" s="610">
        <v>211010302</v>
      </c>
      <c r="C156" s="611" t="s">
        <v>352</v>
      </c>
      <c r="D156" s="667">
        <v>9738367</v>
      </c>
      <c r="E156" s="667">
        <f>+SUMIF('AF 032021'!F:F,Consolidado!B156,'AF 032021'!C:C)</f>
        <v>14605582</v>
      </c>
      <c r="F156" s="667">
        <v>0</v>
      </c>
      <c r="G156" s="667">
        <v>0</v>
      </c>
      <c r="H156" s="642">
        <f t="shared" si="63"/>
        <v>24343949</v>
      </c>
      <c r="I156" s="653"/>
      <c r="K156" s="656"/>
    </row>
    <row r="157" spans="1:11" s="643" customFormat="1" ht="16.149999999999999" customHeight="1">
      <c r="B157" s="614">
        <v>21107</v>
      </c>
      <c r="C157" s="615" t="s">
        <v>716</v>
      </c>
      <c r="D157" s="666">
        <f>+SUM(D158:D160)</f>
        <v>26560402</v>
      </c>
      <c r="E157" s="666">
        <f>+SUM(E158:E160)</f>
        <v>90540986</v>
      </c>
      <c r="F157" s="667">
        <v>0</v>
      </c>
      <c r="G157" s="667">
        <v>0</v>
      </c>
      <c r="H157" s="666">
        <f>+SUM(H158:H160)</f>
        <v>78260228</v>
      </c>
    </row>
    <row r="158" spans="1:11" ht="16.149999999999999" customHeight="1">
      <c r="A158" s="644"/>
      <c r="B158" s="610">
        <v>2110701</v>
      </c>
      <c r="C158" s="611" t="s">
        <v>717</v>
      </c>
      <c r="D158" s="667">
        <v>4408614</v>
      </c>
      <c r="E158" s="667">
        <f>+SUMIF('AF 032021'!F:F,Consolidado!B158,'AF 032021'!C:C)</f>
        <v>0</v>
      </c>
      <c r="F158" s="667">
        <v>0</v>
      </c>
      <c r="G158" s="667">
        <v>0</v>
      </c>
      <c r="H158" s="642">
        <f t="shared" ref="H158:H160" si="64">+D158+E158-F158+G158</f>
        <v>4408614</v>
      </c>
    </row>
    <row r="159" spans="1:11" ht="16.149999999999999" customHeight="1">
      <c r="A159" s="644"/>
      <c r="B159" s="610">
        <v>2110702</v>
      </c>
      <c r="C159" s="611" t="s">
        <v>718</v>
      </c>
      <c r="D159" s="667">
        <v>22151788</v>
      </c>
      <c r="E159" s="667">
        <f>+SUMIF('AF 032021'!F:F,Consolidado!B159,'AF 032021'!C:C)</f>
        <v>51699826</v>
      </c>
      <c r="F159" s="667">
        <v>0</v>
      </c>
      <c r="G159" s="667">
        <v>0</v>
      </c>
      <c r="H159" s="642">
        <f t="shared" si="64"/>
        <v>73851614</v>
      </c>
    </row>
    <row r="160" spans="1:11" ht="16.149999999999999" customHeight="1">
      <c r="A160" s="644"/>
      <c r="B160" s="617">
        <v>2010301005</v>
      </c>
      <c r="C160" s="611" t="s">
        <v>1258</v>
      </c>
      <c r="D160" s="667">
        <v>0</v>
      </c>
      <c r="E160" s="667">
        <f>+SUMIF('AF 032021'!F:F,Consolidado!B160,'AF 032021'!C:C)</f>
        <v>38841160</v>
      </c>
      <c r="F160" s="667">
        <f>+E160</f>
        <v>38841160</v>
      </c>
      <c r="G160" s="667">
        <v>0</v>
      </c>
      <c r="H160" s="642">
        <f t="shared" si="64"/>
        <v>0</v>
      </c>
    </row>
    <row r="161" spans="1:9" s="643" customFormat="1" ht="16.149999999999999" customHeight="1">
      <c r="B161" s="614">
        <v>213</v>
      </c>
      <c r="C161" s="615" t="s">
        <v>719</v>
      </c>
      <c r="D161" s="666">
        <f>+D162+D167</f>
        <v>33089502638</v>
      </c>
      <c r="E161" s="666">
        <f t="shared" ref="E161:H161" si="65">+E162+E167</f>
        <v>0</v>
      </c>
      <c r="F161" s="667">
        <v>0</v>
      </c>
      <c r="G161" s="667">
        <v>0</v>
      </c>
      <c r="H161" s="666">
        <f t="shared" si="65"/>
        <v>33089502638</v>
      </c>
      <c r="I161" s="656"/>
    </row>
    <row r="162" spans="1:9" s="643" customFormat="1" ht="16.149999999999999" customHeight="1">
      <c r="B162" s="614">
        <v>21301</v>
      </c>
      <c r="C162" s="615" t="s">
        <v>587</v>
      </c>
      <c r="D162" s="666">
        <f>+D163+D165</f>
        <v>9015550871</v>
      </c>
      <c r="E162" s="666">
        <f>+SUMIF('AF 032021'!F:F,Consolidado!B162,'AF 032021'!C:C)</f>
        <v>0</v>
      </c>
      <c r="F162" s="667">
        <v>0</v>
      </c>
      <c r="G162" s="667">
        <v>0</v>
      </c>
      <c r="H162" s="612">
        <f>+D162+E162+G162-F162</f>
        <v>9015550871</v>
      </c>
    </row>
    <row r="163" spans="1:9" s="643" customFormat="1" ht="16.149999999999999" customHeight="1">
      <c r="B163" s="614">
        <v>2130101</v>
      </c>
      <c r="C163" s="615" t="s">
        <v>720</v>
      </c>
      <c r="D163" s="666">
        <f>+SUM(D164)</f>
        <v>4087485203</v>
      </c>
      <c r="E163" s="666">
        <f>+SUMIF('AF 032021'!F:F,Consolidado!B163,'AF 032021'!C:C)</f>
        <v>0</v>
      </c>
      <c r="F163" s="667">
        <v>0</v>
      </c>
      <c r="G163" s="667">
        <v>0</v>
      </c>
      <c r="H163" s="612">
        <f>+D163+E163+G163-F163</f>
        <v>4087485203</v>
      </c>
    </row>
    <row r="164" spans="1:9" ht="16.149999999999999" customHeight="1">
      <c r="A164" s="644"/>
      <c r="B164" s="610">
        <v>213010101</v>
      </c>
      <c r="C164" s="611" t="s">
        <v>721</v>
      </c>
      <c r="D164" s="667">
        <v>4087485203</v>
      </c>
      <c r="E164" s="667">
        <f>+SUMIF('AF 032021'!F:F,Consolidado!B164,'AF 032021'!C:C)</f>
        <v>0</v>
      </c>
      <c r="F164" s="667">
        <v>0</v>
      </c>
      <c r="G164" s="667">
        <v>0</v>
      </c>
      <c r="H164" s="642">
        <f t="shared" ref="H164:H166" si="66">+D164+E164-F164+G164</f>
        <v>4087485203</v>
      </c>
    </row>
    <row r="165" spans="1:9" s="643" customFormat="1" ht="16.149999999999999" customHeight="1">
      <c r="B165" s="614">
        <v>2130102</v>
      </c>
      <c r="C165" s="615" t="s">
        <v>722</v>
      </c>
      <c r="D165" s="666">
        <f>+SUM(D166)</f>
        <v>4928065668</v>
      </c>
      <c r="E165" s="666">
        <f>+SUMIF('AF 032021'!F:F,Consolidado!B165,'AF 032021'!C:C)</f>
        <v>0</v>
      </c>
      <c r="F165" s="667">
        <v>0</v>
      </c>
      <c r="G165" s="667">
        <v>0</v>
      </c>
      <c r="H165" s="612">
        <f>+D165+E165+G165-F165</f>
        <v>4928065668</v>
      </c>
    </row>
    <row r="166" spans="1:9" ht="16.149999999999999" customHeight="1">
      <c r="A166" s="644"/>
      <c r="B166" s="610">
        <v>213010201</v>
      </c>
      <c r="C166" s="611" t="s">
        <v>723</v>
      </c>
      <c r="D166" s="667">
        <v>4928065668</v>
      </c>
      <c r="E166" s="667">
        <f>+SUMIF('AF 032021'!F:F,Consolidado!B166,'AF 032021'!C:C)</f>
        <v>0</v>
      </c>
      <c r="F166" s="667">
        <v>0</v>
      </c>
      <c r="G166" s="667">
        <v>0</v>
      </c>
      <c r="H166" s="642">
        <f t="shared" si="66"/>
        <v>4928065668</v>
      </c>
    </row>
    <row r="167" spans="1:9" s="643" customFormat="1" ht="16.149999999999999" customHeight="1">
      <c r="B167" s="614">
        <v>21303</v>
      </c>
      <c r="C167" s="615" t="s">
        <v>724</v>
      </c>
      <c r="D167" s="666">
        <f>+D168+D170</f>
        <v>24073951767</v>
      </c>
      <c r="E167" s="666">
        <f t="shared" ref="E167:H167" si="67">+E168+E170</f>
        <v>0</v>
      </c>
      <c r="F167" s="667">
        <v>0</v>
      </c>
      <c r="G167" s="667">
        <v>0</v>
      </c>
      <c r="H167" s="666">
        <f t="shared" si="67"/>
        <v>24073951767</v>
      </c>
    </row>
    <row r="168" spans="1:9" s="643" customFormat="1" ht="16.149999999999999" customHeight="1">
      <c r="B168" s="614">
        <v>2130301</v>
      </c>
      <c r="C168" s="615" t="s">
        <v>725</v>
      </c>
      <c r="D168" s="666">
        <f>+SUM(D169)</f>
        <v>36332893</v>
      </c>
      <c r="E168" s="666">
        <f t="shared" ref="E168:H168" si="68">+SUM(E169)</f>
        <v>0</v>
      </c>
      <c r="F168" s="667">
        <v>0</v>
      </c>
      <c r="G168" s="667">
        <v>0</v>
      </c>
      <c r="H168" s="666">
        <f t="shared" si="68"/>
        <v>36332893</v>
      </c>
    </row>
    <row r="169" spans="1:9" ht="16.149999999999999" customHeight="1">
      <c r="A169" s="644"/>
      <c r="B169" s="610">
        <v>213030101</v>
      </c>
      <c r="C169" s="611" t="s">
        <v>726</v>
      </c>
      <c r="D169" s="667">
        <v>36332893</v>
      </c>
      <c r="E169" s="667">
        <f>+SUMIF('AF 032021'!F:F,Consolidado!B169,'AF 032021'!C:C)</f>
        <v>0</v>
      </c>
      <c r="F169" s="667">
        <v>0</v>
      </c>
      <c r="G169" s="667">
        <v>0</v>
      </c>
      <c r="H169" s="642">
        <f t="shared" ref="H169" si="69">+D169+E169-F169+G169</f>
        <v>36332893</v>
      </c>
    </row>
    <row r="170" spans="1:9" s="643" customFormat="1" ht="16.149999999999999" customHeight="1">
      <c r="B170" s="614">
        <v>2130303</v>
      </c>
      <c r="C170" s="615" t="s">
        <v>727</v>
      </c>
      <c r="D170" s="666">
        <f>+SUM(D171:D172)</f>
        <v>24037618874</v>
      </c>
      <c r="E170" s="666">
        <f t="shared" ref="E170:H170" si="70">+SUM(E171:E172)</f>
        <v>0</v>
      </c>
      <c r="F170" s="667">
        <v>0</v>
      </c>
      <c r="G170" s="667">
        <v>0</v>
      </c>
      <c r="H170" s="666">
        <f t="shared" si="70"/>
        <v>24037618874</v>
      </c>
    </row>
    <row r="171" spans="1:9" ht="16.149999999999999" customHeight="1">
      <c r="A171" s="644"/>
      <c r="B171" s="610">
        <v>213030301</v>
      </c>
      <c r="C171" s="611" t="s">
        <v>728</v>
      </c>
      <c r="D171" s="667">
        <v>20861953874</v>
      </c>
      <c r="E171" s="667">
        <f>+SUMIF('AF 032021'!F:F,Consolidado!B171,'AF 032021'!C:C)</f>
        <v>0</v>
      </c>
      <c r="F171" s="667">
        <v>0</v>
      </c>
      <c r="G171" s="667">
        <v>0</v>
      </c>
      <c r="H171" s="642">
        <f t="shared" ref="H171:H172" si="71">+D171+E171+F171-G171</f>
        <v>20861953874</v>
      </c>
    </row>
    <row r="172" spans="1:9" ht="16.149999999999999" customHeight="1">
      <c r="A172" s="644"/>
      <c r="B172" s="610">
        <v>213030302</v>
      </c>
      <c r="C172" s="611" t="s">
        <v>729</v>
      </c>
      <c r="D172" s="667">
        <v>3175665000</v>
      </c>
      <c r="E172" s="667">
        <f>+SUMIF('AF 032021'!F:F,Consolidado!B172,'AF 032021'!C:C)</f>
        <v>0</v>
      </c>
      <c r="F172" s="667">
        <v>0</v>
      </c>
      <c r="G172" s="667">
        <v>0</v>
      </c>
      <c r="H172" s="642">
        <f t="shared" si="71"/>
        <v>3175665000</v>
      </c>
    </row>
    <row r="173" spans="1:9" s="643" customFormat="1" ht="16.149999999999999" customHeight="1">
      <c r="B173" s="614">
        <v>214</v>
      </c>
      <c r="C173" s="615" t="s">
        <v>10</v>
      </c>
      <c r="D173" s="666">
        <f>+D174+D178+D183</f>
        <v>1505827075</v>
      </c>
      <c r="E173" s="666">
        <f>+E174+E178+E183</f>
        <v>50340259</v>
      </c>
      <c r="F173" s="667">
        <v>0</v>
      </c>
      <c r="G173" s="667">
        <v>0</v>
      </c>
      <c r="H173" s="666">
        <f>+H174+H178+H183</f>
        <v>1556167334</v>
      </c>
      <c r="I173" s="656"/>
    </row>
    <row r="174" spans="1:9" s="643" customFormat="1" ht="16.149999999999999" customHeight="1">
      <c r="B174" s="614">
        <v>21401</v>
      </c>
      <c r="C174" s="615" t="s">
        <v>730</v>
      </c>
      <c r="D174" s="666">
        <v>387973063</v>
      </c>
      <c r="E174" s="666">
        <f>+SUM(E175:E177)</f>
        <v>9024167</v>
      </c>
      <c r="F174" s="667">
        <v>0</v>
      </c>
      <c r="G174" s="667">
        <v>0</v>
      </c>
      <c r="H174" s="666">
        <f t="shared" ref="H174" si="72">+SUM(H175:H177)</f>
        <v>396997230</v>
      </c>
      <c r="I174" s="656"/>
    </row>
    <row r="175" spans="1:9" ht="16.149999999999999" customHeight="1">
      <c r="A175" s="644"/>
      <c r="B175" s="610">
        <v>2140104</v>
      </c>
      <c r="C175" s="611" t="s">
        <v>463</v>
      </c>
      <c r="D175" s="667">
        <v>295300000</v>
      </c>
      <c r="E175" s="667">
        <f>+SUMIF('AF 032021'!F:F,Consolidado!B175,'AF 032021'!C:C)</f>
        <v>0</v>
      </c>
      <c r="F175" s="667">
        <v>0</v>
      </c>
      <c r="G175" s="667">
        <v>0</v>
      </c>
      <c r="H175" s="642">
        <f t="shared" ref="H175:H192" si="73">+D175+E175+F175-G175</f>
        <v>295300000</v>
      </c>
    </row>
    <row r="176" spans="1:9" ht="16.149999999999999" customHeight="1">
      <c r="A176" s="644"/>
      <c r="B176" s="610">
        <v>2140105</v>
      </c>
      <c r="C176" s="611" t="s">
        <v>731</v>
      </c>
      <c r="D176" s="667">
        <v>41159653</v>
      </c>
      <c r="E176" s="667">
        <f>+SUMIF('AF 032021'!F:F,Consolidado!B176,'AF 032021'!C:C)</f>
        <v>3541667</v>
      </c>
      <c r="F176" s="667">
        <v>0</v>
      </c>
      <c r="G176" s="667">
        <v>0</v>
      </c>
      <c r="H176" s="642">
        <f t="shared" si="73"/>
        <v>44701320</v>
      </c>
    </row>
    <row r="177" spans="1:9" s="643" customFormat="1" ht="16.149999999999999" customHeight="1">
      <c r="B177" s="610">
        <v>2140107</v>
      </c>
      <c r="C177" s="611" t="s">
        <v>116</v>
      </c>
      <c r="D177" s="667">
        <v>51513410</v>
      </c>
      <c r="E177" s="667">
        <f>+SUMIF('AF 032021'!F:F,Consolidado!B177,'AF 032021'!C:C)</f>
        <v>5482500</v>
      </c>
      <c r="F177" s="667">
        <v>0</v>
      </c>
      <c r="G177" s="667">
        <v>0</v>
      </c>
      <c r="H177" s="642">
        <f t="shared" si="73"/>
        <v>56995910</v>
      </c>
      <c r="I177" s="644"/>
    </row>
    <row r="178" spans="1:9" s="643" customFormat="1" ht="16.149999999999999" customHeight="1">
      <c r="B178" s="614">
        <v>21402</v>
      </c>
      <c r="C178" s="615" t="s">
        <v>732</v>
      </c>
      <c r="D178" s="666">
        <v>495975083</v>
      </c>
      <c r="E178" s="666">
        <f>+SUM(E179:E182)</f>
        <v>41316092</v>
      </c>
      <c r="F178" s="667">
        <v>0</v>
      </c>
      <c r="G178" s="667">
        <v>0</v>
      </c>
      <c r="H178" s="666">
        <f>+SUM(H179:H182)</f>
        <v>537291175</v>
      </c>
      <c r="I178" s="656"/>
    </row>
    <row r="179" spans="1:9" ht="16.149999999999999" customHeight="1">
      <c r="A179" s="644"/>
      <c r="B179" s="610">
        <v>2140201</v>
      </c>
      <c r="C179" s="611" t="s">
        <v>67</v>
      </c>
      <c r="D179" s="667">
        <v>408525970</v>
      </c>
      <c r="E179" s="667">
        <f>+SUMIF('AF 032021'!F:F,Consolidado!B179,'AF 032021'!C:C)</f>
        <v>41316092</v>
      </c>
      <c r="F179" s="667">
        <v>0</v>
      </c>
      <c r="G179" s="667">
        <v>0</v>
      </c>
      <c r="H179" s="642">
        <f t="shared" si="73"/>
        <v>449842062</v>
      </c>
    </row>
    <row r="180" spans="1:9" s="643" customFormat="1" ht="16.149999999999999" customHeight="1">
      <c r="B180" s="610">
        <v>214020203</v>
      </c>
      <c r="C180" s="611" t="s">
        <v>734</v>
      </c>
      <c r="D180" s="667">
        <v>55444615</v>
      </c>
      <c r="E180" s="667">
        <f>+SUMIF('AF 032021'!F:F,Consolidado!B180,'AF 032021'!C:C)</f>
        <v>0</v>
      </c>
      <c r="F180" s="667">
        <v>0</v>
      </c>
      <c r="G180" s="667">
        <v>0</v>
      </c>
      <c r="H180" s="642">
        <f t="shared" si="73"/>
        <v>55444615</v>
      </c>
      <c r="I180" s="644"/>
    </row>
    <row r="181" spans="1:9" ht="16.149999999999999" customHeight="1">
      <c r="A181" s="644"/>
      <c r="B181" s="610">
        <v>2140203</v>
      </c>
      <c r="C181" s="611" t="s">
        <v>735</v>
      </c>
      <c r="D181" s="667">
        <v>13362300</v>
      </c>
      <c r="E181" s="667">
        <f>+SUMIF('AF 032021'!F:F,Consolidado!B181,'AF 032021'!C:C)</f>
        <v>0</v>
      </c>
      <c r="F181" s="667">
        <v>0</v>
      </c>
      <c r="G181" s="667">
        <v>0</v>
      </c>
      <c r="H181" s="642">
        <f t="shared" si="73"/>
        <v>13362300</v>
      </c>
    </row>
    <row r="182" spans="1:9" s="643" customFormat="1" ht="16.149999999999999" customHeight="1">
      <c r="B182" s="610">
        <v>2140204</v>
      </c>
      <c r="C182" s="611" t="s">
        <v>736</v>
      </c>
      <c r="D182" s="667">
        <v>18642198</v>
      </c>
      <c r="E182" s="667">
        <f>+SUMIF('AF 032021'!F:F,Consolidado!B182,'AF 032021'!C:C)</f>
        <v>0</v>
      </c>
      <c r="F182" s="667">
        <v>0</v>
      </c>
      <c r="G182" s="667">
        <v>0</v>
      </c>
      <c r="H182" s="642">
        <f t="shared" si="73"/>
        <v>18642198</v>
      </c>
      <c r="I182" s="644"/>
    </row>
    <row r="183" spans="1:9" s="643" customFormat="1" ht="16.149999999999999" customHeight="1">
      <c r="B183" s="614">
        <v>21404</v>
      </c>
      <c r="C183" s="615" t="s">
        <v>737</v>
      </c>
      <c r="D183" s="666">
        <f>+SUM(D184:D192)</f>
        <v>621878929</v>
      </c>
      <c r="E183" s="666">
        <f t="shared" ref="E183:H183" si="74">+SUM(E184:E192)</f>
        <v>0</v>
      </c>
      <c r="F183" s="667">
        <v>0</v>
      </c>
      <c r="G183" s="667">
        <v>0</v>
      </c>
      <c r="H183" s="666">
        <f t="shared" si="74"/>
        <v>621878929</v>
      </c>
    </row>
    <row r="184" spans="1:9" s="643" customFormat="1" ht="16.149999999999999" customHeight="1">
      <c r="B184" s="610">
        <v>2140402</v>
      </c>
      <c r="C184" s="611" t="s">
        <v>118</v>
      </c>
      <c r="D184" s="667">
        <v>1812763</v>
      </c>
      <c r="E184" s="667">
        <f>+SUMIF('AF 032021'!F:F,Consolidado!B184,'AF 032021'!C:C)</f>
        <v>0</v>
      </c>
      <c r="F184" s="667">
        <v>0</v>
      </c>
      <c r="G184" s="667">
        <v>0</v>
      </c>
      <c r="H184" s="642">
        <f t="shared" si="73"/>
        <v>1812763</v>
      </c>
      <c r="I184" s="644"/>
    </row>
    <row r="185" spans="1:9" s="643" customFormat="1" ht="16.149999999999999" customHeight="1">
      <c r="B185" s="610">
        <v>2140403</v>
      </c>
      <c r="C185" s="611" t="s">
        <v>119</v>
      </c>
      <c r="D185" s="667">
        <v>46384627</v>
      </c>
      <c r="E185" s="667">
        <f>+SUMIF('AF 032021'!F:F,Consolidado!B185,'AF 032021'!C:C)</f>
        <v>0</v>
      </c>
      <c r="F185" s="667">
        <v>0</v>
      </c>
      <c r="G185" s="667">
        <v>0</v>
      </c>
      <c r="H185" s="642">
        <f t="shared" si="73"/>
        <v>46384627</v>
      </c>
      <c r="I185" s="644"/>
    </row>
    <row r="186" spans="1:9" ht="16.149999999999999" customHeight="1">
      <c r="A186" s="644"/>
      <c r="B186" s="610">
        <v>2140404</v>
      </c>
      <c r="C186" s="611" t="s">
        <v>120</v>
      </c>
      <c r="D186" s="667">
        <v>207523140</v>
      </c>
      <c r="E186" s="667">
        <f>+SUMIF('AF 032021'!F:F,Consolidado!B186,'AF 032021'!C:C)</f>
        <v>0</v>
      </c>
      <c r="F186" s="667">
        <v>0</v>
      </c>
      <c r="G186" s="667">
        <v>0</v>
      </c>
      <c r="H186" s="642">
        <f t="shared" si="73"/>
        <v>207523140</v>
      </c>
    </row>
    <row r="187" spans="1:9" ht="16.149999999999999" customHeight="1">
      <c r="A187" s="644"/>
      <c r="B187" s="610">
        <v>2140406</v>
      </c>
      <c r="C187" s="611" t="s">
        <v>738</v>
      </c>
      <c r="D187" s="667">
        <v>13286768</v>
      </c>
      <c r="E187" s="667">
        <f>+SUMIF('AF 032021'!F:F,Consolidado!B187,'AF 032021'!C:C)</f>
        <v>0</v>
      </c>
      <c r="F187" s="667">
        <v>0</v>
      </c>
      <c r="G187" s="667">
        <v>0</v>
      </c>
      <c r="H187" s="642">
        <f t="shared" si="73"/>
        <v>13286768</v>
      </c>
    </row>
    <row r="188" spans="1:9" ht="16.149999999999999" customHeight="1">
      <c r="A188" s="644"/>
      <c r="B188" s="610">
        <v>2140407</v>
      </c>
      <c r="C188" s="611" t="s">
        <v>242</v>
      </c>
      <c r="D188" s="667">
        <v>80000000</v>
      </c>
      <c r="E188" s="667">
        <f>+SUMIF('AF 032021'!F:F,Consolidado!B188,'AF 032021'!C:C)</f>
        <v>0</v>
      </c>
      <c r="F188" s="667">
        <v>0</v>
      </c>
      <c r="G188" s="667">
        <v>0</v>
      </c>
      <c r="H188" s="642">
        <f t="shared" si="73"/>
        <v>80000000</v>
      </c>
    </row>
    <row r="189" spans="1:9" ht="16.149999999999999" customHeight="1">
      <c r="A189" s="644"/>
      <c r="B189" s="610">
        <v>2140408</v>
      </c>
      <c r="C189" s="611" t="s">
        <v>243</v>
      </c>
      <c r="D189" s="667">
        <v>9000000</v>
      </c>
      <c r="E189" s="667">
        <f>+SUMIF('AF 032021'!F:F,Consolidado!B189,'AF 032021'!C:C)</f>
        <v>0</v>
      </c>
      <c r="F189" s="667">
        <v>0</v>
      </c>
      <c r="G189" s="667">
        <v>0</v>
      </c>
      <c r="H189" s="642">
        <f t="shared" si="73"/>
        <v>9000000</v>
      </c>
    </row>
    <row r="190" spans="1:9" ht="16.149999999999999" customHeight="1">
      <c r="A190" s="644"/>
      <c r="B190" s="610">
        <v>2140410</v>
      </c>
      <c r="C190" s="611" t="s">
        <v>245</v>
      </c>
      <c r="D190" s="667">
        <v>45000000</v>
      </c>
      <c r="E190" s="667">
        <f>+SUMIF('AF 032021'!F:F,Consolidado!B190,'AF 032021'!C:C)</f>
        <v>0</v>
      </c>
      <c r="F190" s="667">
        <v>0</v>
      </c>
      <c r="G190" s="667">
        <v>0</v>
      </c>
      <c r="H190" s="642">
        <f t="shared" si="73"/>
        <v>45000000</v>
      </c>
    </row>
    <row r="191" spans="1:9" ht="16.149999999999999" customHeight="1">
      <c r="A191" s="644"/>
      <c r="B191" s="610">
        <v>2140411</v>
      </c>
      <c r="C191" s="611" t="s">
        <v>246</v>
      </c>
      <c r="D191" s="667">
        <v>60000000</v>
      </c>
      <c r="E191" s="667">
        <f>+SUMIF('AF 032021'!F:F,Consolidado!B191,'AF 032021'!C:C)</f>
        <v>0</v>
      </c>
      <c r="F191" s="667">
        <v>0</v>
      </c>
      <c r="G191" s="667">
        <v>0</v>
      </c>
      <c r="H191" s="642">
        <f t="shared" si="73"/>
        <v>60000000</v>
      </c>
    </row>
    <row r="192" spans="1:9" ht="16.149999999999999" customHeight="1">
      <c r="A192" s="644"/>
      <c r="B192" s="610">
        <v>2140412</v>
      </c>
      <c r="C192" s="611" t="s">
        <v>244</v>
      </c>
      <c r="D192" s="667">
        <v>158871631</v>
      </c>
      <c r="E192" s="667">
        <f>+SUMIF('AF 032021'!F:F,Consolidado!B192,'AF 032021'!C:C)</f>
        <v>0</v>
      </c>
      <c r="F192" s="667">
        <v>0</v>
      </c>
      <c r="G192" s="667">
        <v>0</v>
      </c>
      <c r="H192" s="642">
        <f t="shared" si="73"/>
        <v>158871631</v>
      </c>
    </row>
    <row r="193" spans="1:9" s="643" customFormat="1" ht="16.149999999999999" customHeight="1">
      <c r="B193" s="614">
        <v>3</v>
      </c>
      <c r="C193" s="615" t="s">
        <v>22</v>
      </c>
      <c r="D193" s="666">
        <f>+D194+D204+D201</f>
        <v>13621123244</v>
      </c>
      <c r="E193" s="666">
        <f>+E194+E204+E201</f>
        <v>3865816538</v>
      </c>
      <c r="F193" s="667">
        <v>0</v>
      </c>
      <c r="G193" s="667">
        <v>0</v>
      </c>
      <c r="H193" s="666">
        <f t="shared" ref="H193" si="75">+H194+H204+H201</f>
        <v>13622227763</v>
      </c>
      <c r="I193" s="656"/>
    </row>
    <row r="194" spans="1:9" s="643" customFormat="1" ht="16.149999999999999" customHeight="1">
      <c r="B194" s="614">
        <v>310</v>
      </c>
      <c r="C194" s="615" t="s">
        <v>123</v>
      </c>
      <c r="D194" s="666">
        <f>+D195+D198</f>
        <v>10765000000</v>
      </c>
      <c r="E194" s="666">
        <f>+E195+E198</f>
        <v>3500000000</v>
      </c>
      <c r="F194" s="667">
        <v>0</v>
      </c>
      <c r="G194" s="667">
        <v>0</v>
      </c>
      <c r="H194" s="666">
        <f>+H195+H198</f>
        <v>10765000000</v>
      </c>
    </row>
    <row r="195" spans="1:9" s="643" customFormat="1" ht="16.149999999999999" customHeight="1">
      <c r="B195" s="614">
        <v>310101</v>
      </c>
      <c r="C195" s="615" t="s">
        <v>401</v>
      </c>
      <c r="D195" s="666">
        <v>10000000000</v>
      </c>
      <c r="E195" s="666">
        <f>+SUM(E196:E197)</f>
        <v>3500000000</v>
      </c>
      <c r="F195" s="667"/>
      <c r="G195" s="667">
        <v>0</v>
      </c>
      <c r="H195" s="666">
        <f>+SUM(H196:H197)</f>
        <v>10000000000</v>
      </c>
    </row>
    <row r="196" spans="1:9" ht="16.149999999999999" customHeight="1">
      <c r="A196" s="644"/>
      <c r="B196" s="610">
        <v>31010101</v>
      </c>
      <c r="C196" s="611" t="s">
        <v>433</v>
      </c>
      <c r="D196" s="667">
        <v>15000000000</v>
      </c>
      <c r="E196" s="667">
        <f>+SUMIF('AF 032021'!F:F,Consolidado!B196,'AF 032021'!C:C)</f>
        <v>5000000000</v>
      </c>
      <c r="F196" s="667">
        <v>3500000000</v>
      </c>
      <c r="G196" s="667">
        <v>0</v>
      </c>
      <c r="H196" s="642">
        <f>+D196+E196-F196+G196</f>
        <v>16500000000</v>
      </c>
    </row>
    <row r="197" spans="1:9" ht="16.149999999999999" customHeight="1">
      <c r="A197" s="644"/>
      <c r="B197" s="610">
        <v>31010102</v>
      </c>
      <c r="C197" s="611" t="s">
        <v>435</v>
      </c>
      <c r="D197" s="667">
        <v>-5000000000</v>
      </c>
      <c r="E197" s="667">
        <f>+SUMIF('AF 032021'!F:F,Consolidado!B197,'AF 032021'!C:C)</f>
        <v>-1500000000</v>
      </c>
      <c r="F197" s="667">
        <v>0</v>
      </c>
      <c r="G197" s="667">
        <v>0</v>
      </c>
      <c r="H197" s="642">
        <f>+D197+E197-F197+G197</f>
        <v>-6500000000</v>
      </c>
    </row>
    <row r="198" spans="1:9" s="643" customFormat="1" ht="16.149999999999999" customHeight="1">
      <c r="B198" s="614">
        <v>310102</v>
      </c>
      <c r="C198" s="615" t="s">
        <v>198</v>
      </c>
      <c r="D198" s="666">
        <f>+SUM(D199:D200)</f>
        <v>765000000</v>
      </c>
      <c r="E198" s="666">
        <f t="shared" ref="E198" si="76">+SUM(E199:E200)</f>
        <v>0</v>
      </c>
      <c r="F198" s="667">
        <v>0</v>
      </c>
      <c r="G198" s="667">
        <v>0</v>
      </c>
      <c r="H198" s="666">
        <f>+SUM(H199:H200)</f>
        <v>765000000</v>
      </c>
    </row>
    <row r="199" spans="1:9" ht="16.149999999999999" customHeight="1">
      <c r="A199" s="644"/>
      <c r="B199" s="610">
        <v>31010201</v>
      </c>
      <c r="C199" s="611" t="s">
        <v>353</v>
      </c>
      <c r="D199" s="667">
        <v>615000000</v>
      </c>
      <c r="E199" s="667">
        <f>+SUMIF('AF 032021'!F:F,Consolidado!B199,'AF 032021'!C:C)</f>
        <v>0</v>
      </c>
      <c r="F199" s="667">
        <v>0</v>
      </c>
      <c r="G199" s="667">
        <v>0</v>
      </c>
      <c r="H199" s="642">
        <f>+D199+E199-F199+G199</f>
        <v>615000000</v>
      </c>
    </row>
    <row r="200" spans="1:9" s="643" customFormat="1" ht="16.149999999999999" customHeight="1">
      <c r="B200" s="610">
        <v>31010202</v>
      </c>
      <c r="C200" s="611" t="s">
        <v>436</v>
      </c>
      <c r="D200" s="667">
        <v>150000000</v>
      </c>
      <c r="E200" s="667">
        <f>+SUMIF('AF 032021'!F:F,Consolidado!B200,'AF 032021'!C:C)</f>
        <v>0</v>
      </c>
      <c r="F200" s="667">
        <v>0</v>
      </c>
      <c r="G200" s="667">
        <v>0</v>
      </c>
      <c r="H200" s="642">
        <f>+D200+E200-F200+G200</f>
        <v>150000000</v>
      </c>
      <c r="I200" s="644"/>
    </row>
    <row r="201" spans="1:9" s="643" customFormat="1" ht="16.149999999999999" customHeight="1">
      <c r="B201" s="614">
        <v>315</v>
      </c>
      <c r="C201" s="615" t="s">
        <v>12</v>
      </c>
      <c r="D201" s="666">
        <f>+SUM(D202:D203)</f>
        <v>35338445</v>
      </c>
      <c r="E201" s="666">
        <f t="shared" ref="E201" si="77">+SUM(E202:E203)</f>
        <v>0</v>
      </c>
      <c r="F201" s="667">
        <v>0</v>
      </c>
      <c r="G201" s="667">
        <v>0</v>
      </c>
      <c r="H201" s="666">
        <f>+SUM(H202:H203)</f>
        <v>35338445</v>
      </c>
    </row>
    <row r="202" spans="1:9" ht="16.149999999999999" customHeight="1">
      <c r="A202" s="644"/>
      <c r="B202" s="610">
        <v>31501</v>
      </c>
      <c r="C202" s="611" t="s">
        <v>125</v>
      </c>
      <c r="D202" s="667">
        <v>32519922</v>
      </c>
      <c r="E202" s="667">
        <f>+SUMIF('AF 032021'!F:F,Consolidado!B202,'AF 032021'!C:C)</f>
        <v>0</v>
      </c>
      <c r="F202" s="667">
        <v>0</v>
      </c>
      <c r="G202" s="667">
        <v>0</v>
      </c>
      <c r="H202" s="642">
        <f>+D202+E202-F202+G202</f>
        <v>32519922</v>
      </c>
    </row>
    <row r="203" spans="1:9" ht="16.149999999999999" customHeight="1">
      <c r="A203" s="644"/>
      <c r="B203" s="610">
        <v>31503</v>
      </c>
      <c r="C203" s="611" t="s">
        <v>354</v>
      </c>
      <c r="D203" s="667">
        <v>2818523</v>
      </c>
      <c r="E203" s="667">
        <f>+SUMIF('AF 032021'!F:F,Consolidado!B203,'AF 032021'!C:C)</f>
        <v>0</v>
      </c>
      <c r="F203" s="667">
        <v>0</v>
      </c>
      <c r="G203" s="667">
        <v>0</v>
      </c>
      <c r="H203" s="642">
        <f>+D203+E203-F203+G203</f>
        <v>2818523</v>
      </c>
    </row>
    <row r="204" spans="1:9" s="643" customFormat="1" ht="16.149999999999999" customHeight="1">
      <c r="B204" s="614">
        <v>316</v>
      </c>
      <c r="C204" s="615" t="s">
        <v>105</v>
      </c>
      <c r="D204" s="666">
        <f>+SUM(D205:D207)</f>
        <v>2820784799</v>
      </c>
      <c r="E204" s="666">
        <f>+SUM(E205:E207)</f>
        <v>365816538</v>
      </c>
      <c r="F204" s="667">
        <v>0</v>
      </c>
      <c r="G204" s="667">
        <v>0</v>
      </c>
      <c r="H204" s="666">
        <f>+SUM(H205:H207)</f>
        <v>2821889318</v>
      </c>
    </row>
    <row r="205" spans="1:9" ht="16.149999999999999" customHeight="1">
      <c r="A205" s="644"/>
      <c r="B205" s="610">
        <v>31601</v>
      </c>
      <c r="C205" s="611" t="s">
        <v>127</v>
      </c>
      <c r="D205" s="667">
        <v>2045570681</v>
      </c>
      <c r="E205" s="667">
        <f>+SUMIF('AF 032021'!F:F,Consolidado!B205,'AF 032021'!C:C)</f>
        <v>104020351</v>
      </c>
      <c r="F205" s="667">
        <v>103990631</v>
      </c>
      <c r="G205" s="667">
        <v>0</v>
      </c>
      <c r="H205" s="642">
        <f>+D205+E205-F205+G205</f>
        <v>2045600401</v>
      </c>
    </row>
    <row r="206" spans="1:9" ht="16.149999999999999" customHeight="1">
      <c r="A206" s="644"/>
      <c r="B206" s="610">
        <v>31602</v>
      </c>
      <c r="C206" s="611" t="s">
        <v>128</v>
      </c>
      <c r="D206" s="667">
        <v>775214118</v>
      </c>
      <c r="E206" s="667">
        <f>+SUMIF('AF 032021'!F:F,Consolidado!B206,'AF 032021'!C:C)</f>
        <v>261796187</v>
      </c>
      <c r="F206" s="667">
        <v>0</v>
      </c>
      <c r="G206" s="667">
        <v>0</v>
      </c>
      <c r="H206" s="642">
        <f>+H380</f>
        <v>775288917</v>
      </c>
    </row>
    <row r="207" spans="1:9" ht="16.149999999999999" customHeight="1">
      <c r="A207" s="644"/>
      <c r="B207" s="610">
        <v>31603</v>
      </c>
      <c r="C207" s="611" t="s">
        <v>1298</v>
      </c>
      <c r="D207" s="667">
        <v>0</v>
      </c>
      <c r="E207" s="667">
        <f>+SUMIF('AF 032021'!F:F,Consolidado!B207,'AF 032021'!C:C)</f>
        <v>0</v>
      </c>
      <c r="F207" s="667">
        <v>0</v>
      </c>
      <c r="G207" s="667">
        <v>1000000</v>
      </c>
      <c r="H207" s="642">
        <f>+D207+E207-F207+G207</f>
        <v>1000000</v>
      </c>
    </row>
    <row r="208" spans="1:9" s="663" customFormat="1" ht="16.149999999999999" customHeight="1">
      <c r="A208" s="645"/>
      <c r="B208" s="646"/>
      <c r="C208" s="647" t="s">
        <v>1296</v>
      </c>
      <c r="D208" s="668">
        <f>+D6-D147-D193</f>
        <v>0</v>
      </c>
      <c r="E208" s="668">
        <f>+E6-E147-E193</f>
        <v>0</v>
      </c>
      <c r="F208" s="669"/>
      <c r="G208" s="669"/>
      <c r="H208" s="668">
        <f>+H6-H147-H193</f>
        <v>0</v>
      </c>
    </row>
    <row r="209" spans="1:9" ht="16.149999999999999" customHeight="1">
      <c r="B209" s="610"/>
      <c r="C209" s="611"/>
      <c r="D209" s="667"/>
      <c r="E209" s="667"/>
      <c r="F209" s="642"/>
      <c r="G209" s="642"/>
      <c r="H209" s="642"/>
    </row>
    <row r="210" spans="1:9" s="643" customFormat="1" ht="16.149999999999999" customHeight="1">
      <c r="A210" s="606"/>
      <c r="B210" s="614">
        <v>4</v>
      </c>
      <c r="C210" s="615" t="s">
        <v>129</v>
      </c>
      <c r="D210" s="666">
        <f>+D211+D226+D229+D265+D274+D279</f>
        <v>5940032738</v>
      </c>
      <c r="E210" s="666">
        <f t="shared" ref="E210:H210" si="78">+E211+E226+E229+E265+E274+E279</f>
        <v>477911577</v>
      </c>
      <c r="F210" s="667">
        <v>0</v>
      </c>
      <c r="G210" s="667">
        <v>0</v>
      </c>
      <c r="H210" s="666">
        <f t="shared" si="78"/>
        <v>6156222927</v>
      </c>
      <c r="I210" s="656">
        <f>+H210-Clasificaciones!G865</f>
        <v>0</v>
      </c>
    </row>
    <row r="211" spans="1:9" s="643" customFormat="1" ht="16.149999999999999" customHeight="1">
      <c r="A211" s="606"/>
      <c r="B211" s="614">
        <v>401</v>
      </c>
      <c r="C211" s="615" t="s">
        <v>739</v>
      </c>
      <c r="D211" s="666">
        <f>+D212+D218+D222</f>
        <v>663294967</v>
      </c>
      <c r="E211" s="666">
        <f t="shared" ref="E211:H211" si="79">+E212+E218+E222</f>
        <v>428800791</v>
      </c>
      <c r="F211" s="667">
        <v>0</v>
      </c>
      <c r="G211" s="667">
        <v>0</v>
      </c>
      <c r="H211" s="666">
        <f t="shared" si="79"/>
        <v>1092095758</v>
      </c>
    </row>
    <row r="212" spans="1:9" s="643" customFormat="1" ht="16.149999999999999" customHeight="1">
      <c r="A212" s="606"/>
      <c r="B212" s="614">
        <v>40101</v>
      </c>
      <c r="C212" s="615" t="s">
        <v>90</v>
      </c>
      <c r="D212" s="666">
        <f>+D213+D215</f>
        <v>250734550</v>
      </c>
      <c r="E212" s="666">
        <f t="shared" ref="E212:H212" si="80">+E213+E215</f>
        <v>0</v>
      </c>
      <c r="F212" s="667">
        <v>0</v>
      </c>
      <c r="G212" s="667">
        <v>0</v>
      </c>
      <c r="H212" s="666">
        <f t="shared" si="80"/>
        <v>250734550</v>
      </c>
    </row>
    <row r="213" spans="1:9" s="643" customFormat="1" ht="16.149999999999999" customHeight="1">
      <c r="A213" s="606"/>
      <c r="B213" s="614">
        <v>4010101</v>
      </c>
      <c r="C213" s="615" t="s">
        <v>740</v>
      </c>
      <c r="D213" s="666">
        <f>+D214</f>
        <v>4232550</v>
      </c>
      <c r="E213" s="666">
        <f t="shared" ref="E213:H213" si="81">+E214</f>
        <v>0</v>
      </c>
      <c r="F213" s="667">
        <v>0</v>
      </c>
      <c r="G213" s="667">
        <v>0</v>
      </c>
      <c r="H213" s="666">
        <f t="shared" si="81"/>
        <v>4232550</v>
      </c>
    </row>
    <row r="214" spans="1:9" ht="16.149999999999999" customHeight="1">
      <c r="B214" s="610">
        <v>401010101</v>
      </c>
      <c r="C214" s="611" t="s">
        <v>741</v>
      </c>
      <c r="D214" s="667">
        <v>4232550</v>
      </c>
      <c r="E214" s="667">
        <v>0</v>
      </c>
      <c r="F214" s="667">
        <v>0</v>
      </c>
      <c r="G214" s="667">
        <v>0</v>
      </c>
      <c r="H214" s="642">
        <f>+D214+E214+F214-G214</f>
        <v>4232550</v>
      </c>
    </row>
    <row r="215" spans="1:9" s="643" customFormat="1" ht="16.149999999999999" customHeight="1">
      <c r="A215" s="606"/>
      <c r="B215" s="614">
        <v>4010102</v>
      </c>
      <c r="C215" s="615" t="s">
        <v>742</v>
      </c>
      <c r="D215" s="666">
        <f>+SUM(D216:D217)</f>
        <v>246502000</v>
      </c>
      <c r="E215" s="666">
        <f t="shared" ref="E215:H215" si="82">+SUM(E216:E217)</f>
        <v>0</v>
      </c>
      <c r="F215" s="667">
        <v>0</v>
      </c>
      <c r="G215" s="667">
        <v>0</v>
      </c>
      <c r="H215" s="666">
        <f t="shared" si="82"/>
        <v>246502000</v>
      </c>
    </row>
    <row r="216" spans="1:9" ht="16.149999999999999" customHeight="1">
      <c r="B216" s="610">
        <v>401010201</v>
      </c>
      <c r="C216" s="611" t="s">
        <v>743</v>
      </c>
      <c r="D216" s="667">
        <v>205236281</v>
      </c>
      <c r="E216" s="667">
        <f>+SUMIF('AF 032021'!F:F,Consolidado!B216,'AF 032021'!C:C)</f>
        <v>0</v>
      </c>
      <c r="F216" s="667">
        <v>0</v>
      </c>
      <c r="G216" s="667">
        <v>0</v>
      </c>
      <c r="H216" s="642">
        <f>+D216+E216+F216-G216</f>
        <v>205236281</v>
      </c>
    </row>
    <row r="217" spans="1:9" ht="16.149999999999999" customHeight="1">
      <c r="B217" s="610">
        <v>401010202</v>
      </c>
      <c r="C217" s="611" t="s">
        <v>744</v>
      </c>
      <c r="D217" s="667">
        <v>41265719</v>
      </c>
      <c r="E217" s="667">
        <f>+SUMIF('AF 032021'!F:F,Consolidado!B217,'AF 032021'!C:C)</f>
        <v>0</v>
      </c>
      <c r="F217" s="667">
        <v>0</v>
      </c>
      <c r="G217" s="667">
        <v>0</v>
      </c>
      <c r="H217" s="642">
        <f>+D217+E217+F217-G217</f>
        <v>41265719</v>
      </c>
    </row>
    <row r="218" spans="1:9" s="643" customFormat="1" ht="16.149999999999999" customHeight="1">
      <c r="A218" s="606"/>
      <c r="B218" s="614">
        <v>40102</v>
      </c>
      <c r="C218" s="615" t="s">
        <v>745</v>
      </c>
      <c r="D218" s="666">
        <f>+D219</f>
        <v>12560417</v>
      </c>
      <c r="E218" s="666">
        <f t="shared" ref="E218:H218" si="83">+E219</f>
        <v>0</v>
      </c>
      <c r="F218" s="667">
        <v>0</v>
      </c>
      <c r="G218" s="667">
        <v>0</v>
      </c>
      <c r="H218" s="666">
        <f t="shared" si="83"/>
        <v>12560417</v>
      </c>
    </row>
    <row r="219" spans="1:9" s="643" customFormat="1" ht="16.149999999999999" customHeight="1">
      <c r="A219" s="606"/>
      <c r="B219" s="614">
        <v>4010202</v>
      </c>
      <c r="C219" s="615" t="s">
        <v>742</v>
      </c>
      <c r="D219" s="666">
        <f>+SUM(D220:D221)</f>
        <v>12560417</v>
      </c>
      <c r="E219" s="666">
        <f t="shared" ref="E219:H219" si="84">+SUM(E220:E221)</f>
        <v>0</v>
      </c>
      <c r="F219" s="667">
        <v>0</v>
      </c>
      <c r="G219" s="667">
        <v>0</v>
      </c>
      <c r="H219" s="666">
        <f t="shared" si="84"/>
        <v>12560417</v>
      </c>
    </row>
    <row r="220" spans="1:9" ht="16.149999999999999" customHeight="1">
      <c r="B220" s="610">
        <v>401020201</v>
      </c>
      <c r="C220" s="611" t="s">
        <v>743</v>
      </c>
      <c r="D220" s="667">
        <v>872540</v>
      </c>
      <c r="E220" s="667">
        <f>+SUMIF('AF 032021'!F:F,Consolidado!B220,'AF 032021'!C:C)</f>
        <v>0</v>
      </c>
      <c r="F220" s="667">
        <v>0</v>
      </c>
      <c r="G220" s="667">
        <v>0</v>
      </c>
      <c r="H220" s="642">
        <f>+D220+E220+F220-G220</f>
        <v>872540</v>
      </c>
    </row>
    <row r="221" spans="1:9" ht="16.149999999999999" customHeight="1">
      <c r="B221" s="610">
        <v>401020202</v>
      </c>
      <c r="C221" s="611" t="s">
        <v>744</v>
      </c>
      <c r="D221" s="667">
        <v>11687877</v>
      </c>
      <c r="E221" s="667">
        <f>+SUMIF('AF 032021'!F:F,Consolidado!B221,'AF 032021'!C:C)</f>
        <v>0</v>
      </c>
      <c r="F221" s="667">
        <v>0</v>
      </c>
      <c r="G221" s="667">
        <v>0</v>
      </c>
      <c r="H221" s="642">
        <f>+D221+E221+F221-G221</f>
        <v>11687877</v>
      </c>
    </row>
    <row r="222" spans="1:9" s="643" customFormat="1" ht="16.149999999999999" customHeight="1">
      <c r="A222" s="606"/>
      <c r="B222" s="614">
        <v>40103</v>
      </c>
      <c r="C222" s="615" t="s">
        <v>746</v>
      </c>
      <c r="D222" s="666">
        <f>+SUM(D223:D225)</f>
        <v>400000000</v>
      </c>
      <c r="E222" s="666">
        <f t="shared" ref="E222" si="85">+SUM(E223:E225)</f>
        <v>428800791</v>
      </c>
      <c r="F222" s="667">
        <v>0</v>
      </c>
      <c r="G222" s="667">
        <v>0</v>
      </c>
      <c r="H222" s="666">
        <f>+SUM(H223:H225)</f>
        <v>828800791</v>
      </c>
    </row>
    <row r="223" spans="1:9" ht="16.149999999999999" customHeight="1">
      <c r="B223" s="610">
        <v>4010301</v>
      </c>
      <c r="C223" s="611" t="s">
        <v>747</v>
      </c>
      <c r="D223" s="667">
        <v>400000000</v>
      </c>
      <c r="E223" s="667">
        <f>+SUMIF('AF 032021'!F:F,Consolidado!B223,'AF 032021'!C:C)</f>
        <v>0</v>
      </c>
      <c r="F223" s="667">
        <v>0</v>
      </c>
      <c r="G223" s="667">
        <v>0</v>
      </c>
      <c r="H223" s="642">
        <f t="shared" ref="H223:H225" si="86">+D223+E223+F223-G223</f>
        <v>400000000</v>
      </c>
    </row>
    <row r="224" spans="1:9" ht="16.149999999999999" customHeight="1">
      <c r="B224" s="617">
        <v>4010101010</v>
      </c>
      <c r="C224" s="611" t="s">
        <v>1247</v>
      </c>
      <c r="D224" s="667">
        <v>0</v>
      </c>
      <c r="E224" s="667">
        <f>+SUMIF('AF 032021'!F:F,Consolidado!B224,'AF 032021'!C:C)</f>
        <v>289373009</v>
      </c>
      <c r="F224" s="667">
        <v>0</v>
      </c>
      <c r="G224" s="667">
        <v>0</v>
      </c>
      <c r="H224" s="642">
        <f t="shared" si="86"/>
        <v>289373009</v>
      </c>
    </row>
    <row r="225" spans="1:8" ht="16.149999999999999" customHeight="1">
      <c r="B225" s="617">
        <v>4010101020</v>
      </c>
      <c r="C225" s="611" t="s">
        <v>1246</v>
      </c>
      <c r="D225" s="667">
        <v>0</v>
      </c>
      <c r="E225" s="667">
        <f>+SUMIF('AF 032021'!F:F,Consolidado!B225,'AF 032021'!C:C)</f>
        <v>139427782</v>
      </c>
      <c r="F225" s="667">
        <v>0</v>
      </c>
      <c r="G225" s="667">
        <v>0</v>
      </c>
      <c r="H225" s="642">
        <f t="shared" si="86"/>
        <v>139427782</v>
      </c>
    </row>
    <row r="226" spans="1:8" s="643" customFormat="1" ht="16.149999999999999" customHeight="1">
      <c r="A226" s="606"/>
      <c r="B226" s="614">
        <v>402</v>
      </c>
      <c r="C226" s="615" t="s">
        <v>748</v>
      </c>
      <c r="D226" s="666">
        <f>+SUM(D227)</f>
        <v>133028940</v>
      </c>
      <c r="E226" s="666">
        <f t="shared" ref="E226:H227" si="87">+SUM(E227)</f>
        <v>0</v>
      </c>
      <c r="F226" s="667">
        <v>0</v>
      </c>
      <c r="G226" s="667">
        <v>0</v>
      </c>
      <c r="H226" s="666">
        <f t="shared" si="87"/>
        <v>133028940</v>
      </c>
    </row>
    <row r="227" spans="1:8" s="643" customFormat="1" ht="16.149999999999999" customHeight="1">
      <c r="A227" s="606"/>
      <c r="B227" s="614">
        <v>40203</v>
      </c>
      <c r="C227" s="615" t="s">
        <v>749</v>
      </c>
      <c r="D227" s="666">
        <f>+SUM(D228)</f>
        <v>133028940</v>
      </c>
      <c r="E227" s="666">
        <f t="shared" si="87"/>
        <v>0</v>
      </c>
      <c r="F227" s="667">
        <v>0</v>
      </c>
      <c r="G227" s="667">
        <v>0</v>
      </c>
      <c r="H227" s="666">
        <f t="shared" si="87"/>
        <v>133028940</v>
      </c>
    </row>
    <row r="228" spans="1:8" ht="16.149999999999999" customHeight="1">
      <c r="B228" s="610">
        <v>4020302</v>
      </c>
      <c r="C228" s="611" t="s">
        <v>750</v>
      </c>
      <c r="D228" s="667">
        <v>133028940</v>
      </c>
      <c r="E228" s="667">
        <f>+SUMIF('AF 032021'!F:F,Consolidado!B228,'AF 032021'!C:C)</f>
        <v>0</v>
      </c>
      <c r="F228" s="667">
        <v>0</v>
      </c>
      <c r="G228" s="667">
        <v>0</v>
      </c>
      <c r="H228" s="642">
        <f t="shared" ref="H228" si="88">+D228+E228+F228-G228</f>
        <v>133028940</v>
      </c>
    </row>
    <row r="229" spans="1:8" s="643" customFormat="1" ht="16.149999999999999" customHeight="1">
      <c r="A229" s="606"/>
      <c r="B229" s="614">
        <v>403</v>
      </c>
      <c r="C229" s="615" t="s">
        <v>751</v>
      </c>
      <c r="D229" s="666">
        <f>+D230+D247</f>
        <v>3697104274</v>
      </c>
      <c r="E229" s="666">
        <f t="shared" ref="E229" si="89">+E230+E247</f>
        <v>42893422</v>
      </c>
      <c r="F229" s="667">
        <v>0</v>
      </c>
      <c r="G229" s="667">
        <v>0</v>
      </c>
      <c r="H229" s="666">
        <f>+H230+H247</f>
        <v>3739997696</v>
      </c>
    </row>
    <row r="230" spans="1:8" s="643" customFormat="1" ht="16.149999999999999" customHeight="1">
      <c r="A230" s="606"/>
      <c r="B230" s="614">
        <v>40301</v>
      </c>
      <c r="C230" s="615" t="s">
        <v>752</v>
      </c>
      <c r="D230" s="666">
        <f>+D231+D245</f>
        <v>155130688</v>
      </c>
      <c r="E230" s="666">
        <f t="shared" ref="E230" si="90">+E231+E245</f>
        <v>42893422</v>
      </c>
      <c r="F230" s="667">
        <v>0</v>
      </c>
      <c r="G230" s="667">
        <v>0</v>
      </c>
      <c r="H230" s="666">
        <f>+H231+H245</f>
        <v>198024110</v>
      </c>
    </row>
    <row r="231" spans="1:8" s="643" customFormat="1" ht="16.149999999999999" customHeight="1">
      <c r="A231" s="606"/>
      <c r="B231" s="614">
        <v>4030101</v>
      </c>
      <c r="C231" s="615" t="s">
        <v>752</v>
      </c>
      <c r="D231" s="666">
        <f>+SUM(D232:D244)</f>
        <v>154935072</v>
      </c>
      <c r="E231" s="666">
        <f t="shared" ref="E231" si="91">+SUM(E232:E244)</f>
        <v>42893422</v>
      </c>
      <c r="F231" s="667">
        <v>0</v>
      </c>
      <c r="G231" s="667">
        <v>0</v>
      </c>
      <c r="H231" s="666">
        <f>+SUM(H232:H244)</f>
        <v>197828494</v>
      </c>
    </row>
    <row r="232" spans="1:8" ht="16.149999999999999" customHeight="1">
      <c r="B232" s="610">
        <v>403010101</v>
      </c>
      <c r="C232" s="611" t="s">
        <v>753</v>
      </c>
      <c r="D232" s="667">
        <v>9456781</v>
      </c>
      <c r="E232" s="667">
        <f>+SUMIF('AF 032021'!F:F,Consolidado!B232,'AF 032021'!C:C)</f>
        <v>0</v>
      </c>
      <c r="F232" s="667">
        <v>0</v>
      </c>
      <c r="G232" s="667">
        <v>0</v>
      </c>
      <c r="H232" s="642">
        <f t="shared" ref="H232:H246" si="92">+D232+E232+F232-G232</f>
        <v>9456781</v>
      </c>
    </row>
    <row r="233" spans="1:8" ht="16.149999999999999" customHeight="1">
      <c r="B233" s="610">
        <v>403010103</v>
      </c>
      <c r="C233" s="611" t="s">
        <v>754</v>
      </c>
      <c r="D233" s="667">
        <v>1227945</v>
      </c>
      <c r="E233" s="667">
        <f>+SUMIF('AF 032021'!F:F,Consolidado!B233,'AF 032021'!C:C)</f>
        <v>0</v>
      </c>
      <c r="F233" s="667">
        <v>0</v>
      </c>
      <c r="G233" s="667">
        <v>0</v>
      </c>
      <c r="H233" s="642">
        <f t="shared" si="92"/>
        <v>1227945</v>
      </c>
    </row>
    <row r="234" spans="1:8" ht="16.149999999999999" customHeight="1">
      <c r="B234" s="610">
        <v>403010104</v>
      </c>
      <c r="C234" s="611" t="s">
        <v>755</v>
      </c>
      <c r="D234" s="667">
        <v>3298633</v>
      </c>
      <c r="E234" s="667">
        <f>+SUMIF('AF 032021'!F:F,Consolidado!B234,'AF 032021'!C:C)</f>
        <v>0</v>
      </c>
      <c r="F234" s="667">
        <v>0</v>
      </c>
      <c r="G234" s="667">
        <v>0</v>
      </c>
      <c r="H234" s="642">
        <f t="shared" si="92"/>
        <v>3298633</v>
      </c>
    </row>
    <row r="235" spans="1:8" ht="16.149999999999999" customHeight="1">
      <c r="B235" s="610">
        <v>403010105</v>
      </c>
      <c r="C235" s="611" t="s">
        <v>756</v>
      </c>
      <c r="D235" s="667">
        <v>18992055</v>
      </c>
      <c r="E235" s="667">
        <f>+SUMIF('AF 032021'!F:F,Consolidado!B235,'AF 032021'!C:C)</f>
        <v>39276162</v>
      </c>
      <c r="F235" s="667">
        <v>0</v>
      </c>
      <c r="G235" s="667">
        <v>0</v>
      </c>
      <c r="H235" s="642">
        <f t="shared" si="92"/>
        <v>58268217</v>
      </c>
    </row>
    <row r="236" spans="1:8" ht="16.149999999999999" customHeight="1">
      <c r="B236" s="610">
        <v>403010106</v>
      </c>
      <c r="C236" s="611" t="s">
        <v>640</v>
      </c>
      <c r="D236" s="667">
        <v>64122826</v>
      </c>
      <c r="E236" s="667">
        <f>+SUMIF('AF 032021'!F:F,Consolidado!B236,'AF 032021'!C:C)</f>
        <v>0</v>
      </c>
      <c r="F236" s="667">
        <v>0</v>
      </c>
      <c r="G236" s="667">
        <v>0</v>
      </c>
      <c r="H236" s="642">
        <f t="shared" si="92"/>
        <v>64122826</v>
      </c>
    </row>
    <row r="237" spans="1:8" ht="16.149999999999999" customHeight="1">
      <c r="B237" s="610">
        <v>403010107</v>
      </c>
      <c r="C237" s="611" t="s">
        <v>757</v>
      </c>
      <c r="D237" s="667">
        <v>28902081</v>
      </c>
      <c r="E237" s="667">
        <f>+SUMIF('AF 032021'!F:F,Consolidado!B237,'AF 032021'!C:C)</f>
        <v>3617260</v>
      </c>
      <c r="F237" s="667">
        <v>0</v>
      </c>
      <c r="G237" s="667">
        <v>0</v>
      </c>
      <c r="H237" s="642">
        <f t="shared" si="92"/>
        <v>32519341</v>
      </c>
    </row>
    <row r="238" spans="1:8" ht="16.149999999999999" customHeight="1">
      <c r="B238" s="610">
        <v>403010108</v>
      </c>
      <c r="C238" s="611" t="s">
        <v>758</v>
      </c>
      <c r="D238" s="667">
        <v>21895</v>
      </c>
      <c r="E238" s="667">
        <f>+SUMIF('AF 032021'!F:F,Consolidado!B238,'AF 032021'!C:C)</f>
        <v>0</v>
      </c>
      <c r="F238" s="667">
        <v>0</v>
      </c>
      <c r="G238" s="667">
        <v>0</v>
      </c>
      <c r="H238" s="642">
        <f t="shared" si="92"/>
        <v>21895</v>
      </c>
    </row>
    <row r="239" spans="1:8" ht="16.149999999999999" customHeight="1">
      <c r="B239" s="610">
        <v>403010109</v>
      </c>
      <c r="C239" s="611" t="s">
        <v>759</v>
      </c>
      <c r="D239" s="667">
        <v>759452</v>
      </c>
      <c r="E239" s="667">
        <f>+SUMIF('AF 032021'!F:F,Consolidado!B239,'AF 032021'!C:C)</f>
        <v>0</v>
      </c>
      <c r="F239" s="667">
        <v>0</v>
      </c>
      <c r="G239" s="667">
        <v>0</v>
      </c>
      <c r="H239" s="642">
        <f t="shared" si="92"/>
        <v>759452</v>
      </c>
    </row>
    <row r="240" spans="1:8" ht="16.149999999999999" customHeight="1">
      <c r="B240" s="610">
        <v>403010114</v>
      </c>
      <c r="C240" s="611" t="s">
        <v>760</v>
      </c>
      <c r="D240" s="667">
        <v>325577</v>
      </c>
      <c r="E240" s="667">
        <f>+SUMIF('AF 032021'!F:F,Consolidado!B240,'AF 032021'!C:C)</f>
        <v>0</v>
      </c>
      <c r="F240" s="667">
        <v>0</v>
      </c>
      <c r="G240" s="667">
        <v>0</v>
      </c>
      <c r="H240" s="642">
        <f t="shared" si="92"/>
        <v>325577</v>
      </c>
    </row>
    <row r="241" spans="1:8" ht="16.149999999999999" customHeight="1">
      <c r="B241" s="610">
        <v>403010116</v>
      </c>
      <c r="C241" s="611" t="s">
        <v>761</v>
      </c>
      <c r="D241" s="667">
        <v>794011</v>
      </c>
      <c r="E241" s="667">
        <f>+SUMIF('AF 032021'!F:F,Consolidado!B241,'AF 032021'!C:C)</f>
        <v>0</v>
      </c>
      <c r="F241" s="667">
        <v>0</v>
      </c>
      <c r="G241" s="667">
        <v>0</v>
      </c>
      <c r="H241" s="642">
        <f t="shared" si="92"/>
        <v>794011</v>
      </c>
    </row>
    <row r="242" spans="1:8" ht="16.149999999999999" customHeight="1">
      <c r="B242" s="610">
        <v>403010117</v>
      </c>
      <c r="C242" s="611" t="s">
        <v>762</v>
      </c>
      <c r="D242" s="667">
        <v>17345205</v>
      </c>
      <c r="E242" s="667">
        <f>+SUMIF('AF 032021'!F:F,Consolidado!B242,'AF 032021'!C:C)</f>
        <v>0</v>
      </c>
      <c r="F242" s="667">
        <v>0</v>
      </c>
      <c r="G242" s="667">
        <v>0</v>
      </c>
      <c r="H242" s="642">
        <f t="shared" si="92"/>
        <v>17345205</v>
      </c>
    </row>
    <row r="243" spans="1:8" ht="16.149999999999999" customHeight="1">
      <c r="B243" s="610">
        <v>403010118</v>
      </c>
      <c r="C243" s="611" t="s">
        <v>763</v>
      </c>
      <c r="D243" s="667">
        <v>8001683</v>
      </c>
      <c r="E243" s="667">
        <f>+SUMIF('AF 032021'!F:F,Consolidado!B243,'AF 032021'!C:C)</f>
        <v>0</v>
      </c>
      <c r="F243" s="667">
        <v>0</v>
      </c>
      <c r="G243" s="667">
        <v>0</v>
      </c>
      <c r="H243" s="642">
        <f t="shared" si="92"/>
        <v>8001683</v>
      </c>
    </row>
    <row r="244" spans="1:8" ht="16.149999999999999" customHeight="1">
      <c r="B244" s="610">
        <v>403010129</v>
      </c>
      <c r="C244" s="611" t="s">
        <v>764</v>
      </c>
      <c r="D244" s="667">
        <v>1686928</v>
      </c>
      <c r="E244" s="667">
        <f>+SUMIF('AF 032021'!F:F,Consolidado!B244,'AF 032021'!C:C)</f>
        <v>0</v>
      </c>
      <c r="F244" s="667">
        <v>0</v>
      </c>
      <c r="G244" s="667">
        <v>0</v>
      </c>
      <c r="H244" s="642">
        <f t="shared" si="92"/>
        <v>1686928</v>
      </c>
    </row>
    <row r="245" spans="1:8" s="643" customFormat="1" ht="16.149999999999999" customHeight="1">
      <c r="A245" s="606"/>
      <c r="B245" s="614">
        <v>4030102</v>
      </c>
      <c r="C245" s="615" t="s">
        <v>765</v>
      </c>
      <c r="D245" s="666">
        <f>+SUM(D246)</f>
        <v>195616</v>
      </c>
      <c r="E245" s="666">
        <f t="shared" ref="E245:H245" si="93">+SUM(E246)</f>
        <v>0</v>
      </c>
      <c r="F245" s="667">
        <v>0</v>
      </c>
      <c r="G245" s="667">
        <v>0</v>
      </c>
      <c r="H245" s="666">
        <f t="shared" si="93"/>
        <v>195616</v>
      </c>
    </row>
    <row r="246" spans="1:8" ht="16.149999999999999" customHeight="1">
      <c r="B246" s="610">
        <v>403010201</v>
      </c>
      <c r="C246" s="611" t="s">
        <v>765</v>
      </c>
      <c r="D246" s="667">
        <v>195616</v>
      </c>
      <c r="E246" s="667">
        <f>+SUMIF('AF 032021'!F:F,Consolidado!B246,'AF 032021'!C:C)</f>
        <v>0</v>
      </c>
      <c r="F246" s="667">
        <v>0</v>
      </c>
      <c r="G246" s="667">
        <v>0</v>
      </c>
      <c r="H246" s="642">
        <f t="shared" si="92"/>
        <v>195616</v>
      </c>
    </row>
    <row r="247" spans="1:8" s="643" customFormat="1" ht="16.149999999999999" customHeight="1">
      <c r="A247" s="606"/>
      <c r="B247" s="614">
        <v>40302</v>
      </c>
      <c r="C247" s="615" t="s">
        <v>766</v>
      </c>
      <c r="D247" s="666">
        <f>+SUM(D248)</f>
        <v>3541973586</v>
      </c>
      <c r="E247" s="666">
        <f t="shared" ref="E247:H247" si="94">+SUM(E248)</f>
        <v>0</v>
      </c>
      <c r="F247" s="667">
        <v>0</v>
      </c>
      <c r="G247" s="667">
        <v>0</v>
      </c>
      <c r="H247" s="666">
        <f t="shared" si="94"/>
        <v>3541973586</v>
      </c>
    </row>
    <row r="248" spans="1:8" s="643" customFormat="1" ht="16.149999999999999" customHeight="1">
      <c r="A248" s="606"/>
      <c r="B248" s="614">
        <v>4030201</v>
      </c>
      <c r="C248" s="615" t="s">
        <v>767</v>
      </c>
      <c r="D248" s="666">
        <f>+SUM(D249:D264)</f>
        <v>3541973586</v>
      </c>
      <c r="E248" s="666">
        <f t="shared" ref="E248:H248" si="95">+SUM(E249:E264)</f>
        <v>0</v>
      </c>
      <c r="F248" s="667">
        <v>0</v>
      </c>
      <c r="G248" s="667">
        <v>0</v>
      </c>
      <c r="H248" s="666">
        <f t="shared" si="95"/>
        <v>3541973586</v>
      </c>
    </row>
    <row r="249" spans="1:8" ht="16.149999999999999" customHeight="1">
      <c r="B249" s="610">
        <v>403020101</v>
      </c>
      <c r="C249" s="611" t="s">
        <v>753</v>
      </c>
      <c r="D249" s="667">
        <v>16712569</v>
      </c>
      <c r="E249" s="667">
        <f>+SUMIF('AF 032021'!F:F,Consolidado!B249,'AF 032021'!C:C)</f>
        <v>0</v>
      </c>
      <c r="F249" s="667">
        <v>0</v>
      </c>
      <c r="G249" s="667">
        <v>0</v>
      </c>
      <c r="H249" s="642">
        <f t="shared" ref="H249:H264" si="96">+D249+E249+F249-G249</f>
        <v>16712569</v>
      </c>
    </row>
    <row r="250" spans="1:8" ht="16.149999999999999" customHeight="1">
      <c r="B250" s="610">
        <v>403020102</v>
      </c>
      <c r="C250" s="611" t="s">
        <v>768</v>
      </c>
      <c r="D250" s="667">
        <v>19144273</v>
      </c>
      <c r="E250" s="667">
        <f>+SUMIF('AF 032021'!F:F,Consolidado!B250,'AF 032021'!C:C)</f>
        <v>0</v>
      </c>
      <c r="F250" s="667">
        <v>0</v>
      </c>
      <c r="G250" s="667">
        <v>0</v>
      </c>
      <c r="H250" s="642">
        <f t="shared" si="96"/>
        <v>19144273</v>
      </c>
    </row>
    <row r="251" spans="1:8" ht="16.149999999999999" customHeight="1">
      <c r="B251" s="610">
        <v>403020103</v>
      </c>
      <c r="C251" s="611" t="s">
        <v>754</v>
      </c>
      <c r="D251" s="667">
        <v>14794</v>
      </c>
      <c r="E251" s="667">
        <f>+SUMIF('AF 032021'!F:F,Consolidado!B251,'AF 032021'!C:C)</f>
        <v>0</v>
      </c>
      <c r="F251" s="667">
        <v>0</v>
      </c>
      <c r="G251" s="667">
        <v>0</v>
      </c>
      <c r="H251" s="642">
        <f t="shared" si="96"/>
        <v>14794</v>
      </c>
    </row>
    <row r="252" spans="1:8" ht="16.149999999999999" customHeight="1">
      <c r="B252" s="610">
        <v>403020104</v>
      </c>
      <c r="C252" s="611" t="s">
        <v>769</v>
      </c>
      <c r="D252" s="667">
        <v>243504706</v>
      </c>
      <c r="E252" s="667">
        <f>+SUMIF('AF 032021'!F:F,Consolidado!B252,'AF 032021'!C:C)</f>
        <v>0</v>
      </c>
      <c r="F252" s="667">
        <v>0</v>
      </c>
      <c r="G252" s="667">
        <v>0</v>
      </c>
      <c r="H252" s="642">
        <f t="shared" si="96"/>
        <v>243504706</v>
      </c>
    </row>
    <row r="253" spans="1:8" ht="16.149999999999999" customHeight="1">
      <c r="B253" s="610">
        <v>403020105</v>
      </c>
      <c r="C253" s="611" t="s">
        <v>756</v>
      </c>
      <c r="D253" s="667">
        <v>290862685</v>
      </c>
      <c r="E253" s="667">
        <f>+SUMIF('AF 032021'!F:F,Consolidado!B253,'AF 032021'!C:C)</f>
        <v>0</v>
      </c>
      <c r="F253" s="667">
        <v>0</v>
      </c>
      <c r="G253" s="667">
        <v>0</v>
      </c>
      <c r="H253" s="642">
        <f t="shared" si="96"/>
        <v>290862685</v>
      </c>
    </row>
    <row r="254" spans="1:8" ht="16.149999999999999" customHeight="1">
      <c r="B254" s="610">
        <v>403020106</v>
      </c>
      <c r="C254" s="611" t="s">
        <v>640</v>
      </c>
      <c r="D254" s="667">
        <v>1185947989</v>
      </c>
      <c r="E254" s="667">
        <f>+SUMIF('AF 032021'!F:F,Consolidado!B254,'AF 032021'!C:C)</f>
        <v>0</v>
      </c>
      <c r="F254" s="667">
        <v>0</v>
      </c>
      <c r="G254" s="667">
        <v>0</v>
      </c>
      <c r="H254" s="642">
        <f t="shared" si="96"/>
        <v>1185947989</v>
      </c>
    </row>
    <row r="255" spans="1:8" ht="16.149999999999999" customHeight="1">
      <c r="B255" s="610">
        <v>403020107</v>
      </c>
      <c r="C255" s="611" t="s">
        <v>757</v>
      </c>
      <c r="D255" s="667">
        <v>377108895</v>
      </c>
      <c r="E255" s="667">
        <f>+SUMIF('AF 032021'!F:F,Consolidado!B255,'AF 032021'!C:C)</f>
        <v>0</v>
      </c>
      <c r="F255" s="667">
        <v>0</v>
      </c>
      <c r="G255" s="667">
        <v>0</v>
      </c>
      <c r="H255" s="642">
        <f t="shared" si="96"/>
        <v>377108895</v>
      </c>
    </row>
    <row r="256" spans="1:8" ht="16.149999999999999" customHeight="1">
      <c r="B256" s="610">
        <v>403020108</v>
      </c>
      <c r="C256" s="611" t="s">
        <v>758</v>
      </c>
      <c r="D256" s="667">
        <v>629923</v>
      </c>
      <c r="E256" s="667">
        <f>+SUMIF('AF 032021'!F:F,Consolidado!B256,'AF 032021'!C:C)</f>
        <v>0</v>
      </c>
      <c r="F256" s="667">
        <v>0</v>
      </c>
      <c r="G256" s="667">
        <v>0</v>
      </c>
      <c r="H256" s="642">
        <f t="shared" si="96"/>
        <v>629923</v>
      </c>
    </row>
    <row r="257" spans="1:8" ht="16.149999999999999" customHeight="1">
      <c r="B257" s="610">
        <v>403020109</v>
      </c>
      <c r="C257" s="611" t="s">
        <v>759</v>
      </c>
      <c r="D257" s="667">
        <v>4845379</v>
      </c>
      <c r="E257" s="667">
        <f>+SUMIF('AF 032021'!F:F,Consolidado!B257,'AF 032021'!C:C)</f>
        <v>0</v>
      </c>
      <c r="F257" s="667">
        <v>0</v>
      </c>
      <c r="G257" s="667">
        <v>0</v>
      </c>
      <c r="H257" s="642">
        <f t="shared" si="96"/>
        <v>4845379</v>
      </c>
    </row>
    <row r="258" spans="1:8" ht="16.149999999999999" customHeight="1">
      <c r="B258" s="610">
        <v>403020113</v>
      </c>
      <c r="C258" s="611" t="s">
        <v>770</v>
      </c>
      <c r="D258" s="667">
        <v>1138</v>
      </c>
      <c r="E258" s="667">
        <f>+SUMIF('AF 032021'!F:F,Consolidado!B258,'AF 032021'!C:C)</f>
        <v>0</v>
      </c>
      <c r="F258" s="667">
        <v>0</v>
      </c>
      <c r="G258" s="667">
        <v>0</v>
      </c>
      <c r="H258" s="642">
        <f t="shared" si="96"/>
        <v>1138</v>
      </c>
    </row>
    <row r="259" spans="1:8" ht="16.149999999999999" customHeight="1">
      <c r="B259" s="610">
        <v>403020117</v>
      </c>
      <c r="C259" s="611" t="s">
        <v>762</v>
      </c>
      <c r="D259" s="667">
        <v>29793870</v>
      </c>
      <c r="E259" s="667">
        <f>+SUMIF('AF 032021'!F:F,Consolidado!B259,'AF 032021'!C:C)</f>
        <v>0</v>
      </c>
      <c r="F259" s="667">
        <v>0</v>
      </c>
      <c r="G259" s="667">
        <v>0</v>
      </c>
      <c r="H259" s="642">
        <f t="shared" si="96"/>
        <v>29793870</v>
      </c>
    </row>
    <row r="260" spans="1:8" ht="16.149999999999999" customHeight="1">
      <c r="B260" s="610">
        <v>403020118</v>
      </c>
      <c r="C260" s="611" t="s">
        <v>763</v>
      </c>
      <c r="D260" s="667">
        <v>326940640</v>
      </c>
      <c r="E260" s="667">
        <f>+SUMIF('AF 032021'!F:F,Consolidado!B260,'AF 032021'!C:C)</f>
        <v>0</v>
      </c>
      <c r="F260" s="667">
        <v>0</v>
      </c>
      <c r="G260" s="667">
        <v>0</v>
      </c>
      <c r="H260" s="642">
        <f t="shared" si="96"/>
        <v>326940640</v>
      </c>
    </row>
    <row r="261" spans="1:8" ht="16.149999999999999" customHeight="1">
      <c r="B261" s="610">
        <v>403020121</v>
      </c>
      <c r="C261" s="611" t="s">
        <v>771</v>
      </c>
      <c r="D261" s="667">
        <v>208511775</v>
      </c>
      <c r="E261" s="667">
        <f>+SUMIF('AF 032021'!F:F,Consolidado!B261,'AF 032021'!C:C)</f>
        <v>0</v>
      </c>
      <c r="F261" s="667">
        <v>0</v>
      </c>
      <c r="G261" s="667">
        <v>0</v>
      </c>
      <c r="H261" s="642">
        <f t="shared" si="96"/>
        <v>208511775</v>
      </c>
    </row>
    <row r="262" spans="1:8" ht="16.149999999999999" customHeight="1">
      <c r="B262" s="610">
        <v>403020129</v>
      </c>
      <c r="C262" s="611" t="s">
        <v>764</v>
      </c>
      <c r="D262" s="667">
        <v>200857319</v>
      </c>
      <c r="E262" s="667">
        <f>+SUMIF('AF 032021'!F:F,Consolidado!B262,'AF 032021'!C:C)</f>
        <v>0</v>
      </c>
      <c r="F262" s="667">
        <v>0</v>
      </c>
      <c r="G262" s="667">
        <v>0</v>
      </c>
      <c r="H262" s="642">
        <f t="shared" si="96"/>
        <v>200857319</v>
      </c>
    </row>
    <row r="263" spans="1:8" ht="16.149999999999999" customHeight="1">
      <c r="B263" s="610">
        <v>403020131</v>
      </c>
      <c r="C263" s="611" t="s">
        <v>772</v>
      </c>
      <c r="D263" s="667">
        <v>27095928</v>
      </c>
      <c r="E263" s="667">
        <f>+SUMIF('AF 032021'!F:F,Consolidado!B263,'AF 032021'!C:C)</f>
        <v>0</v>
      </c>
      <c r="F263" s="667">
        <v>0</v>
      </c>
      <c r="G263" s="667">
        <v>0</v>
      </c>
      <c r="H263" s="642">
        <f t="shared" si="96"/>
        <v>27095928</v>
      </c>
    </row>
    <row r="264" spans="1:8" ht="16.149999999999999" customHeight="1">
      <c r="B264" s="610">
        <v>403020133</v>
      </c>
      <c r="C264" s="611" t="s">
        <v>773</v>
      </c>
      <c r="D264" s="667">
        <v>610001703</v>
      </c>
      <c r="E264" s="667">
        <f>+SUMIF('AF 032021'!F:F,Consolidado!B264,'AF 032021'!C:C)</f>
        <v>0</v>
      </c>
      <c r="F264" s="667">
        <v>0</v>
      </c>
      <c r="G264" s="667">
        <v>0</v>
      </c>
      <c r="H264" s="642">
        <f t="shared" si="96"/>
        <v>610001703</v>
      </c>
    </row>
    <row r="265" spans="1:8" s="643" customFormat="1" ht="16.149999999999999" customHeight="1">
      <c r="A265" s="606"/>
      <c r="B265" s="614">
        <v>406</v>
      </c>
      <c r="C265" s="615" t="s">
        <v>774</v>
      </c>
      <c r="D265" s="666">
        <f>+D266+D269+D272</f>
        <v>32595434</v>
      </c>
      <c r="E265" s="666">
        <f t="shared" ref="E265:H265" si="97">+E266+E269+E272</f>
        <v>0</v>
      </c>
      <c r="F265" s="667">
        <v>0</v>
      </c>
      <c r="G265" s="667">
        <v>0</v>
      </c>
      <c r="H265" s="666">
        <f t="shared" si="97"/>
        <v>32595434</v>
      </c>
    </row>
    <row r="266" spans="1:8" s="643" customFormat="1" ht="16.149999999999999" customHeight="1">
      <c r="A266" s="606"/>
      <c r="B266" s="614">
        <v>40604</v>
      </c>
      <c r="C266" s="615" t="s">
        <v>775</v>
      </c>
      <c r="D266" s="666">
        <f>+SUM(D267:D268)</f>
        <v>26078866</v>
      </c>
      <c r="E266" s="666">
        <f t="shared" ref="E266:H266" si="98">+SUM(E267:E268)</f>
        <v>0</v>
      </c>
      <c r="F266" s="667">
        <v>0</v>
      </c>
      <c r="G266" s="667">
        <v>0</v>
      </c>
      <c r="H266" s="666">
        <f t="shared" si="98"/>
        <v>26078866</v>
      </c>
    </row>
    <row r="267" spans="1:8" ht="16.149999999999999" customHeight="1">
      <c r="B267" s="610">
        <v>4060401</v>
      </c>
      <c r="C267" s="611" t="s">
        <v>776</v>
      </c>
      <c r="D267" s="667">
        <v>24650930</v>
      </c>
      <c r="E267" s="667">
        <f>+SUMIF('AF 032021'!F:F,Consolidado!B267,'AF 032021'!C:C)</f>
        <v>0</v>
      </c>
      <c r="F267" s="667">
        <v>0</v>
      </c>
      <c r="G267" s="667">
        <v>0</v>
      </c>
      <c r="H267" s="642">
        <f t="shared" ref="H267:H273" si="99">+D267+E267+F267-G267</f>
        <v>24650930</v>
      </c>
    </row>
    <row r="268" spans="1:8" ht="16.149999999999999" customHeight="1">
      <c r="B268" s="610">
        <v>4060402</v>
      </c>
      <c r="C268" s="611" t="s">
        <v>777</v>
      </c>
      <c r="D268" s="667">
        <v>1427936</v>
      </c>
      <c r="E268" s="667">
        <f>+SUMIF('AF 032021'!F:F,Consolidado!B268,'AF 032021'!C:C)</f>
        <v>0</v>
      </c>
      <c r="F268" s="667">
        <v>0</v>
      </c>
      <c r="G268" s="667">
        <v>0</v>
      </c>
      <c r="H268" s="642">
        <f t="shared" si="99"/>
        <v>1427936</v>
      </c>
    </row>
    <row r="269" spans="1:8" s="643" customFormat="1" ht="16.149999999999999" customHeight="1">
      <c r="A269" s="606"/>
      <c r="B269" s="614">
        <v>40605</v>
      </c>
      <c r="C269" s="615" t="s">
        <v>188</v>
      </c>
      <c r="D269" s="666">
        <f>+SUM(D270:D271)</f>
        <v>6341418</v>
      </c>
      <c r="E269" s="666">
        <f t="shared" ref="E269:H269" si="100">+SUM(E270:E271)</f>
        <v>0</v>
      </c>
      <c r="F269" s="667">
        <v>0</v>
      </c>
      <c r="G269" s="667">
        <v>0</v>
      </c>
      <c r="H269" s="666">
        <f t="shared" si="100"/>
        <v>6341418</v>
      </c>
    </row>
    <row r="270" spans="1:8" ht="16.149999999999999" customHeight="1">
      <c r="B270" s="610">
        <v>4060501</v>
      </c>
      <c r="C270" s="611" t="s">
        <v>778</v>
      </c>
      <c r="D270" s="667">
        <v>5984830</v>
      </c>
      <c r="E270" s="667">
        <f>+SUMIF('AF 032021'!F:F,Consolidado!B270,'AF 032021'!C:C)</f>
        <v>0</v>
      </c>
      <c r="F270" s="667">
        <v>0</v>
      </c>
      <c r="G270" s="667">
        <v>0</v>
      </c>
      <c r="H270" s="642">
        <f t="shared" si="99"/>
        <v>5984830</v>
      </c>
    </row>
    <row r="271" spans="1:8" ht="16.149999999999999" customHeight="1">
      <c r="B271" s="610">
        <v>4060502</v>
      </c>
      <c r="C271" s="611" t="s">
        <v>779</v>
      </c>
      <c r="D271" s="667">
        <v>356588</v>
      </c>
      <c r="E271" s="667">
        <f>+SUMIF('AF 032021'!F:F,Consolidado!B271,'AF 032021'!C:C)</f>
        <v>0</v>
      </c>
      <c r="F271" s="667">
        <v>0</v>
      </c>
      <c r="G271" s="667">
        <v>0</v>
      </c>
      <c r="H271" s="642">
        <f t="shared" si="99"/>
        <v>356588</v>
      </c>
    </row>
    <row r="272" spans="1:8" s="643" customFormat="1" ht="16.149999999999999" customHeight="1">
      <c r="A272" s="606"/>
      <c r="B272" s="614">
        <v>40606</v>
      </c>
      <c r="C272" s="615" t="s">
        <v>151</v>
      </c>
      <c r="D272" s="666">
        <f>+SUM(D273)</f>
        <v>175150</v>
      </c>
      <c r="E272" s="666">
        <f t="shared" ref="E272:H272" si="101">+SUM(E273)</f>
        <v>0</v>
      </c>
      <c r="F272" s="667">
        <v>0</v>
      </c>
      <c r="G272" s="667">
        <v>0</v>
      </c>
      <c r="H272" s="666">
        <f t="shared" si="101"/>
        <v>175150</v>
      </c>
    </row>
    <row r="273" spans="1:8" ht="16.149999999999999" customHeight="1">
      <c r="B273" s="610">
        <v>4060601</v>
      </c>
      <c r="C273" s="611" t="s">
        <v>780</v>
      </c>
      <c r="D273" s="667">
        <v>175150</v>
      </c>
      <c r="E273" s="667">
        <f>+SUMIF('AF 032021'!F:F,Consolidado!B273,'AF 032021'!C:C)</f>
        <v>0</v>
      </c>
      <c r="F273" s="667">
        <v>0</v>
      </c>
      <c r="G273" s="667">
        <v>0</v>
      </c>
      <c r="H273" s="642">
        <f t="shared" si="99"/>
        <v>175150</v>
      </c>
    </row>
    <row r="274" spans="1:8" s="643" customFormat="1" ht="16.149999999999999" customHeight="1">
      <c r="A274" s="606"/>
      <c r="B274" s="614">
        <v>407</v>
      </c>
      <c r="C274" s="615" t="s">
        <v>189</v>
      </c>
      <c r="D274" s="666">
        <f>+D275+D276</f>
        <v>1152239994</v>
      </c>
      <c r="E274" s="666">
        <f>+E275+E276</f>
        <v>6217364</v>
      </c>
      <c r="F274" s="667">
        <v>0</v>
      </c>
      <c r="G274" s="667">
        <v>0</v>
      </c>
      <c r="H274" s="666">
        <f t="shared" ref="H274" si="102">+H275+H276</f>
        <v>1158457358</v>
      </c>
    </row>
    <row r="275" spans="1:8" ht="16.149999999999999" customHeight="1">
      <c r="B275" s="610">
        <v>40701</v>
      </c>
      <c r="C275" s="611" t="s">
        <v>103</v>
      </c>
      <c r="D275" s="667">
        <v>2206292</v>
      </c>
      <c r="E275" s="667">
        <f>+SUMIF('AF 032021'!F:F,Consolidado!B275,'AF 032021'!C:C)</f>
        <v>0</v>
      </c>
      <c r="F275" s="667">
        <v>0</v>
      </c>
      <c r="G275" s="667">
        <v>0</v>
      </c>
      <c r="H275" s="642">
        <f>+D275+E275+F275-G275</f>
        <v>2206292</v>
      </c>
    </row>
    <row r="276" spans="1:8" s="643" customFormat="1" ht="16.149999999999999" customHeight="1">
      <c r="A276" s="606"/>
      <c r="B276" s="614">
        <v>40702</v>
      </c>
      <c r="C276" s="615" t="s">
        <v>781</v>
      </c>
      <c r="D276" s="666">
        <f>+SUM(D277:D278)</f>
        <v>1150033702</v>
      </c>
      <c r="E276" s="666">
        <f t="shared" ref="E276:H276" si="103">+SUM(E277:E278)</f>
        <v>6217364</v>
      </c>
      <c r="F276" s="667">
        <v>0</v>
      </c>
      <c r="G276" s="667">
        <v>0</v>
      </c>
      <c r="H276" s="666">
        <f t="shared" si="103"/>
        <v>1156251066</v>
      </c>
    </row>
    <row r="277" spans="1:8" ht="16.149999999999999" customHeight="1">
      <c r="B277" s="610">
        <v>4070201</v>
      </c>
      <c r="C277" s="611" t="s">
        <v>782</v>
      </c>
      <c r="D277" s="667">
        <v>712757151</v>
      </c>
      <c r="E277" s="667">
        <f>+SUMIF('AF 032021'!F:F,Consolidado!B277,'AF 032021'!C:C)</f>
        <v>6217364</v>
      </c>
      <c r="F277" s="667">
        <v>0</v>
      </c>
      <c r="G277" s="667">
        <v>0</v>
      </c>
      <c r="H277" s="642">
        <f t="shared" ref="H277:H281" si="104">+D277+E277+F277-G277</f>
        <v>718974515</v>
      </c>
    </row>
    <row r="278" spans="1:8" ht="16.149999999999999" customHeight="1">
      <c r="B278" s="610">
        <v>4070202</v>
      </c>
      <c r="C278" s="611" t="s">
        <v>783</v>
      </c>
      <c r="D278" s="667">
        <v>437276551</v>
      </c>
      <c r="E278" s="667">
        <f>+SUMIF('AF 032021'!F:F,Consolidado!B278,'AF 032021'!C:C)</f>
        <v>0</v>
      </c>
      <c r="F278" s="667">
        <v>0</v>
      </c>
      <c r="G278" s="667">
        <v>0</v>
      </c>
      <c r="H278" s="642">
        <f t="shared" si="104"/>
        <v>437276551</v>
      </c>
    </row>
    <row r="279" spans="1:8" s="643" customFormat="1" ht="16.149999999999999" customHeight="1">
      <c r="A279" s="606"/>
      <c r="B279" s="614">
        <v>408</v>
      </c>
      <c r="C279" s="615" t="s">
        <v>784</v>
      </c>
      <c r="D279" s="666">
        <f>+SUM(D280:D282)</f>
        <v>261769129</v>
      </c>
      <c r="E279" s="666">
        <f t="shared" ref="E279:H279" si="105">+SUM(E280:E282)</f>
        <v>0</v>
      </c>
      <c r="F279" s="667">
        <v>0</v>
      </c>
      <c r="G279" s="667">
        <v>0</v>
      </c>
      <c r="H279" s="666">
        <f t="shared" si="105"/>
        <v>47741</v>
      </c>
    </row>
    <row r="280" spans="1:8" ht="16.149999999999999" customHeight="1">
      <c r="B280" s="610">
        <v>40802</v>
      </c>
      <c r="C280" s="611" t="s">
        <v>785</v>
      </c>
      <c r="D280" s="667">
        <v>4585</v>
      </c>
      <c r="E280" s="667">
        <f>+SUMIF('AF 032021'!F:F,Consolidado!B280,'AF 032021'!C:C)</f>
        <v>0</v>
      </c>
      <c r="F280" s="667">
        <v>0</v>
      </c>
      <c r="G280" s="667">
        <v>0</v>
      </c>
      <c r="H280" s="642">
        <f t="shared" si="104"/>
        <v>4585</v>
      </c>
    </row>
    <row r="281" spans="1:8" ht="16.149999999999999" customHeight="1">
      <c r="B281" s="610">
        <v>40803</v>
      </c>
      <c r="C281" s="611" t="s">
        <v>594</v>
      </c>
      <c r="D281" s="667">
        <v>43156</v>
      </c>
      <c r="E281" s="667">
        <f>+SUMIF('AF 032021'!F:F,Consolidado!B281,'AF 032021'!C:C)</f>
        <v>0</v>
      </c>
      <c r="F281" s="667">
        <v>0</v>
      </c>
      <c r="G281" s="667">
        <v>0</v>
      </c>
      <c r="H281" s="642">
        <f t="shared" si="104"/>
        <v>43156</v>
      </c>
    </row>
    <row r="282" spans="1:8" ht="16.149999999999999" customHeight="1">
      <c r="B282" s="610">
        <v>40808</v>
      </c>
      <c r="C282" s="611" t="s">
        <v>450</v>
      </c>
      <c r="D282" s="667">
        <v>261721388</v>
      </c>
      <c r="E282" s="667">
        <f>+SUMIF('AF 032021'!F:F,Consolidado!B282,'AF 032021'!C:C)</f>
        <v>0</v>
      </c>
      <c r="F282" s="667">
        <f>+D282</f>
        <v>261721388</v>
      </c>
      <c r="G282" s="667">
        <v>0</v>
      </c>
      <c r="H282" s="642">
        <f>+D282+E282-F282+G282</f>
        <v>0</v>
      </c>
    </row>
    <row r="283" spans="1:8" s="643" customFormat="1" ht="16.149999999999999" customHeight="1">
      <c r="A283" s="606"/>
      <c r="B283" s="614">
        <v>5</v>
      </c>
      <c r="C283" s="615" t="s">
        <v>150</v>
      </c>
      <c r="D283" s="666">
        <f>+D284+D378</f>
        <v>5164818620</v>
      </c>
      <c r="E283" s="666">
        <f>+E284+E378</f>
        <v>216115390</v>
      </c>
      <c r="F283" s="667">
        <v>0</v>
      </c>
      <c r="G283" s="667">
        <v>0</v>
      </c>
      <c r="H283" s="666">
        <f t="shared" ref="H283" si="106">+H284+H378</f>
        <v>5380934010</v>
      </c>
    </row>
    <row r="284" spans="1:8" s="643" customFormat="1" ht="16.149999999999999" customHeight="1">
      <c r="A284" s="606"/>
      <c r="B284" s="614">
        <v>51</v>
      </c>
      <c r="C284" s="615" t="s">
        <v>786</v>
      </c>
      <c r="D284" s="666">
        <f>+D285+D312+D318+D364+D371</f>
        <v>5164815413</v>
      </c>
      <c r="E284" s="666">
        <f>+E285+E312+E318+E364+E371</f>
        <v>216115390</v>
      </c>
      <c r="F284" s="667">
        <v>0</v>
      </c>
      <c r="G284" s="667">
        <v>0</v>
      </c>
      <c r="H284" s="666">
        <f t="shared" ref="H284" si="107">+H285+H312+H318+H364+H371</f>
        <v>5380930803</v>
      </c>
    </row>
    <row r="285" spans="1:8" s="643" customFormat="1" ht="16.149999999999999" customHeight="1">
      <c r="A285" s="606"/>
      <c r="B285" s="614">
        <v>511</v>
      </c>
      <c r="C285" s="615" t="s">
        <v>787</v>
      </c>
      <c r="D285" s="666">
        <f>+D286+D289+D296+D310</f>
        <v>1944404191</v>
      </c>
      <c r="E285" s="666">
        <f>+E286+E289+E296+E310</f>
        <v>4042391</v>
      </c>
      <c r="F285" s="667">
        <v>0</v>
      </c>
      <c r="G285" s="667">
        <v>0</v>
      </c>
      <c r="H285" s="666">
        <f t="shared" ref="H285" si="108">+H286+H289+H296+H310</f>
        <v>1948446582</v>
      </c>
    </row>
    <row r="286" spans="1:8" s="643" customFormat="1" ht="16.149999999999999" customHeight="1">
      <c r="A286" s="606"/>
      <c r="B286" s="614">
        <v>51101</v>
      </c>
      <c r="C286" s="615" t="s">
        <v>38</v>
      </c>
      <c r="D286" s="666">
        <f>+SUM(D287)</f>
        <v>157953638</v>
      </c>
      <c r="E286" s="666">
        <f>+SUM(E287)</f>
        <v>0</v>
      </c>
      <c r="F286" s="667">
        <v>0</v>
      </c>
      <c r="G286" s="667">
        <v>0</v>
      </c>
      <c r="H286" s="666">
        <f t="shared" ref="H286:H287" si="109">+SUM(H287)</f>
        <v>157953638</v>
      </c>
    </row>
    <row r="287" spans="1:8" s="643" customFormat="1" ht="16.149999999999999" customHeight="1">
      <c r="A287" s="606"/>
      <c r="B287" s="614">
        <v>5110102</v>
      </c>
      <c r="C287" s="615" t="s">
        <v>788</v>
      </c>
      <c r="D287" s="666">
        <f>+SUM(D288)</f>
        <v>157953638</v>
      </c>
      <c r="E287" s="666">
        <f>+SUM(E288)</f>
        <v>0</v>
      </c>
      <c r="F287" s="667">
        <v>0</v>
      </c>
      <c r="G287" s="667">
        <v>0</v>
      </c>
      <c r="H287" s="666">
        <f t="shared" si="109"/>
        <v>157953638</v>
      </c>
    </row>
    <row r="288" spans="1:8" ht="16.149999999999999" customHeight="1">
      <c r="B288" s="610">
        <v>511010201</v>
      </c>
      <c r="C288" s="611" t="s">
        <v>789</v>
      </c>
      <c r="D288" s="667">
        <v>157953638</v>
      </c>
      <c r="E288" s="667">
        <f>+SUMIF('AF 032021'!F:F,Consolidado!B288,'AF 032021'!C:C)</f>
        <v>0</v>
      </c>
      <c r="F288" s="667">
        <v>0</v>
      </c>
      <c r="G288" s="667">
        <v>0</v>
      </c>
      <c r="H288" s="642">
        <f t="shared" ref="H288" si="110">+D288+E288+F288-G288</f>
        <v>157953638</v>
      </c>
    </row>
    <row r="289" spans="1:8" s="643" customFormat="1" ht="16.149999999999999" customHeight="1">
      <c r="A289" s="606"/>
      <c r="B289" s="614">
        <v>51102</v>
      </c>
      <c r="C289" s="615" t="s">
        <v>790</v>
      </c>
      <c r="D289" s="666">
        <f>+D290+D292+D295</f>
        <v>49404396</v>
      </c>
      <c r="E289" s="666">
        <f>+E290+E292+E295</f>
        <v>632550</v>
      </c>
      <c r="F289" s="667">
        <v>0</v>
      </c>
      <c r="G289" s="667">
        <v>0</v>
      </c>
      <c r="H289" s="666">
        <f t="shared" ref="H289" si="111">+H290+H292+H295</f>
        <v>50036946</v>
      </c>
    </row>
    <row r="290" spans="1:8" s="643" customFormat="1" ht="16.149999999999999" customHeight="1">
      <c r="A290" s="606"/>
      <c r="B290" s="614">
        <v>5110201</v>
      </c>
      <c r="C290" s="615" t="s">
        <v>791</v>
      </c>
      <c r="D290" s="666">
        <f>+SUM(D291)</f>
        <v>39316744</v>
      </c>
      <c r="E290" s="666">
        <f>+SUM(E291)</f>
        <v>0</v>
      </c>
      <c r="F290" s="667">
        <v>0</v>
      </c>
      <c r="G290" s="667">
        <v>0</v>
      </c>
      <c r="H290" s="666">
        <f t="shared" ref="H290" si="112">+SUM(H291)</f>
        <v>39316744</v>
      </c>
    </row>
    <row r="291" spans="1:8" ht="16.149999999999999" customHeight="1">
      <c r="B291" s="610">
        <v>511020102</v>
      </c>
      <c r="C291" s="611" t="s">
        <v>792</v>
      </c>
      <c r="D291" s="667">
        <v>39316744</v>
      </c>
      <c r="E291" s="667">
        <f>+SUMIF('AF 032021'!F:F,Consolidado!B291,'AF 032021'!C:C)</f>
        <v>0</v>
      </c>
      <c r="F291" s="667">
        <v>0</v>
      </c>
      <c r="G291" s="667">
        <v>0</v>
      </c>
      <c r="H291" s="642">
        <f t="shared" ref="H291:H295" si="113">+D291+E291+F291-G291</f>
        <v>39316744</v>
      </c>
    </row>
    <row r="292" spans="1:8" s="643" customFormat="1" ht="16.149999999999999" customHeight="1">
      <c r="A292" s="606"/>
      <c r="B292" s="614">
        <v>5110202</v>
      </c>
      <c r="C292" s="615" t="s">
        <v>188</v>
      </c>
      <c r="D292" s="666">
        <f>+SUM(D293:D294)</f>
        <v>8925062</v>
      </c>
      <c r="E292" s="666">
        <f t="shared" ref="E292:H292" si="114">+SUM(E293:E294)</f>
        <v>0</v>
      </c>
      <c r="F292" s="667">
        <v>0</v>
      </c>
      <c r="G292" s="667">
        <v>0</v>
      </c>
      <c r="H292" s="666">
        <f t="shared" si="114"/>
        <v>8925062</v>
      </c>
    </row>
    <row r="293" spans="1:8" ht="16.149999999999999" customHeight="1">
      <c r="B293" s="610">
        <v>511020201</v>
      </c>
      <c r="C293" s="611" t="s">
        <v>778</v>
      </c>
      <c r="D293" s="667">
        <v>8186149</v>
      </c>
      <c r="E293" s="667">
        <f>+SUMIF('AF 032021'!F:F,Consolidado!B293,'AF 032021'!C:C)</f>
        <v>0</v>
      </c>
      <c r="F293" s="667">
        <v>0</v>
      </c>
      <c r="G293" s="667">
        <v>0</v>
      </c>
      <c r="H293" s="642">
        <f t="shared" si="113"/>
        <v>8186149</v>
      </c>
    </row>
    <row r="294" spans="1:8" ht="16.149999999999999" customHeight="1">
      <c r="B294" s="610">
        <v>511020202</v>
      </c>
      <c r="C294" s="611" t="s">
        <v>779</v>
      </c>
      <c r="D294" s="667">
        <v>738913</v>
      </c>
      <c r="E294" s="667">
        <f>+SUMIF('AF 032021'!F:F,Consolidado!B294,'AF 032021'!C:C)</f>
        <v>0</v>
      </c>
      <c r="F294" s="667">
        <v>0</v>
      </c>
      <c r="G294" s="667">
        <v>0</v>
      </c>
      <c r="H294" s="642">
        <f t="shared" si="113"/>
        <v>738913</v>
      </c>
    </row>
    <row r="295" spans="1:8" ht="16.149999999999999" customHeight="1">
      <c r="B295" s="610">
        <v>5110203</v>
      </c>
      <c r="C295" s="611" t="s">
        <v>691</v>
      </c>
      <c r="D295" s="667">
        <v>1162590</v>
      </c>
      <c r="E295" s="667">
        <f>+SUMIF('AF 032021'!F:F,Consolidado!B295,'AF 032021'!C:C)</f>
        <v>632550</v>
      </c>
      <c r="F295" s="667">
        <v>0</v>
      </c>
      <c r="G295" s="667">
        <v>0</v>
      </c>
      <c r="H295" s="642">
        <f t="shared" si="113"/>
        <v>1795140</v>
      </c>
    </row>
    <row r="296" spans="1:8" s="643" customFormat="1" ht="16.149999999999999" customHeight="1">
      <c r="A296" s="606"/>
      <c r="B296" s="614">
        <v>51103</v>
      </c>
      <c r="C296" s="615" t="s">
        <v>178</v>
      </c>
      <c r="D296" s="666">
        <f>+SUM(D297)</f>
        <v>1733636316</v>
      </c>
      <c r="E296" s="666">
        <f t="shared" ref="E296:H297" si="115">+SUM(E297)</f>
        <v>0</v>
      </c>
      <c r="F296" s="667">
        <v>0</v>
      </c>
      <c r="G296" s="667">
        <v>0</v>
      </c>
      <c r="H296" s="666">
        <f t="shared" si="115"/>
        <v>1733636316</v>
      </c>
    </row>
    <row r="297" spans="1:8" s="643" customFormat="1" ht="16.149999999999999" customHeight="1">
      <c r="A297" s="606"/>
      <c r="B297" s="614">
        <v>5110301</v>
      </c>
      <c r="C297" s="615" t="s">
        <v>766</v>
      </c>
      <c r="D297" s="666">
        <f>+SUM(D298)</f>
        <v>1733636316</v>
      </c>
      <c r="E297" s="666">
        <f t="shared" si="115"/>
        <v>0</v>
      </c>
      <c r="F297" s="667">
        <v>0</v>
      </c>
      <c r="G297" s="667">
        <v>0</v>
      </c>
      <c r="H297" s="666">
        <f t="shared" si="115"/>
        <v>1733636316</v>
      </c>
    </row>
    <row r="298" spans="1:8" s="643" customFormat="1" ht="16.149999999999999" customHeight="1">
      <c r="A298" s="606"/>
      <c r="B298" s="614">
        <v>511030120</v>
      </c>
      <c r="C298" s="615" t="s">
        <v>793</v>
      </c>
      <c r="D298" s="666">
        <f>+SUM(D299:D309)</f>
        <v>1733636316</v>
      </c>
      <c r="E298" s="666">
        <f t="shared" ref="E298:H298" si="116">+SUM(E299:E309)</f>
        <v>0</v>
      </c>
      <c r="F298" s="667">
        <v>0</v>
      </c>
      <c r="G298" s="667">
        <v>0</v>
      </c>
      <c r="H298" s="666">
        <f t="shared" si="116"/>
        <v>1733636316</v>
      </c>
    </row>
    <row r="299" spans="1:8" ht="16.149999999999999" customHeight="1">
      <c r="B299" s="610">
        <v>51103012002</v>
      </c>
      <c r="C299" s="611" t="s">
        <v>768</v>
      </c>
      <c r="D299" s="667">
        <v>1807991</v>
      </c>
      <c r="E299" s="667">
        <f>+SUMIF('AF 032021'!F:F,Consolidado!B299,'AF 032021'!C:C)</f>
        <v>0</v>
      </c>
      <c r="F299" s="667">
        <v>0</v>
      </c>
      <c r="G299" s="667">
        <v>0</v>
      </c>
      <c r="H299" s="642">
        <f t="shared" ref="H299:H317" si="117">+D299+E299+F299-G299</f>
        <v>1807991</v>
      </c>
    </row>
    <row r="300" spans="1:8" ht="16.149999999999999" customHeight="1">
      <c r="B300" s="610">
        <v>51103012004</v>
      </c>
      <c r="C300" s="611" t="s">
        <v>755</v>
      </c>
      <c r="D300" s="667">
        <v>32530544</v>
      </c>
      <c r="E300" s="667">
        <f>+SUMIF('AF 032021'!F:F,Consolidado!B300,'AF 032021'!C:C)</f>
        <v>0</v>
      </c>
      <c r="F300" s="667">
        <v>0</v>
      </c>
      <c r="G300" s="667">
        <v>0</v>
      </c>
      <c r="H300" s="642">
        <f t="shared" si="117"/>
        <v>32530544</v>
      </c>
    </row>
    <row r="301" spans="1:8" ht="16.149999999999999" customHeight="1">
      <c r="B301" s="610">
        <v>51103012005</v>
      </c>
      <c r="C301" s="611" t="s">
        <v>756</v>
      </c>
      <c r="D301" s="667">
        <v>67751199</v>
      </c>
      <c r="E301" s="667">
        <f>+SUMIF('AF 032021'!F:F,Consolidado!B301,'AF 032021'!C:C)</f>
        <v>0</v>
      </c>
      <c r="F301" s="667">
        <v>0</v>
      </c>
      <c r="G301" s="667">
        <v>0</v>
      </c>
      <c r="H301" s="642">
        <f t="shared" si="117"/>
        <v>67751199</v>
      </c>
    </row>
    <row r="302" spans="1:8" ht="16.149999999999999" customHeight="1">
      <c r="B302" s="610">
        <v>51103012006</v>
      </c>
      <c r="C302" s="611" t="s">
        <v>640</v>
      </c>
      <c r="D302" s="667">
        <v>163569596</v>
      </c>
      <c r="E302" s="667">
        <f>+SUMIF('AF 032021'!F:F,Consolidado!B302,'AF 032021'!C:C)</f>
        <v>0</v>
      </c>
      <c r="F302" s="667">
        <v>0</v>
      </c>
      <c r="G302" s="667">
        <v>0</v>
      </c>
      <c r="H302" s="642">
        <f t="shared" si="117"/>
        <v>163569596</v>
      </c>
    </row>
    <row r="303" spans="1:8" ht="16.149999999999999" customHeight="1">
      <c r="B303" s="610">
        <v>51103012007</v>
      </c>
      <c r="C303" s="611" t="s">
        <v>757</v>
      </c>
      <c r="D303" s="667">
        <v>191135061</v>
      </c>
      <c r="E303" s="667">
        <f>+SUMIF('AF 032021'!F:F,Consolidado!B303,'AF 032021'!C:C)</f>
        <v>0</v>
      </c>
      <c r="F303" s="667">
        <v>0</v>
      </c>
      <c r="G303" s="667">
        <v>0</v>
      </c>
      <c r="H303" s="642">
        <f t="shared" si="117"/>
        <v>191135061</v>
      </c>
    </row>
    <row r="304" spans="1:8" ht="16.149999999999999" customHeight="1">
      <c r="B304" s="610">
        <v>51103012009</v>
      </c>
      <c r="C304" s="611" t="s">
        <v>759</v>
      </c>
      <c r="D304" s="667">
        <v>194390533</v>
      </c>
      <c r="E304" s="667">
        <f>+SUMIF('AF 032021'!F:F,Consolidado!B304,'AF 032021'!C:C)</f>
        <v>0</v>
      </c>
      <c r="F304" s="667">
        <v>0</v>
      </c>
      <c r="G304" s="667">
        <v>0</v>
      </c>
      <c r="H304" s="642">
        <f t="shared" si="117"/>
        <v>194390533</v>
      </c>
    </row>
    <row r="305" spans="1:8" ht="16.149999999999999" customHeight="1">
      <c r="B305" s="610">
        <v>51103012013</v>
      </c>
      <c r="C305" s="611" t="s">
        <v>770</v>
      </c>
      <c r="D305" s="667">
        <v>68</v>
      </c>
      <c r="E305" s="667">
        <f>+SUMIF('AF 032021'!F:F,Consolidado!B305,'AF 032021'!C:C)</f>
        <v>0</v>
      </c>
      <c r="F305" s="667">
        <v>0</v>
      </c>
      <c r="G305" s="667">
        <v>0</v>
      </c>
      <c r="H305" s="642">
        <f t="shared" si="117"/>
        <v>68</v>
      </c>
    </row>
    <row r="306" spans="1:8" ht="16.149999999999999" customHeight="1">
      <c r="B306" s="610">
        <v>51103012017</v>
      </c>
      <c r="C306" s="611" t="s">
        <v>762</v>
      </c>
      <c r="D306" s="667">
        <v>28525706</v>
      </c>
      <c r="E306" s="667">
        <f>+SUMIF('AF 032021'!F:F,Consolidado!B306,'AF 032021'!C:C)</f>
        <v>0</v>
      </c>
      <c r="F306" s="667">
        <v>0</v>
      </c>
      <c r="G306" s="667">
        <v>0</v>
      </c>
      <c r="H306" s="642">
        <f t="shared" si="117"/>
        <v>28525706</v>
      </c>
    </row>
    <row r="307" spans="1:8" ht="16.149999999999999" customHeight="1">
      <c r="B307" s="610">
        <v>51103012018</v>
      </c>
      <c r="C307" s="611" t="s">
        <v>763</v>
      </c>
      <c r="D307" s="667">
        <v>351672087</v>
      </c>
      <c r="E307" s="667">
        <f>+SUMIF('AF 032021'!F:F,Consolidado!B307,'AF 032021'!C:C)</f>
        <v>0</v>
      </c>
      <c r="F307" s="667">
        <v>0</v>
      </c>
      <c r="G307" s="667">
        <v>0</v>
      </c>
      <c r="H307" s="642">
        <f t="shared" si="117"/>
        <v>351672087</v>
      </c>
    </row>
    <row r="308" spans="1:8" ht="16.149999999999999" customHeight="1">
      <c r="B308" s="610">
        <v>51103012029</v>
      </c>
      <c r="C308" s="611" t="s">
        <v>635</v>
      </c>
      <c r="D308" s="667">
        <v>533996195</v>
      </c>
      <c r="E308" s="667">
        <f>+SUMIF('AF 032021'!F:F,Consolidado!B308,'AF 032021'!C:C)</f>
        <v>0</v>
      </c>
      <c r="F308" s="667">
        <v>0</v>
      </c>
      <c r="G308" s="667">
        <v>0</v>
      </c>
      <c r="H308" s="642">
        <f t="shared" si="117"/>
        <v>533996195</v>
      </c>
    </row>
    <row r="309" spans="1:8" ht="16.149999999999999" customHeight="1">
      <c r="B309" s="610">
        <v>51103012032</v>
      </c>
      <c r="C309" s="611" t="s">
        <v>773</v>
      </c>
      <c r="D309" s="667">
        <v>168257336</v>
      </c>
      <c r="E309" s="667">
        <f>+SUMIF('AF 032021'!F:F,Consolidado!B309,'AF 032021'!C:C)</f>
        <v>0</v>
      </c>
      <c r="F309" s="667">
        <v>0</v>
      </c>
      <c r="G309" s="667">
        <v>0</v>
      </c>
      <c r="H309" s="642">
        <f t="shared" si="117"/>
        <v>168257336</v>
      </c>
    </row>
    <row r="310" spans="1:8" s="643" customFormat="1" ht="16.149999999999999" customHeight="1">
      <c r="A310" s="606"/>
      <c r="B310" s="614">
        <v>51104</v>
      </c>
      <c r="C310" s="615" t="s">
        <v>794</v>
      </c>
      <c r="D310" s="666">
        <v>3409841</v>
      </c>
      <c r="E310" s="666">
        <f>+SUM(E311)</f>
        <v>3409841</v>
      </c>
      <c r="F310" s="667">
        <v>0</v>
      </c>
      <c r="G310" s="667">
        <v>0</v>
      </c>
      <c r="H310" s="666">
        <f t="shared" ref="H310" si="118">+SUM(H311)</f>
        <v>6819682</v>
      </c>
    </row>
    <row r="311" spans="1:8" ht="16.149999999999999" customHeight="1">
      <c r="B311" s="610">
        <v>5110401</v>
      </c>
      <c r="C311" s="611" t="s">
        <v>794</v>
      </c>
      <c r="D311" s="667">
        <v>3409841</v>
      </c>
      <c r="E311" s="667">
        <f>+SUMIF('AF 032021'!F:F,Consolidado!B311,'AF 032021'!C:C)</f>
        <v>3409841</v>
      </c>
      <c r="F311" s="667">
        <v>0</v>
      </c>
      <c r="G311" s="667">
        <v>0</v>
      </c>
      <c r="H311" s="642">
        <f t="shared" si="117"/>
        <v>6819682</v>
      </c>
    </row>
    <row r="312" spans="1:8" s="643" customFormat="1" ht="16.149999999999999" customHeight="1">
      <c r="A312" s="606"/>
      <c r="B312" s="614">
        <v>512</v>
      </c>
      <c r="C312" s="615" t="s">
        <v>190</v>
      </c>
      <c r="D312" s="666">
        <f>+SUM(D313:D317)</f>
        <v>168147973</v>
      </c>
      <c r="E312" s="666">
        <f t="shared" ref="E312:H312" si="119">+SUM(E313:E317)</f>
        <v>0</v>
      </c>
      <c r="F312" s="667">
        <v>0</v>
      </c>
      <c r="G312" s="667">
        <v>0</v>
      </c>
      <c r="H312" s="666">
        <f t="shared" si="119"/>
        <v>168147973</v>
      </c>
    </row>
    <row r="313" spans="1:8" ht="16.149999999999999" customHeight="1">
      <c r="B313" s="610">
        <v>51201</v>
      </c>
      <c r="C313" s="611" t="s">
        <v>795</v>
      </c>
      <c r="D313" s="667">
        <v>60000000</v>
      </c>
      <c r="E313" s="667">
        <f>+SUMIF('AF 032021'!F:F,Consolidado!B313,'AF 032021'!C:C)</f>
        <v>0</v>
      </c>
      <c r="F313" s="667">
        <v>0</v>
      </c>
      <c r="G313" s="667">
        <v>0</v>
      </c>
      <c r="H313" s="642">
        <f t="shared" si="117"/>
        <v>60000000</v>
      </c>
    </row>
    <row r="314" spans="1:8" ht="16.149999999999999" customHeight="1">
      <c r="B314" s="610">
        <v>51203</v>
      </c>
      <c r="C314" s="611" t="s">
        <v>136</v>
      </c>
      <c r="D314" s="667">
        <v>147973</v>
      </c>
      <c r="E314" s="667">
        <f>+SUMIF('AF 032021'!F:F,Consolidado!B314,'AF 032021'!C:C)</f>
        <v>0</v>
      </c>
      <c r="F314" s="667">
        <v>0</v>
      </c>
      <c r="G314" s="667">
        <v>0</v>
      </c>
      <c r="H314" s="642">
        <f t="shared" si="117"/>
        <v>147973</v>
      </c>
    </row>
    <row r="315" spans="1:8" ht="16.149999999999999" customHeight="1">
      <c r="B315" s="610">
        <v>51204</v>
      </c>
      <c r="C315" s="611" t="s">
        <v>796</v>
      </c>
      <c r="D315" s="667">
        <v>18000000</v>
      </c>
      <c r="E315" s="667">
        <f>+SUMIF('AF 032021'!F:F,Consolidado!B315,'AF 032021'!C:C)</f>
        <v>0</v>
      </c>
      <c r="F315" s="667">
        <v>0</v>
      </c>
      <c r="G315" s="667">
        <v>0</v>
      </c>
      <c r="H315" s="642">
        <f t="shared" si="117"/>
        <v>18000000</v>
      </c>
    </row>
    <row r="316" spans="1:8" ht="16.149999999999999" customHeight="1">
      <c r="B316" s="610">
        <v>51206</v>
      </c>
      <c r="C316" s="611" t="s">
        <v>191</v>
      </c>
      <c r="D316" s="667">
        <v>20000000</v>
      </c>
      <c r="E316" s="667">
        <f>+SUMIF('AF 032021'!F:F,Consolidado!B316,'AF 032021'!C:C)</f>
        <v>0</v>
      </c>
      <c r="F316" s="667">
        <v>0</v>
      </c>
      <c r="G316" s="667">
        <v>0</v>
      </c>
      <c r="H316" s="642">
        <f t="shared" si="117"/>
        <v>20000000</v>
      </c>
    </row>
    <row r="317" spans="1:8" ht="16.149999999999999" customHeight="1">
      <c r="B317" s="610">
        <v>51207</v>
      </c>
      <c r="C317" s="611" t="s">
        <v>247</v>
      </c>
      <c r="D317" s="667">
        <v>70000000</v>
      </c>
      <c r="E317" s="667">
        <f>+SUMIF('AF 032021'!F:F,Consolidado!B317,'AF 032021'!C:C)</f>
        <v>0</v>
      </c>
      <c r="F317" s="667">
        <v>0</v>
      </c>
      <c r="G317" s="667">
        <v>0</v>
      </c>
      <c r="H317" s="642">
        <f t="shared" si="117"/>
        <v>70000000</v>
      </c>
    </row>
    <row r="318" spans="1:8" s="643" customFormat="1" ht="16.149999999999999" customHeight="1">
      <c r="A318" s="606"/>
      <c r="B318" s="614">
        <v>513</v>
      </c>
      <c r="C318" s="615" t="s">
        <v>14</v>
      </c>
      <c r="D318" s="666">
        <f>+D319+D323+D329+D333+D338+D347+D349+D351+D354</f>
        <v>1328808210</v>
      </c>
      <c r="E318" s="666">
        <f>+E319+E323+E329+E333+E338+E347+E349+E351+E354</f>
        <v>153946466</v>
      </c>
      <c r="F318" s="667">
        <v>0</v>
      </c>
      <c r="G318" s="667">
        <v>0</v>
      </c>
      <c r="H318" s="666">
        <f t="shared" ref="H318" si="120">+H319+H323+H329+H333+H338+H347+H349+H351+H354</f>
        <v>1482754676</v>
      </c>
    </row>
    <row r="319" spans="1:8" s="643" customFormat="1" ht="16.149999999999999" customHeight="1">
      <c r="A319" s="606"/>
      <c r="B319" s="614">
        <v>51301</v>
      </c>
      <c r="C319" s="615" t="s">
        <v>192</v>
      </c>
      <c r="D319" s="666">
        <f>+SUM(D320:D322)</f>
        <v>538548064</v>
      </c>
      <c r="E319" s="666">
        <f>+SUM(E320:E322)</f>
        <v>46041667</v>
      </c>
      <c r="F319" s="667">
        <v>0</v>
      </c>
      <c r="G319" s="667">
        <v>0</v>
      </c>
      <c r="H319" s="666">
        <f t="shared" ref="H319" si="121">+SUM(H320:H322)</f>
        <v>584589731</v>
      </c>
    </row>
    <row r="320" spans="1:8" ht="16.149999999999999" customHeight="1">
      <c r="B320" s="610">
        <v>5130101</v>
      </c>
      <c r="C320" s="611" t="s">
        <v>131</v>
      </c>
      <c r="D320" s="667">
        <v>463822381</v>
      </c>
      <c r="E320" s="667">
        <f>+SUMIF('AF 032021'!F:F,Consolidado!B320,'AF 032021'!C:C)</f>
        <v>42500000</v>
      </c>
      <c r="F320" s="667">
        <v>0</v>
      </c>
      <c r="G320" s="667">
        <v>0</v>
      </c>
      <c r="H320" s="642">
        <f t="shared" ref="H320:H326" si="122">+D320+E320+F320-G320</f>
        <v>506322381</v>
      </c>
    </row>
    <row r="321" spans="1:8" ht="16.149999999999999" customHeight="1">
      <c r="B321" s="610">
        <v>5130104</v>
      </c>
      <c r="C321" s="611" t="s">
        <v>133</v>
      </c>
      <c r="D321" s="667">
        <v>43789016</v>
      </c>
      <c r="E321" s="667">
        <f>+SUMIF('AF 032021'!F:F,Consolidado!B321,'AF 032021'!C:C)</f>
        <v>3541667</v>
      </c>
      <c r="F321" s="667">
        <v>0</v>
      </c>
      <c r="G321" s="667">
        <v>0</v>
      </c>
      <c r="H321" s="642">
        <f t="shared" si="122"/>
        <v>47330683</v>
      </c>
    </row>
    <row r="322" spans="1:8" ht="16.149999999999999" customHeight="1">
      <c r="B322" s="610">
        <v>5130105</v>
      </c>
      <c r="C322" s="611" t="s">
        <v>134</v>
      </c>
      <c r="D322" s="667">
        <v>30936667</v>
      </c>
      <c r="E322" s="667">
        <f>+SUMIF('AF 032021'!F:F,Consolidado!B322,'AF 032021'!C:C)</f>
        <v>0</v>
      </c>
      <c r="F322" s="667">
        <v>0</v>
      </c>
      <c r="G322" s="667">
        <v>0</v>
      </c>
      <c r="H322" s="642">
        <f t="shared" si="122"/>
        <v>30936667</v>
      </c>
    </row>
    <row r="323" spans="1:8" s="643" customFormat="1" ht="16.149999999999999" customHeight="1">
      <c r="A323" s="606"/>
      <c r="B323" s="614">
        <v>51302</v>
      </c>
      <c r="C323" s="615" t="s">
        <v>797</v>
      </c>
      <c r="D323" s="666">
        <f>+SUM(D324:D328)</f>
        <v>272526407</v>
      </c>
      <c r="E323" s="666">
        <f>+SUM(E324:E328)</f>
        <v>7012500</v>
      </c>
      <c r="F323" s="667">
        <v>0</v>
      </c>
      <c r="G323" s="667">
        <v>0</v>
      </c>
      <c r="H323" s="666">
        <f>+SUM(H324:H328)</f>
        <v>279538907</v>
      </c>
    </row>
    <row r="324" spans="1:8" ht="16.149999999999999" customHeight="1">
      <c r="B324" s="610">
        <v>5130201</v>
      </c>
      <c r="C324" s="611" t="s">
        <v>798</v>
      </c>
      <c r="D324" s="667">
        <v>89686555</v>
      </c>
      <c r="E324" s="667">
        <f>+SUMIF('AF 032021'!F:F,Consolidado!B324,'AF 032021'!C:C)</f>
        <v>7012500</v>
      </c>
      <c r="F324" s="667">
        <v>0</v>
      </c>
      <c r="G324" s="667">
        <v>0</v>
      </c>
      <c r="H324" s="642">
        <f t="shared" si="122"/>
        <v>96699055</v>
      </c>
    </row>
    <row r="325" spans="1:8" ht="16.149999999999999" customHeight="1">
      <c r="B325" s="610">
        <v>5130203</v>
      </c>
      <c r="C325" s="611" t="s">
        <v>799</v>
      </c>
      <c r="D325" s="667">
        <v>120000000</v>
      </c>
      <c r="E325" s="667">
        <f>+SUMIF('AF 032021'!F:F,Consolidado!B325,'AF 032021'!C:C)</f>
        <v>0</v>
      </c>
      <c r="F325" s="667">
        <v>0</v>
      </c>
      <c r="G325" s="667">
        <v>0</v>
      </c>
      <c r="H325" s="642">
        <f t="shared" si="122"/>
        <v>120000000</v>
      </c>
    </row>
    <row r="326" spans="1:8" ht="16.149999999999999" customHeight="1">
      <c r="B326" s="610">
        <v>5130204</v>
      </c>
      <c r="C326" s="611" t="s">
        <v>135</v>
      </c>
      <c r="D326" s="667">
        <v>9000000</v>
      </c>
      <c r="E326" s="667">
        <f>+SUMIF('AF 032021'!F:F,Consolidado!B326,'AF 032021'!C:C)</f>
        <v>0</v>
      </c>
      <c r="F326" s="667">
        <v>0</v>
      </c>
      <c r="G326" s="667">
        <v>0</v>
      </c>
      <c r="H326" s="642">
        <f t="shared" si="122"/>
        <v>9000000</v>
      </c>
    </row>
    <row r="327" spans="1:8" ht="16.149999999999999" customHeight="1">
      <c r="B327" s="610">
        <v>5130206</v>
      </c>
      <c r="C327" s="611" t="s">
        <v>800</v>
      </c>
      <c r="D327" s="667">
        <v>19828034</v>
      </c>
      <c r="E327" s="667">
        <f>+SUMIF('AF 032021'!F:F,Consolidado!B327,'AF 032021'!C:C)</f>
        <v>0</v>
      </c>
      <c r="F327" s="667">
        <v>0</v>
      </c>
      <c r="G327" s="667">
        <v>0</v>
      </c>
      <c r="H327" s="642">
        <f>+D327+E327+F327-G327</f>
        <v>19828034</v>
      </c>
    </row>
    <row r="328" spans="1:8" ht="16.149999999999999" customHeight="1">
      <c r="B328" s="610">
        <v>5130207</v>
      </c>
      <c r="C328" s="611" t="s">
        <v>356</v>
      </c>
      <c r="D328" s="667">
        <v>34011818</v>
      </c>
      <c r="E328" s="667">
        <f>+SUMIF('AF 032021'!F:F,Consolidado!B328,'AF 032021'!C:C)</f>
        <v>0</v>
      </c>
      <c r="F328" s="667">
        <v>0</v>
      </c>
      <c r="G328" s="667">
        <v>0</v>
      </c>
      <c r="H328" s="642">
        <f t="shared" ref="H328:H337" si="123">+D328+E328+F328-G328</f>
        <v>34011818</v>
      </c>
    </row>
    <row r="329" spans="1:8" s="643" customFormat="1" ht="16.149999999999999" customHeight="1">
      <c r="A329" s="606"/>
      <c r="B329" s="614">
        <v>51303</v>
      </c>
      <c r="C329" s="615" t="s">
        <v>132</v>
      </c>
      <c r="D329" s="666">
        <f>+SUM(D330:D332)</f>
        <v>148930984</v>
      </c>
      <c r="E329" s="666">
        <f>+SUM(E330:E332)</f>
        <v>0</v>
      </c>
      <c r="F329" s="667">
        <v>0</v>
      </c>
      <c r="G329" s="667">
        <v>0</v>
      </c>
      <c r="H329" s="666">
        <f>+SUM(H330:H332)</f>
        <v>148930984</v>
      </c>
    </row>
    <row r="330" spans="1:8" ht="16.149999999999999" customHeight="1">
      <c r="B330" s="610">
        <v>5130301</v>
      </c>
      <c r="C330" s="611" t="s">
        <v>218</v>
      </c>
      <c r="D330" s="667">
        <v>90161995</v>
      </c>
      <c r="E330" s="667">
        <f>+SUMIF('AF 032021'!F:F,Consolidado!B330,'AF 032021'!C:C)</f>
        <v>0</v>
      </c>
      <c r="F330" s="667">
        <v>0</v>
      </c>
      <c r="G330" s="667">
        <v>0</v>
      </c>
      <c r="H330" s="642">
        <f t="shared" si="123"/>
        <v>90161995</v>
      </c>
    </row>
    <row r="331" spans="1:8" ht="16.149999999999999" customHeight="1">
      <c r="B331" s="610">
        <v>5130303</v>
      </c>
      <c r="C331" s="611" t="s">
        <v>801</v>
      </c>
      <c r="D331" s="667">
        <v>9973160</v>
      </c>
      <c r="E331" s="667">
        <f>+SUMIF('AF 032021'!F:F,Consolidado!B331,'AF 032021'!C:C)</f>
        <v>0</v>
      </c>
      <c r="F331" s="667">
        <v>0</v>
      </c>
      <c r="G331" s="667">
        <v>0</v>
      </c>
      <c r="H331" s="642">
        <f t="shared" si="123"/>
        <v>9973160</v>
      </c>
    </row>
    <row r="332" spans="1:8" ht="16.149999999999999" customHeight="1">
      <c r="B332" s="610">
        <v>5130304</v>
      </c>
      <c r="C332" s="611" t="s">
        <v>132</v>
      </c>
      <c r="D332" s="667">
        <v>48795829</v>
      </c>
      <c r="E332" s="667">
        <f>+SUMIF('AF 032021'!F:F,Consolidado!B332,'AF 032021'!C:C)</f>
        <v>0</v>
      </c>
      <c r="F332" s="667">
        <v>0</v>
      </c>
      <c r="G332" s="667">
        <v>0</v>
      </c>
      <c r="H332" s="642">
        <f t="shared" si="123"/>
        <v>48795829</v>
      </c>
    </row>
    <row r="333" spans="1:8" s="643" customFormat="1" ht="16.149999999999999" customHeight="1">
      <c r="A333" s="606"/>
      <c r="B333" s="614">
        <v>51304</v>
      </c>
      <c r="C333" s="615" t="s">
        <v>152</v>
      </c>
      <c r="D333" s="666">
        <f>+SUM(D334:D337)</f>
        <v>220109904</v>
      </c>
      <c r="E333" s="666">
        <f>+SUM(E334:E337)</f>
        <v>59358887</v>
      </c>
      <c r="F333" s="667">
        <v>0</v>
      </c>
      <c r="G333" s="667">
        <v>0</v>
      </c>
      <c r="H333" s="666">
        <f>+SUM(H334:H337)</f>
        <v>279468791</v>
      </c>
    </row>
    <row r="334" spans="1:8" ht="16.149999999999999" customHeight="1">
      <c r="B334" s="610">
        <v>5130402</v>
      </c>
      <c r="C334" s="611" t="s">
        <v>139</v>
      </c>
      <c r="D334" s="667">
        <v>80000000</v>
      </c>
      <c r="E334" s="667">
        <f>+SUMIF('AF 032021'!F:F,Consolidado!B334,'AF 032021'!C:C)</f>
        <v>0</v>
      </c>
      <c r="F334" s="667">
        <v>0</v>
      </c>
      <c r="G334" s="667">
        <v>0</v>
      </c>
      <c r="H334" s="642">
        <f t="shared" si="123"/>
        <v>80000000</v>
      </c>
    </row>
    <row r="335" spans="1:8" ht="16.149999999999999" customHeight="1">
      <c r="B335" s="610">
        <v>5130404</v>
      </c>
      <c r="C335" s="611" t="s">
        <v>802</v>
      </c>
      <c r="D335" s="667">
        <v>337359</v>
      </c>
      <c r="E335" s="667">
        <f>+SUMIF('AF 032021'!F:F,Consolidado!B335,'AF 032021'!C:C)</f>
        <v>0</v>
      </c>
      <c r="F335" s="667">
        <v>0</v>
      </c>
      <c r="G335" s="667">
        <v>0</v>
      </c>
      <c r="H335" s="642">
        <f t="shared" si="123"/>
        <v>337359</v>
      </c>
    </row>
    <row r="336" spans="1:8" ht="16.149999999999999" customHeight="1">
      <c r="B336" s="610">
        <v>5130405</v>
      </c>
      <c r="C336" s="611" t="s">
        <v>803</v>
      </c>
      <c r="D336" s="667">
        <v>79772545</v>
      </c>
      <c r="E336" s="667">
        <f>+SUMIF('AF 032021'!F:F,Consolidado!B336,'AF 032021'!C:C)</f>
        <v>59358887</v>
      </c>
      <c r="F336" s="667">
        <v>0</v>
      </c>
      <c r="G336" s="667">
        <v>0</v>
      </c>
      <c r="H336" s="642">
        <f t="shared" si="123"/>
        <v>139131432</v>
      </c>
    </row>
    <row r="337" spans="1:8" ht="16.149999999999999" customHeight="1">
      <c r="B337" s="610">
        <v>5130406</v>
      </c>
      <c r="C337" s="611" t="s">
        <v>804</v>
      </c>
      <c r="D337" s="667">
        <v>60000000</v>
      </c>
      <c r="E337" s="667">
        <f>+SUMIF('AF 032021'!F:F,Consolidado!B337,'AF 032021'!C:C)</f>
        <v>0</v>
      </c>
      <c r="F337" s="667">
        <v>0</v>
      </c>
      <c r="G337" s="667">
        <v>0</v>
      </c>
      <c r="H337" s="642">
        <f t="shared" si="123"/>
        <v>60000000</v>
      </c>
    </row>
    <row r="338" spans="1:8" s="643" customFormat="1" ht="16.149999999999999" customHeight="1">
      <c r="A338" s="606"/>
      <c r="B338" s="614">
        <v>51305</v>
      </c>
      <c r="C338" s="615" t="s">
        <v>805</v>
      </c>
      <c r="D338" s="666">
        <f>+D339+D342</f>
        <v>45762717</v>
      </c>
      <c r="E338" s="666">
        <f>+E339+E342</f>
        <v>32828652</v>
      </c>
      <c r="F338" s="667">
        <v>0</v>
      </c>
      <c r="G338" s="667">
        <v>0</v>
      </c>
      <c r="H338" s="666">
        <f>+H339+H342</f>
        <v>78591369</v>
      </c>
    </row>
    <row r="339" spans="1:8" s="643" customFormat="1" ht="16.149999999999999" customHeight="1">
      <c r="A339" s="606"/>
      <c r="B339" s="614">
        <v>5130501</v>
      </c>
      <c r="C339" s="615" t="s">
        <v>806</v>
      </c>
      <c r="D339" s="666">
        <f>+SUM(D340:D341)</f>
        <v>877872</v>
      </c>
      <c r="E339" s="666">
        <f>+SUM(E340:E341)</f>
        <v>0</v>
      </c>
      <c r="F339" s="667">
        <v>0</v>
      </c>
      <c r="G339" s="667">
        <v>0</v>
      </c>
      <c r="H339" s="666">
        <f t="shared" ref="H339" si="124">+SUM(H340:H341)</f>
        <v>877872</v>
      </c>
    </row>
    <row r="340" spans="1:8" ht="16.149999999999999" customHeight="1">
      <c r="B340" s="610">
        <v>513050101</v>
      </c>
      <c r="C340" s="611" t="s">
        <v>807</v>
      </c>
      <c r="D340" s="667">
        <v>147120</v>
      </c>
      <c r="E340" s="667">
        <f>+SUMIF('AF 032021'!F:F,Consolidado!B340,'AF 032021'!C:C)</f>
        <v>0</v>
      </c>
      <c r="F340" s="667">
        <v>0</v>
      </c>
      <c r="G340" s="667">
        <v>0</v>
      </c>
      <c r="H340" s="642">
        <f t="shared" ref="H340:H346" si="125">+D340+E340+F340-G340</f>
        <v>147120</v>
      </c>
    </row>
    <row r="341" spans="1:8" ht="16.149999999999999" customHeight="1">
      <c r="B341" s="610">
        <v>513050103</v>
      </c>
      <c r="C341" s="611" t="s">
        <v>808</v>
      </c>
      <c r="D341" s="667">
        <v>730752</v>
      </c>
      <c r="E341" s="667">
        <f>+SUMIF('AF 032021'!F:F,Consolidado!B341,'AF 032021'!C:C)</f>
        <v>0</v>
      </c>
      <c r="F341" s="667">
        <v>0</v>
      </c>
      <c r="G341" s="667">
        <v>0</v>
      </c>
      <c r="H341" s="642">
        <f t="shared" si="125"/>
        <v>730752</v>
      </c>
    </row>
    <row r="342" spans="1:8" s="643" customFormat="1" ht="16.149999999999999" customHeight="1">
      <c r="A342" s="606"/>
      <c r="B342" s="614">
        <v>5130502</v>
      </c>
      <c r="C342" s="615" t="s">
        <v>809</v>
      </c>
      <c r="D342" s="666">
        <f>+SUM(D343:D346)</f>
        <v>44884845</v>
      </c>
      <c r="E342" s="666">
        <f>+SUM(E343:E346)</f>
        <v>32828652</v>
      </c>
      <c r="F342" s="667">
        <v>0</v>
      </c>
      <c r="G342" s="667">
        <v>0</v>
      </c>
      <c r="H342" s="666">
        <f t="shared" ref="H342" si="126">+SUM(H343:H346)</f>
        <v>77713497</v>
      </c>
    </row>
    <row r="343" spans="1:8" ht="16.149999999999999" customHeight="1">
      <c r="B343" s="610">
        <v>513050201</v>
      </c>
      <c r="C343" s="611" t="s">
        <v>810</v>
      </c>
      <c r="D343" s="667">
        <v>1808964</v>
      </c>
      <c r="E343" s="667">
        <f>+SUMIF('AF 032021'!F:F,Consolidado!B343,'AF 032021'!C:C)</f>
        <v>19990353</v>
      </c>
      <c r="F343" s="667">
        <v>0</v>
      </c>
      <c r="G343" s="667">
        <v>0</v>
      </c>
      <c r="H343" s="642">
        <f t="shared" si="125"/>
        <v>21799317</v>
      </c>
    </row>
    <row r="344" spans="1:8" ht="16.149999999999999" customHeight="1">
      <c r="B344" s="610">
        <v>513050202</v>
      </c>
      <c r="C344" s="611" t="s">
        <v>811</v>
      </c>
      <c r="D344" s="667">
        <v>33246393</v>
      </c>
      <c r="E344" s="667">
        <f>+SUMIF('AF 032021'!F:F,Consolidado!B344,'AF 032021'!C:C)</f>
        <v>0</v>
      </c>
      <c r="F344" s="667">
        <v>0</v>
      </c>
      <c r="G344" s="667">
        <v>0</v>
      </c>
      <c r="H344" s="642">
        <f t="shared" si="125"/>
        <v>33246393</v>
      </c>
    </row>
    <row r="345" spans="1:8" ht="16.149999999999999" customHeight="1">
      <c r="B345" s="610">
        <v>513050203</v>
      </c>
      <c r="C345" s="611" t="s">
        <v>812</v>
      </c>
      <c r="D345" s="667">
        <v>9509487</v>
      </c>
      <c r="E345" s="667">
        <f>+SUMIF('AF 032021'!F:F,Consolidado!B345,'AF 032021'!C:C)</f>
        <v>12838299</v>
      </c>
      <c r="F345" s="667">
        <v>0</v>
      </c>
      <c r="G345" s="667">
        <v>0</v>
      </c>
      <c r="H345" s="642">
        <f t="shared" si="125"/>
        <v>22347786</v>
      </c>
    </row>
    <row r="346" spans="1:8" ht="16.149999999999999" customHeight="1">
      <c r="B346" s="610">
        <v>513050204</v>
      </c>
      <c r="C346" s="611" t="s">
        <v>813</v>
      </c>
      <c r="D346" s="667">
        <v>320001</v>
      </c>
      <c r="E346" s="667">
        <f>+SUMIF('AF 032021'!F:F,Consolidado!B346,'AF 032021'!C:C)</f>
        <v>0</v>
      </c>
      <c r="F346" s="667">
        <v>0</v>
      </c>
      <c r="G346" s="667">
        <v>0</v>
      </c>
      <c r="H346" s="642">
        <f t="shared" si="125"/>
        <v>320001</v>
      </c>
    </row>
    <row r="347" spans="1:8" s="643" customFormat="1" ht="16.149999999999999" customHeight="1">
      <c r="A347" s="606"/>
      <c r="B347" s="614">
        <v>51306</v>
      </c>
      <c r="C347" s="615" t="s">
        <v>137</v>
      </c>
      <c r="D347" s="666">
        <f>+SUM(D348)</f>
        <v>28203268</v>
      </c>
      <c r="E347" s="666">
        <f t="shared" ref="E347" si="127">+SUM(E348)</f>
        <v>0</v>
      </c>
      <c r="F347" s="667">
        <v>0</v>
      </c>
      <c r="G347" s="667">
        <v>0</v>
      </c>
      <c r="H347" s="666">
        <f>+SUM(H348)</f>
        <v>28203268</v>
      </c>
    </row>
    <row r="348" spans="1:8" ht="16.149999999999999" customHeight="1">
      <c r="B348" s="610">
        <v>5130603</v>
      </c>
      <c r="C348" s="611" t="s">
        <v>814</v>
      </c>
      <c r="D348" s="667">
        <v>28203268</v>
      </c>
      <c r="E348" s="667">
        <f>+SUMIF('AF 032021'!F:F,Consolidado!B348,'AF 032021'!C:C)</f>
        <v>0</v>
      </c>
      <c r="F348" s="667">
        <v>0</v>
      </c>
      <c r="G348" s="667">
        <v>0</v>
      </c>
      <c r="H348" s="642">
        <f>+D348+E348+F348-G348</f>
        <v>28203268</v>
      </c>
    </row>
    <row r="349" spans="1:8" s="643" customFormat="1" ht="16.149999999999999" customHeight="1">
      <c r="A349" s="606"/>
      <c r="B349" s="614">
        <v>51308</v>
      </c>
      <c r="C349" s="615" t="s">
        <v>47</v>
      </c>
      <c r="D349" s="666">
        <f>+SUM(D350)</f>
        <v>1746503</v>
      </c>
      <c r="E349" s="666">
        <f t="shared" ref="E349:H349" si="128">+SUM(E350)</f>
        <v>0</v>
      </c>
      <c r="F349" s="667">
        <v>0</v>
      </c>
      <c r="G349" s="667">
        <v>0</v>
      </c>
      <c r="H349" s="666">
        <f t="shared" si="128"/>
        <v>1746503</v>
      </c>
    </row>
    <row r="350" spans="1:8" ht="16.149999999999999" customHeight="1">
      <c r="B350" s="610">
        <v>5130801</v>
      </c>
      <c r="C350" s="611" t="s">
        <v>815</v>
      </c>
      <c r="D350" s="667">
        <v>1746503</v>
      </c>
      <c r="E350" s="667">
        <f>+SUMIF('AF 032021'!F:F,Consolidado!B350,'AF 032021'!C:C)</f>
        <v>0</v>
      </c>
      <c r="F350" s="667">
        <v>0</v>
      </c>
      <c r="G350" s="667">
        <v>0</v>
      </c>
      <c r="H350" s="642">
        <f>+D350+E350+F350-G350</f>
        <v>1746503</v>
      </c>
    </row>
    <row r="351" spans="1:8" s="643" customFormat="1" ht="16.149999999999999" customHeight="1">
      <c r="A351" s="606"/>
      <c r="B351" s="614">
        <v>51309</v>
      </c>
      <c r="C351" s="615" t="s">
        <v>50</v>
      </c>
      <c r="D351" s="666">
        <f>+SUM(D352:D353)</f>
        <v>10495116</v>
      </c>
      <c r="E351" s="666">
        <f t="shared" ref="E351:H351" si="129">+SUM(E352:E353)</f>
        <v>8538600</v>
      </c>
      <c r="F351" s="667">
        <v>0</v>
      </c>
      <c r="G351" s="667">
        <v>0</v>
      </c>
      <c r="H351" s="666">
        <f t="shared" si="129"/>
        <v>19033716</v>
      </c>
    </row>
    <row r="352" spans="1:8" ht="16.149999999999999" customHeight="1">
      <c r="B352" s="610">
        <v>5130902</v>
      </c>
      <c r="C352" s="611" t="s">
        <v>816</v>
      </c>
      <c r="D352" s="667">
        <v>10292700</v>
      </c>
      <c r="E352" s="667">
        <f>+SUMIF('AF 032021'!F:F,Consolidado!B352,'AF 032021'!C:C)</f>
        <v>8538600</v>
      </c>
      <c r="F352" s="667">
        <v>0</v>
      </c>
      <c r="G352" s="667">
        <v>0</v>
      </c>
      <c r="H352" s="642">
        <f t="shared" ref="H352:H367" si="130">+D352+E352+F352-G352</f>
        <v>18831300</v>
      </c>
    </row>
    <row r="353" spans="1:8" ht="16.149999999999999" customHeight="1">
      <c r="B353" s="610">
        <v>5130904</v>
      </c>
      <c r="C353" s="611" t="s">
        <v>817</v>
      </c>
      <c r="D353" s="667">
        <v>202416</v>
      </c>
      <c r="E353" s="667">
        <f>+SUMIF('AF 032021'!F:F,Consolidado!B353,'AF 032021'!C:C)</f>
        <v>0</v>
      </c>
      <c r="F353" s="667">
        <v>0</v>
      </c>
      <c r="G353" s="667">
        <v>0</v>
      </c>
      <c r="H353" s="642">
        <f t="shared" si="130"/>
        <v>202416</v>
      </c>
    </row>
    <row r="354" spans="1:8" s="643" customFormat="1" ht="16.149999999999999" customHeight="1">
      <c r="A354" s="606"/>
      <c r="B354" s="614">
        <v>51310</v>
      </c>
      <c r="C354" s="615" t="s">
        <v>202</v>
      </c>
      <c r="D354" s="666">
        <f>+SUM(D355:D363)</f>
        <v>62485247</v>
      </c>
      <c r="E354" s="666">
        <f t="shared" ref="E354:H354" si="131">+SUM(E355:E363)</f>
        <v>166160</v>
      </c>
      <c r="F354" s="667">
        <v>0</v>
      </c>
      <c r="G354" s="667">
        <v>0</v>
      </c>
      <c r="H354" s="666">
        <f t="shared" si="131"/>
        <v>62651407</v>
      </c>
    </row>
    <row r="355" spans="1:8" ht="16.149999999999999" customHeight="1">
      <c r="B355" s="610">
        <v>5131002</v>
      </c>
      <c r="C355" s="611" t="s">
        <v>818</v>
      </c>
      <c r="D355" s="667">
        <v>4500000</v>
      </c>
      <c r="E355" s="667">
        <f>+SUMIF('AF 032021'!F:F,Consolidado!B355,'AF 032021'!C:C)</f>
        <v>0</v>
      </c>
      <c r="F355" s="667">
        <v>0</v>
      </c>
      <c r="G355" s="667">
        <v>0</v>
      </c>
      <c r="H355" s="642">
        <f t="shared" si="130"/>
        <v>4500000</v>
      </c>
    </row>
    <row r="356" spans="1:8" ht="16.149999999999999" customHeight="1">
      <c r="B356" s="610">
        <v>5131006</v>
      </c>
      <c r="C356" s="611" t="s">
        <v>819</v>
      </c>
      <c r="D356" s="667">
        <v>2923636</v>
      </c>
      <c r="E356" s="667">
        <f>+SUMIF('AF 032021'!F:F,Consolidado!B356,'AF 032021'!C:C)</f>
        <v>0</v>
      </c>
      <c r="F356" s="667">
        <v>0</v>
      </c>
      <c r="G356" s="667">
        <v>0</v>
      </c>
      <c r="H356" s="642">
        <f t="shared" si="130"/>
        <v>2923636</v>
      </c>
    </row>
    <row r="357" spans="1:8" ht="16.149999999999999" customHeight="1">
      <c r="B357" s="610">
        <v>5131010</v>
      </c>
      <c r="C357" s="611" t="s">
        <v>138</v>
      </c>
      <c r="D357" s="667">
        <v>893520</v>
      </c>
      <c r="E357" s="667">
        <f>+SUMIF('AF 032021'!F:F,Consolidado!B357,'AF 032021'!C:C)</f>
        <v>0</v>
      </c>
      <c r="F357" s="667">
        <v>0</v>
      </c>
      <c r="G357" s="667">
        <v>0</v>
      </c>
      <c r="H357" s="642">
        <f t="shared" si="130"/>
        <v>893520</v>
      </c>
    </row>
    <row r="358" spans="1:8" ht="16.149999999999999" customHeight="1">
      <c r="B358" s="610">
        <v>5131012</v>
      </c>
      <c r="C358" s="611" t="s">
        <v>820</v>
      </c>
      <c r="D358" s="667">
        <v>1600000</v>
      </c>
      <c r="E358" s="667">
        <f>+SUMIF('AF 032021'!F:F,Consolidado!B358,'AF 032021'!C:C)</f>
        <v>0</v>
      </c>
      <c r="F358" s="667">
        <v>0</v>
      </c>
      <c r="G358" s="667">
        <v>0</v>
      </c>
      <c r="H358" s="642">
        <f t="shared" si="130"/>
        <v>1600000</v>
      </c>
    </row>
    <row r="359" spans="1:8" ht="16.149999999999999" customHeight="1">
      <c r="B359" s="610">
        <v>5131014</v>
      </c>
      <c r="C359" s="611" t="s">
        <v>821</v>
      </c>
      <c r="D359" s="667">
        <v>722637</v>
      </c>
      <c r="E359" s="667">
        <f>+SUMIF('AF 032021'!F:F,Consolidado!B359,'AF 032021'!C:C)</f>
        <v>0</v>
      </c>
      <c r="F359" s="667">
        <v>0</v>
      </c>
      <c r="G359" s="667">
        <v>0</v>
      </c>
      <c r="H359" s="642">
        <f t="shared" si="130"/>
        <v>722637</v>
      </c>
    </row>
    <row r="360" spans="1:8" ht="16.149999999999999" customHeight="1">
      <c r="B360" s="610">
        <v>5131015</v>
      </c>
      <c r="C360" s="611" t="s">
        <v>193</v>
      </c>
      <c r="D360" s="667">
        <v>5418182</v>
      </c>
      <c r="E360" s="667">
        <f>+SUMIF('AF 032021'!F:F,Consolidado!B360,'AF 032021'!C:C)</f>
        <v>0</v>
      </c>
      <c r="F360" s="667">
        <v>0</v>
      </c>
      <c r="G360" s="667">
        <v>0</v>
      </c>
      <c r="H360" s="642">
        <f t="shared" si="130"/>
        <v>5418182</v>
      </c>
    </row>
    <row r="361" spans="1:8" ht="16.149999999999999" customHeight="1">
      <c r="B361" s="610">
        <v>5131018</v>
      </c>
      <c r="C361" s="611" t="s">
        <v>822</v>
      </c>
      <c r="D361" s="667">
        <v>45000000</v>
      </c>
      <c r="E361" s="667">
        <f>+SUMIF('AF 032021'!F:F,Consolidado!B361,'AF 032021'!C:C)</f>
        <v>0</v>
      </c>
      <c r="F361" s="667">
        <v>0</v>
      </c>
      <c r="G361" s="667">
        <v>0</v>
      </c>
      <c r="H361" s="642">
        <f t="shared" si="130"/>
        <v>45000000</v>
      </c>
    </row>
    <row r="362" spans="1:8" ht="16.149999999999999" customHeight="1">
      <c r="B362" s="610">
        <v>5131019</v>
      </c>
      <c r="C362" s="611" t="s">
        <v>347</v>
      </c>
      <c r="D362" s="667">
        <v>1427272</v>
      </c>
      <c r="E362" s="667">
        <f>+SUMIF('AF 032021'!F:F,Consolidado!B362,'AF 032021'!C:C)</f>
        <v>0</v>
      </c>
      <c r="F362" s="667">
        <v>0</v>
      </c>
      <c r="G362" s="667">
        <v>0</v>
      </c>
      <c r="H362" s="642">
        <f t="shared" si="130"/>
        <v>1427272</v>
      </c>
    </row>
    <row r="363" spans="1:8" ht="16.149999999999999" customHeight="1">
      <c r="B363" s="610">
        <v>5010113003</v>
      </c>
      <c r="C363" s="611" t="s">
        <v>1228</v>
      </c>
      <c r="D363" s="667">
        <v>0</v>
      </c>
      <c r="E363" s="667">
        <f>+SUMIF('AF 032021'!F:F,Consolidado!B363,'AF 032021'!C:C)</f>
        <v>166160</v>
      </c>
      <c r="F363" s="667">
        <v>0</v>
      </c>
      <c r="G363" s="667">
        <v>0</v>
      </c>
      <c r="H363" s="642">
        <f t="shared" si="130"/>
        <v>166160</v>
      </c>
    </row>
    <row r="364" spans="1:8" s="643" customFormat="1" ht="16.149999999999999" customHeight="1">
      <c r="A364" s="606"/>
      <c r="B364" s="614">
        <v>514</v>
      </c>
      <c r="C364" s="615" t="s">
        <v>823</v>
      </c>
      <c r="D364" s="666">
        <f>+SUM(D365:D368)</f>
        <v>1476990373</v>
      </c>
      <c r="E364" s="666">
        <f t="shared" ref="E364:H364" si="132">+SUM(E365:E368)</f>
        <v>11891536</v>
      </c>
      <c r="F364" s="667">
        <v>0</v>
      </c>
      <c r="G364" s="667">
        <v>0</v>
      </c>
      <c r="H364" s="666">
        <f t="shared" si="132"/>
        <v>1488881909</v>
      </c>
    </row>
    <row r="365" spans="1:8" ht="16.149999999999999" customHeight="1">
      <c r="B365" s="610">
        <v>51404</v>
      </c>
      <c r="C365" s="611" t="s">
        <v>824</v>
      </c>
      <c r="D365" s="667">
        <v>56499067</v>
      </c>
      <c r="E365" s="667">
        <f>+SUMIF('AF 032021'!F:F,Consolidado!B365,'AF 032021'!C:C)</f>
        <v>0</v>
      </c>
      <c r="F365" s="667">
        <v>0</v>
      </c>
      <c r="G365" s="667">
        <v>0</v>
      </c>
      <c r="H365" s="642">
        <f t="shared" si="130"/>
        <v>56499067</v>
      </c>
    </row>
    <row r="366" spans="1:8" ht="16.149999999999999" customHeight="1">
      <c r="B366" s="610">
        <v>51405</v>
      </c>
      <c r="C366" s="611" t="s">
        <v>61</v>
      </c>
      <c r="D366" s="667">
        <v>2397959</v>
      </c>
      <c r="E366" s="667">
        <f>+SUMIF('AF 032021'!F:F,Consolidado!B366,'AF 032021'!C:C)</f>
        <v>0</v>
      </c>
      <c r="F366" s="667">
        <v>0</v>
      </c>
      <c r="G366" s="667">
        <v>0</v>
      </c>
      <c r="H366" s="642">
        <f t="shared" si="130"/>
        <v>2397959</v>
      </c>
    </row>
    <row r="367" spans="1:8" ht="16.149999999999999" customHeight="1">
      <c r="B367" s="610">
        <v>51406</v>
      </c>
      <c r="C367" s="611" t="s">
        <v>825</v>
      </c>
      <c r="D367" s="667">
        <v>6587246</v>
      </c>
      <c r="E367" s="667">
        <f>+SUMIF('AF 032021'!F:F,Consolidado!B367,'AF 032021'!C:C)</f>
        <v>0</v>
      </c>
      <c r="F367" s="667">
        <v>0</v>
      </c>
      <c r="G367" s="667">
        <v>0</v>
      </c>
      <c r="H367" s="642">
        <f t="shared" si="130"/>
        <v>6587246</v>
      </c>
    </row>
    <row r="368" spans="1:8" s="643" customFormat="1" ht="16.149999999999999" customHeight="1">
      <c r="A368" s="606"/>
      <c r="B368" s="614">
        <v>51407</v>
      </c>
      <c r="C368" s="615" t="s">
        <v>826</v>
      </c>
      <c r="D368" s="666">
        <f>+SUM(D369:D370)</f>
        <v>1411506101</v>
      </c>
      <c r="E368" s="666">
        <f t="shared" ref="E368:H368" si="133">+SUM(E369:E370)</f>
        <v>11891536</v>
      </c>
      <c r="F368" s="667">
        <v>0</v>
      </c>
      <c r="G368" s="667">
        <v>0</v>
      </c>
      <c r="H368" s="666">
        <f t="shared" si="133"/>
        <v>1423397637</v>
      </c>
    </row>
    <row r="369" spans="1:9" ht="16.149999999999999" customHeight="1">
      <c r="B369" s="610">
        <v>5140701</v>
      </c>
      <c r="C369" s="611" t="s">
        <v>782</v>
      </c>
      <c r="D369" s="667">
        <v>1201381751</v>
      </c>
      <c r="E369" s="667">
        <f>+SUMIF('AF 032021'!F:F,Consolidado!B369,'AF 032021'!C:C)</f>
        <v>11891536</v>
      </c>
      <c r="F369" s="667">
        <v>0</v>
      </c>
      <c r="G369" s="667">
        <v>0</v>
      </c>
      <c r="H369" s="642">
        <f>+D369+E369+F369-G369</f>
        <v>1213273287</v>
      </c>
    </row>
    <row r="370" spans="1:9" ht="16.149999999999999" customHeight="1">
      <c r="B370" s="610">
        <v>5140702</v>
      </c>
      <c r="C370" s="611" t="s">
        <v>783</v>
      </c>
      <c r="D370" s="667">
        <v>210124350</v>
      </c>
      <c r="E370" s="667">
        <f>+SUMIF('AF 032021'!F:F,Consolidado!B370,'AF 032021'!C:C)</f>
        <v>0</v>
      </c>
      <c r="F370" s="667">
        <v>0</v>
      </c>
      <c r="G370" s="667">
        <v>0</v>
      </c>
      <c r="H370" s="642">
        <f>+D370+E370+F370-G370</f>
        <v>210124350</v>
      </c>
    </row>
    <row r="371" spans="1:9" s="643" customFormat="1" ht="16.149999999999999" customHeight="1">
      <c r="A371" s="606"/>
      <c r="B371" s="614">
        <v>515</v>
      </c>
      <c r="C371" s="615" t="s">
        <v>197</v>
      </c>
      <c r="D371" s="666">
        <f>+SUM(D372:D374,D376,D377)</f>
        <v>246464666</v>
      </c>
      <c r="E371" s="666">
        <f t="shared" ref="E371:H371" si="134">+SUM(E372:E374,E376,E377)</f>
        <v>46234997</v>
      </c>
      <c r="F371" s="667">
        <v>0</v>
      </c>
      <c r="G371" s="667">
        <v>0</v>
      </c>
      <c r="H371" s="666">
        <f t="shared" si="134"/>
        <v>292699663</v>
      </c>
    </row>
    <row r="372" spans="1:9" ht="16.149999999999999" customHeight="1">
      <c r="B372" s="610">
        <v>51501</v>
      </c>
      <c r="C372" s="611" t="s">
        <v>60</v>
      </c>
      <c r="D372" s="667">
        <v>145052064</v>
      </c>
      <c r="E372" s="667">
        <f>+SUMIF('AF 032021'!F:F,Consolidado!B372,'AF 032021'!C:C)</f>
        <v>29357220</v>
      </c>
      <c r="F372" s="667">
        <v>0</v>
      </c>
      <c r="G372" s="667">
        <v>0</v>
      </c>
      <c r="H372" s="642">
        <f t="shared" ref="H372:H377" si="135">+D372+E372+F372-G372</f>
        <v>174409284</v>
      </c>
    </row>
    <row r="373" spans="1:9" ht="16.149999999999999" customHeight="1">
      <c r="B373" s="610">
        <v>51502</v>
      </c>
      <c r="C373" s="611" t="s">
        <v>827</v>
      </c>
      <c r="D373" s="667">
        <v>18642198</v>
      </c>
      <c r="E373" s="667">
        <f>+SUMIF('AF 032021'!F:F,Consolidado!B373,'AF 032021'!C:C)</f>
        <v>0</v>
      </c>
      <c r="F373" s="667">
        <v>0</v>
      </c>
      <c r="G373" s="667">
        <v>0</v>
      </c>
      <c r="H373" s="642">
        <f t="shared" si="135"/>
        <v>18642198</v>
      </c>
    </row>
    <row r="374" spans="1:9" ht="16.149999999999999" customHeight="1">
      <c r="B374" s="610">
        <v>51503</v>
      </c>
      <c r="C374" s="611" t="s">
        <v>828</v>
      </c>
      <c r="D374" s="667">
        <v>1782152</v>
      </c>
      <c r="E374" s="667">
        <f>+SUMIF('AF 032021'!F:F,Consolidado!B374,'AF 032021'!C:C)</f>
        <v>0</v>
      </c>
      <c r="F374" s="667">
        <v>0</v>
      </c>
      <c r="G374" s="667">
        <v>0</v>
      </c>
      <c r="H374" s="642">
        <f>+D374+E374+F374-G374</f>
        <v>1782152</v>
      </c>
    </row>
    <row r="375" spans="1:9" s="643" customFormat="1" ht="16.149999999999999" customHeight="1">
      <c r="A375" s="606"/>
      <c r="B375" s="610">
        <v>5150301</v>
      </c>
      <c r="C375" s="611" t="s">
        <v>829</v>
      </c>
      <c r="D375" s="667">
        <v>1782152</v>
      </c>
      <c r="E375" s="667">
        <v>0</v>
      </c>
      <c r="F375" s="667">
        <v>0</v>
      </c>
      <c r="G375" s="667">
        <v>0</v>
      </c>
      <c r="H375" s="642">
        <f>+D375+E375+F375-G375</f>
        <v>1782152</v>
      </c>
      <c r="I375" s="644"/>
    </row>
    <row r="376" spans="1:9" ht="16.149999999999999" customHeight="1">
      <c r="B376" s="610">
        <v>51504</v>
      </c>
      <c r="C376" s="611" t="s">
        <v>830</v>
      </c>
      <c r="D376" s="667">
        <v>80988252</v>
      </c>
      <c r="E376" s="667">
        <f>+SUMIF('AF 032021'!F:F,Consolidado!B376,'AF 032021'!C:C)</f>
        <v>15661727</v>
      </c>
      <c r="F376" s="667">
        <v>0</v>
      </c>
      <c r="G376" s="667">
        <v>0</v>
      </c>
      <c r="H376" s="642">
        <f t="shared" si="135"/>
        <v>96649979</v>
      </c>
    </row>
    <row r="377" spans="1:9" ht="16.149999999999999" customHeight="1">
      <c r="B377" s="610">
        <v>51505</v>
      </c>
      <c r="C377" s="611" t="s">
        <v>1230</v>
      </c>
      <c r="D377" s="667">
        <v>0</v>
      </c>
      <c r="E377" s="667">
        <f>+SUMIF('AF 032021'!F:F,Consolidado!B377,'AF 032021'!C:C)</f>
        <v>1216050</v>
      </c>
      <c r="F377" s="667">
        <v>0</v>
      </c>
      <c r="G377" s="667">
        <v>0</v>
      </c>
      <c r="H377" s="642">
        <f t="shared" si="135"/>
        <v>1216050</v>
      </c>
    </row>
    <row r="378" spans="1:9" s="643" customFormat="1" ht="16.149999999999999" customHeight="1">
      <c r="A378" s="606"/>
      <c r="B378" s="614">
        <v>52</v>
      </c>
      <c r="C378" s="615" t="s">
        <v>196</v>
      </c>
      <c r="D378" s="666">
        <f>+SUM(D379)</f>
        <v>3207</v>
      </c>
      <c r="E378" s="666">
        <f t="shared" ref="E378" si="136">+SUM(E379)</f>
        <v>0</v>
      </c>
      <c r="F378" s="667">
        <v>0</v>
      </c>
      <c r="G378" s="667">
        <v>0</v>
      </c>
      <c r="H378" s="666">
        <f>+SUM(H379)</f>
        <v>3207</v>
      </c>
    </row>
    <row r="379" spans="1:9" ht="16.149999999999999" customHeight="1">
      <c r="B379" s="610">
        <v>5204</v>
      </c>
      <c r="C379" s="611" t="s">
        <v>831</v>
      </c>
      <c r="D379" s="667">
        <v>3207</v>
      </c>
      <c r="E379" s="667">
        <f>+SUMIF('AF 032021'!F:F,Consolidado!B379,'AF 032021'!C:C)</f>
        <v>0</v>
      </c>
      <c r="F379" s="667">
        <v>0</v>
      </c>
      <c r="G379" s="667">
        <v>0</v>
      </c>
      <c r="H379" s="642">
        <f>+D379+E379+F379-G379</f>
        <v>3207</v>
      </c>
    </row>
    <row r="380" spans="1:9" s="643" customFormat="1" ht="16.149999999999999" customHeight="1">
      <c r="A380" s="606"/>
      <c r="B380" s="672"/>
      <c r="C380" s="673" t="s">
        <v>437</v>
      </c>
      <c r="D380" s="674">
        <f>+D210-D283</f>
        <v>775214118</v>
      </c>
      <c r="E380" s="674">
        <f>+E210-E283</f>
        <v>261796187</v>
      </c>
      <c r="F380" s="674">
        <f>+SUM(F6:F379)</f>
        <v>3904553179</v>
      </c>
      <c r="G380" s="674">
        <f>+SUM(G6:G379)</f>
        <v>3904553179</v>
      </c>
      <c r="H380" s="674">
        <f>+H210-H283</f>
        <v>775288917</v>
      </c>
    </row>
    <row r="381" spans="1:9" s="664" customFormat="1" ht="15.75" customHeight="1">
      <c r="A381" s="603"/>
      <c r="B381" s="649"/>
      <c r="C381" s="648"/>
      <c r="D381" s="670">
        <f>+D380-D206</f>
        <v>0</v>
      </c>
      <c r="E381" s="670">
        <f>+E380-E206</f>
        <v>0</v>
      </c>
      <c r="F381" s="671"/>
      <c r="G381" s="671">
        <f>+F380-G380</f>
        <v>0</v>
      </c>
      <c r="H381" s="670">
        <f>+H380-H206</f>
        <v>0</v>
      </c>
    </row>
    <row r="382" spans="1:9">
      <c r="H382" s="582"/>
    </row>
    <row r="383" spans="1:9">
      <c r="C383" s="657" t="s">
        <v>1297</v>
      </c>
      <c r="D383" s="659">
        <v>1</v>
      </c>
      <c r="E383" s="660">
        <f>+E384/D384</f>
        <v>0.99971428571428567</v>
      </c>
      <c r="F383" s="661">
        <f>+F384/D384</f>
        <v>2.8571428571428574E-4</v>
      </c>
    </row>
    <row r="384" spans="1:9">
      <c r="C384" s="608" t="s">
        <v>124</v>
      </c>
      <c r="D384" s="658">
        <f>+E195</f>
        <v>3500000000</v>
      </c>
      <c r="E384" s="658">
        <v>3499000000</v>
      </c>
      <c r="F384" s="658">
        <v>1000000</v>
      </c>
    </row>
    <row r="385" spans="1:8">
      <c r="C385" s="609" t="s">
        <v>128</v>
      </c>
      <c r="D385" s="658">
        <f>+E380</f>
        <v>261796187</v>
      </c>
      <c r="E385" s="658">
        <f>+D385*E383</f>
        <v>261721388.08942854</v>
      </c>
      <c r="F385" s="658">
        <f>+D385*F383</f>
        <v>74798.910571428583</v>
      </c>
    </row>
    <row r="386" spans="1:8">
      <c r="C386" s="657" t="s">
        <v>59</v>
      </c>
      <c r="D386" s="662">
        <f>+SUM(D384:D385)</f>
        <v>3761796187</v>
      </c>
      <c r="E386" s="662">
        <f>+SUM(E384:E385)</f>
        <v>3760721388.0894284</v>
      </c>
      <c r="F386" s="662">
        <f>+SUM(F384:F385)</f>
        <v>1074798.9105714285</v>
      </c>
      <c r="H386" s="607"/>
    </row>
    <row r="387" spans="1:8">
      <c r="H387" s="607"/>
    </row>
    <row r="389" spans="1:8">
      <c r="E389" s="582">
        <f>+E385-D282</f>
        <v>8.9428544044494629E-2</v>
      </c>
    </row>
    <row r="390" spans="1:8" s="665" customFormat="1">
      <c r="A390" s="605"/>
      <c r="B390" s="605"/>
      <c r="C390" s="605"/>
      <c r="D390" s="582"/>
      <c r="E390" s="582"/>
      <c r="F390" s="582"/>
      <c r="G390" s="582"/>
      <c r="H390" s="605"/>
    </row>
    <row r="391" spans="1:8" s="665" customFormat="1">
      <c r="A391" s="605"/>
      <c r="B391" s="605"/>
      <c r="C391" s="605"/>
      <c r="D391" s="582"/>
      <c r="E391" s="582"/>
      <c r="F391" s="582"/>
      <c r="G391" s="582"/>
      <c r="H391" s="605"/>
    </row>
  </sheetData>
  <mergeCells count="6">
    <mergeCell ref="H4:H5"/>
    <mergeCell ref="B4:B5"/>
    <mergeCell ref="C4:C5"/>
    <mergeCell ref="F4:G4"/>
    <mergeCell ref="D4:D5"/>
    <mergeCell ref="E4:E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C000"/>
  </sheetPr>
  <dimension ref="A1:Q869"/>
  <sheetViews>
    <sheetView showGridLines="0" zoomScale="90" zoomScaleNormal="90" workbookViewId="0">
      <pane ySplit="4" topLeftCell="A746" activePane="bottomLeft" state="frozen"/>
      <selection activeCell="D163" sqref="D163"/>
      <selection pane="bottomLeft" activeCell="D163" sqref="D163"/>
    </sheetView>
  </sheetViews>
  <sheetFormatPr baseColWidth="10" defaultColWidth="41.7109375" defaultRowHeight="12"/>
  <cols>
    <col min="1" max="1" width="12.140625" style="81" customWidth="1"/>
    <col min="2" max="2" width="51.85546875" style="81" bestFit="1" customWidth="1"/>
    <col min="3" max="3" width="14.5703125" style="83" customWidth="1"/>
    <col min="4" max="4" width="41.7109375" style="83"/>
    <col min="5" max="5" width="8.5703125" style="84" customWidth="1"/>
    <col min="6" max="6" width="7.140625" style="84" customWidth="1"/>
    <col min="7" max="7" width="18.28515625" style="99" customWidth="1"/>
    <col min="8" max="8" width="4.140625" style="81" customWidth="1"/>
    <col min="9" max="9" width="17" style="85" customWidth="1"/>
    <col min="10" max="10" width="5.28515625" style="81" customWidth="1"/>
    <col min="11" max="11" width="18.28515625" style="99" customWidth="1"/>
    <col min="12" max="12" width="4.140625" style="81" customWidth="1"/>
    <col min="13" max="13" width="17" style="85" customWidth="1"/>
    <col min="14" max="14" width="4.42578125" style="81" customWidth="1"/>
    <col min="15" max="15" width="18.28515625" style="99" customWidth="1"/>
    <col min="16" max="16" width="4.140625" style="81" customWidth="1"/>
    <col min="17" max="17" width="17" style="85" customWidth="1"/>
    <col min="18" max="16384" width="41.7109375" style="81"/>
  </cols>
  <sheetData>
    <row r="1" spans="1:17">
      <c r="B1" s="82" t="s">
        <v>222</v>
      </c>
    </row>
    <row r="2" spans="1:17">
      <c r="B2" s="86" t="s">
        <v>223</v>
      </c>
    </row>
    <row r="3" spans="1:17">
      <c r="G3" s="760" t="s">
        <v>835</v>
      </c>
      <c r="H3" s="760"/>
      <c r="I3" s="760"/>
      <c r="J3" s="85"/>
      <c r="K3" s="760" t="s">
        <v>840</v>
      </c>
      <c r="L3" s="760"/>
      <c r="M3" s="760"/>
      <c r="N3" s="85"/>
      <c r="O3" s="760" t="s">
        <v>839</v>
      </c>
      <c r="P3" s="760"/>
      <c r="Q3" s="760"/>
    </row>
    <row r="4" spans="1:17" s="84" customFormat="1" ht="11.45" customHeight="1">
      <c r="A4" s="87" t="s">
        <v>29</v>
      </c>
      <c r="B4" s="87" t="s">
        <v>30</v>
      </c>
      <c r="C4" s="87" t="s">
        <v>148</v>
      </c>
      <c r="D4" s="87" t="s">
        <v>1</v>
      </c>
      <c r="E4" s="87" t="s">
        <v>2</v>
      </c>
      <c r="F4" s="87" t="s">
        <v>221</v>
      </c>
      <c r="G4" s="100" t="s">
        <v>833</v>
      </c>
      <c r="H4" s="87"/>
      <c r="I4" s="88" t="s">
        <v>834</v>
      </c>
      <c r="J4" s="87"/>
      <c r="K4" s="100" t="s">
        <v>833</v>
      </c>
      <c r="L4" s="87"/>
      <c r="M4" s="88" t="s">
        <v>834</v>
      </c>
      <c r="N4" s="87"/>
      <c r="O4" s="100" t="s">
        <v>833</v>
      </c>
      <c r="P4" s="87"/>
      <c r="Q4" s="88" t="s">
        <v>834</v>
      </c>
    </row>
    <row r="5" spans="1:17" s="94" customFormat="1" ht="12" hidden="1" customHeight="1">
      <c r="A5" s="90" t="s">
        <v>3</v>
      </c>
      <c r="B5" s="90"/>
      <c r="C5" s="91">
        <v>1</v>
      </c>
      <c r="D5" s="250" t="s">
        <v>3</v>
      </c>
      <c r="E5" s="92" t="s">
        <v>6</v>
      </c>
      <c r="F5" s="92" t="s">
        <v>219</v>
      </c>
      <c r="G5" s="101">
        <f>IF(F5="I",IFERROR(VLOOKUP(C5,Consolidado!B:H,7,FALSE),0),0)</f>
        <v>0</v>
      </c>
      <c r="H5" s="93"/>
      <c r="I5" s="277">
        <v>0</v>
      </c>
      <c r="J5" s="93"/>
      <c r="K5" s="101">
        <v>0</v>
      </c>
      <c r="L5" s="93"/>
      <c r="M5" s="277">
        <v>0</v>
      </c>
      <c r="N5" s="93"/>
      <c r="O5" s="101">
        <v>0</v>
      </c>
      <c r="P5" s="93"/>
      <c r="Q5" s="277">
        <v>0</v>
      </c>
    </row>
    <row r="6" spans="1:17" s="94" customFormat="1" ht="12" hidden="1" customHeight="1">
      <c r="A6" s="90" t="s">
        <v>3</v>
      </c>
      <c r="B6" s="90"/>
      <c r="C6" s="91">
        <v>11</v>
      </c>
      <c r="D6" s="250" t="s">
        <v>4</v>
      </c>
      <c r="E6" s="92" t="s">
        <v>6</v>
      </c>
      <c r="F6" s="92" t="s">
        <v>219</v>
      </c>
      <c r="G6" s="101">
        <f>IF(F6="I",IFERROR(VLOOKUP(C6,Consolidado!B:H,7,FALSE),0),0)</f>
        <v>0</v>
      </c>
      <c r="H6" s="93"/>
      <c r="I6" s="277">
        <v>0</v>
      </c>
      <c r="J6" s="93"/>
      <c r="K6" s="101">
        <v>0</v>
      </c>
      <c r="L6" s="93"/>
      <c r="M6" s="277">
        <v>0</v>
      </c>
      <c r="N6" s="93"/>
      <c r="O6" s="101">
        <v>0</v>
      </c>
      <c r="P6" s="93"/>
      <c r="Q6" s="277">
        <v>0</v>
      </c>
    </row>
    <row r="7" spans="1:17" s="94" customFormat="1" ht="12" hidden="1" customHeight="1">
      <c r="A7" s="90" t="s">
        <v>3</v>
      </c>
      <c r="B7" s="90"/>
      <c r="C7" s="91">
        <v>111</v>
      </c>
      <c r="D7" s="250" t="s">
        <v>5</v>
      </c>
      <c r="E7" s="92" t="s">
        <v>6</v>
      </c>
      <c r="F7" s="92" t="s">
        <v>219</v>
      </c>
      <c r="G7" s="101">
        <f>IF(F7="I",IFERROR(VLOOKUP(C7,Consolidado!B:H,7,FALSE),0),0)</f>
        <v>0</v>
      </c>
      <c r="H7" s="93"/>
      <c r="I7" s="277">
        <v>0</v>
      </c>
      <c r="J7" s="93"/>
      <c r="K7" s="101">
        <v>0</v>
      </c>
      <c r="L7" s="93"/>
      <c r="M7" s="277">
        <v>0</v>
      </c>
      <c r="N7" s="93"/>
      <c r="O7" s="101">
        <v>0</v>
      </c>
      <c r="P7" s="93"/>
      <c r="Q7" s="277">
        <v>0</v>
      </c>
    </row>
    <row r="8" spans="1:17" s="94" customFormat="1" ht="12" hidden="1" customHeight="1">
      <c r="A8" s="90" t="s">
        <v>3</v>
      </c>
      <c r="B8" s="90" t="s">
        <v>15</v>
      </c>
      <c r="C8" s="91">
        <v>11101</v>
      </c>
      <c r="D8" s="250" t="s">
        <v>853</v>
      </c>
      <c r="E8" s="92" t="s">
        <v>6</v>
      </c>
      <c r="F8" s="92" t="s">
        <v>219</v>
      </c>
      <c r="G8" s="101">
        <f>IF(F8="I",IFERROR(VLOOKUP(C8,Consolidado!B:H,7,FALSE),0),0)</f>
        <v>0</v>
      </c>
      <c r="H8" s="93"/>
      <c r="I8" s="277">
        <v>0</v>
      </c>
      <c r="J8" s="93"/>
      <c r="K8" s="101">
        <v>0</v>
      </c>
      <c r="L8" s="93"/>
      <c r="M8" s="277">
        <v>0</v>
      </c>
      <c r="N8" s="93"/>
      <c r="O8" s="101">
        <v>0</v>
      </c>
      <c r="P8" s="93"/>
      <c r="Q8" s="277">
        <v>0</v>
      </c>
    </row>
    <row r="9" spans="1:17" s="94" customFormat="1" ht="12" hidden="1" customHeight="1">
      <c r="A9" s="90" t="s">
        <v>3</v>
      </c>
      <c r="B9" s="90" t="s">
        <v>15</v>
      </c>
      <c r="C9" s="91">
        <v>1110101</v>
      </c>
      <c r="D9" s="250" t="s">
        <v>853</v>
      </c>
      <c r="E9" s="92" t="s">
        <v>6</v>
      </c>
      <c r="F9" s="92" t="s">
        <v>220</v>
      </c>
      <c r="G9" s="101">
        <f>IF(F9="I",IFERROR(VLOOKUP(C9,Consolidado!B:H,7,FALSE),0),0)</f>
        <v>0</v>
      </c>
      <c r="H9" s="93"/>
      <c r="I9" s="277">
        <v>0</v>
      </c>
      <c r="J9" s="93"/>
      <c r="K9" s="101">
        <v>0</v>
      </c>
      <c r="L9" s="93"/>
      <c r="M9" s="277">
        <v>0</v>
      </c>
      <c r="N9" s="93"/>
      <c r="O9" s="101">
        <v>0</v>
      </c>
      <c r="P9" s="93"/>
      <c r="Q9" s="277">
        <v>0</v>
      </c>
    </row>
    <row r="10" spans="1:17" s="94" customFormat="1" ht="12" hidden="1" customHeight="1">
      <c r="A10" s="90" t="s">
        <v>3</v>
      </c>
      <c r="B10" s="90" t="s">
        <v>832</v>
      </c>
      <c r="C10" s="91">
        <v>1110102</v>
      </c>
      <c r="D10" s="250" t="s">
        <v>832</v>
      </c>
      <c r="E10" s="92" t="s">
        <v>6</v>
      </c>
      <c r="F10" s="92" t="s">
        <v>220</v>
      </c>
      <c r="G10" s="101">
        <f>IF(F10="I",IFERROR(VLOOKUP(C10,Consolidado!B:H,7,FALSE),0),0)</f>
        <v>0</v>
      </c>
      <c r="H10" s="93"/>
      <c r="I10" s="277">
        <v>0</v>
      </c>
      <c r="J10" s="93"/>
      <c r="K10" s="101">
        <v>0</v>
      </c>
      <c r="L10" s="93"/>
      <c r="M10" s="277">
        <v>0</v>
      </c>
      <c r="N10" s="93"/>
      <c r="O10" s="101">
        <v>0</v>
      </c>
      <c r="P10" s="93"/>
      <c r="Q10" s="277">
        <v>0</v>
      </c>
    </row>
    <row r="11" spans="1:17" s="94" customFormat="1" ht="12" hidden="1" customHeight="1">
      <c r="A11" s="90" t="s">
        <v>3</v>
      </c>
      <c r="B11" s="90"/>
      <c r="C11" s="91">
        <v>11102</v>
      </c>
      <c r="D11" s="250" t="s">
        <v>62</v>
      </c>
      <c r="E11" s="92" t="s">
        <v>6</v>
      </c>
      <c r="F11" s="92" t="s">
        <v>219</v>
      </c>
      <c r="G11" s="101">
        <f>IF(F11="I",IFERROR(VLOOKUP(C11,Consolidado!B:H,7,FALSE),0),0)</f>
        <v>0</v>
      </c>
      <c r="H11" s="93"/>
      <c r="I11" s="277">
        <v>0</v>
      </c>
      <c r="J11" s="93"/>
      <c r="K11" s="101">
        <v>0</v>
      </c>
      <c r="L11" s="93"/>
      <c r="M11" s="277">
        <v>0</v>
      </c>
      <c r="N11" s="93"/>
      <c r="O11" s="101">
        <v>0</v>
      </c>
      <c r="P11" s="93"/>
      <c r="Q11" s="277">
        <v>0</v>
      </c>
    </row>
    <row r="12" spans="1:17" s="94" customFormat="1" ht="12" hidden="1" customHeight="1">
      <c r="A12" s="90" t="s">
        <v>3</v>
      </c>
      <c r="B12" s="90" t="s">
        <v>62</v>
      </c>
      <c r="C12" s="91">
        <v>1110201</v>
      </c>
      <c r="D12" s="250" t="s">
        <v>854</v>
      </c>
      <c r="E12" s="92" t="s">
        <v>6</v>
      </c>
      <c r="F12" s="92" t="s">
        <v>219</v>
      </c>
      <c r="G12" s="101">
        <f>IF(F12="I",IFERROR(VLOOKUP(C12,Consolidado!B:H,7,FALSE),0),0)</f>
        <v>0</v>
      </c>
      <c r="H12" s="93"/>
      <c r="I12" s="277">
        <v>0</v>
      </c>
      <c r="J12" s="93"/>
      <c r="K12" s="101">
        <v>0</v>
      </c>
      <c r="L12" s="93"/>
      <c r="M12" s="277">
        <v>0</v>
      </c>
      <c r="N12" s="93"/>
      <c r="O12" s="101">
        <v>0</v>
      </c>
      <c r="P12" s="93"/>
      <c r="Q12" s="277">
        <v>0</v>
      </c>
    </row>
    <row r="13" spans="1:17" s="94" customFormat="1" ht="12" hidden="1" customHeight="1">
      <c r="A13" s="90" t="s">
        <v>3</v>
      </c>
      <c r="B13" s="90" t="s">
        <v>62</v>
      </c>
      <c r="C13" s="91">
        <v>1110202</v>
      </c>
      <c r="D13" s="250" t="s">
        <v>855</v>
      </c>
      <c r="E13" s="92" t="s">
        <v>146</v>
      </c>
      <c r="F13" s="92" t="s">
        <v>219</v>
      </c>
      <c r="G13" s="101">
        <f>IF(F13="I",IFERROR(VLOOKUP(C13,Consolidado!B:H,7,FALSE),0),0)</f>
        <v>0</v>
      </c>
      <c r="H13" s="93"/>
      <c r="I13" s="277">
        <v>0</v>
      </c>
      <c r="J13" s="93"/>
      <c r="K13" s="101">
        <v>0</v>
      </c>
      <c r="L13" s="93"/>
      <c r="M13" s="277">
        <v>0</v>
      </c>
      <c r="N13" s="93"/>
      <c r="O13" s="101">
        <v>0</v>
      </c>
      <c r="P13" s="93"/>
      <c r="Q13" s="277">
        <v>0</v>
      </c>
    </row>
    <row r="14" spans="1:17" s="94" customFormat="1" ht="12" hidden="1" customHeight="1">
      <c r="A14" s="90" t="s">
        <v>3</v>
      </c>
      <c r="B14" s="90"/>
      <c r="C14" s="91">
        <v>11103</v>
      </c>
      <c r="D14" s="250" t="s">
        <v>16</v>
      </c>
      <c r="E14" s="92" t="s">
        <v>146</v>
      </c>
      <c r="F14" s="92" t="s">
        <v>219</v>
      </c>
      <c r="G14" s="101">
        <f>IF(F14="I",IFERROR(VLOOKUP(C14,Consolidado!B:H,7,FALSE),0),0)</f>
        <v>0</v>
      </c>
      <c r="H14" s="93"/>
      <c r="I14" s="277">
        <v>0</v>
      </c>
      <c r="J14" s="93"/>
      <c r="K14" s="101">
        <v>0</v>
      </c>
      <c r="L14" s="93"/>
      <c r="M14" s="277">
        <v>0</v>
      </c>
      <c r="N14" s="93"/>
      <c r="O14" s="101">
        <v>0</v>
      </c>
      <c r="P14" s="93"/>
      <c r="Q14" s="277">
        <v>0</v>
      </c>
    </row>
    <row r="15" spans="1:17" s="94" customFormat="1" ht="12" hidden="1" customHeight="1">
      <c r="A15" s="90" t="s">
        <v>3</v>
      </c>
      <c r="B15" s="90"/>
      <c r="C15" s="91">
        <v>1110301</v>
      </c>
      <c r="D15" s="250" t="s">
        <v>607</v>
      </c>
      <c r="E15" s="92" t="s">
        <v>6</v>
      </c>
      <c r="F15" s="92" t="s">
        <v>219</v>
      </c>
      <c r="G15" s="101">
        <f>IF(F15="I",IFERROR(VLOOKUP(C15,Consolidado!B:H,7,FALSE),0),0)</f>
        <v>0</v>
      </c>
      <c r="H15" s="93"/>
      <c r="I15" s="277">
        <v>0</v>
      </c>
      <c r="J15" s="93"/>
      <c r="K15" s="101">
        <v>0</v>
      </c>
      <c r="L15" s="93"/>
      <c r="M15" s="277">
        <v>0</v>
      </c>
      <c r="N15" s="93"/>
      <c r="O15" s="101">
        <v>0</v>
      </c>
      <c r="P15" s="93"/>
      <c r="Q15" s="277">
        <v>0</v>
      </c>
    </row>
    <row r="16" spans="1:17" s="94" customFormat="1" ht="12" hidden="1" customHeight="1">
      <c r="A16" s="90" t="s">
        <v>3</v>
      </c>
      <c r="B16" s="90" t="s">
        <v>16</v>
      </c>
      <c r="C16" s="91">
        <v>111030101</v>
      </c>
      <c r="D16" s="250" t="s">
        <v>842</v>
      </c>
      <c r="E16" s="92" t="s">
        <v>6</v>
      </c>
      <c r="F16" s="92" t="s">
        <v>220</v>
      </c>
      <c r="G16" s="101">
        <f>IF(F16="I",IFERROR(VLOOKUP(C16,Consolidado!B:H,7,FALSE),0),0)</f>
        <v>0</v>
      </c>
      <c r="H16" s="93"/>
      <c r="I16" s="277">
        <v>0</v>
      </c>
      <c r="J16" s="93"/>
      <c r="K16" s="101">
        <v>0</v>
      </c>
      <c r="L16" s="93"/>
      <c r="M16" s="277">
        <v>0</v>
      </c>
      <c r="N16" s="93"/>
      <c r="O16" s="101">
        <v>0</v>
      </c>
      <c r="P16" s="93"/>
      <c r="Q16" s="277">
        <v>0</v>
      </c>
    </row>
    <row r="17" spans="1:17" s="94" customFormat="1" ht="12" hidden="1" customHeight="1">
      <c r="A17" s="90" t="s">
        <v>3</v>
      </c>
      <c r="B17" s="90" t="s">
        <v>16</v>
      </c>
      <c r="C17" s="91">
        <v>111030102</v>
      </c>
      <c r="D17" s="250" t="s">
        <v>608</v>
      </c>
      <c r="E17" s="92" t="s">
        <v>6</v>
      </c>
      <c r="F17" s="92" t="s">
        <v>220</v>
      </c>
      <c r="G17" s="101">
        <f>IF(F17="I",IFERROR(VLOOKUP(C17,Consolidado!B:H,7,FALSE),0),0)</f>
        <v>55963185</v>
      </c>
      <c r="H17" s="93"/>
      <c r="I17" s="277">
        <v>0</v>
      </c>
      <c r="J17" s="93"/>
      <c r="K17" s="101">
        <v>0</v>
      </c>
      <c r="L17" s="93"/>
      <c r="M17" s="277">
        <v>0</v>
      </c>
      <c r="N17" s="93"/>
      <c r="O17" s="101">
        <v>0</v>
      </c>
      <c r="P17" s="93"/>
      <c r="Q17" s="277">
        <v>0</v>
      </c>
    </row>
    <row r="18" spans="1:17" s="94" customFormat="1" ht="12" hidden="1" customHeight="1">
      <c r="A18" s="90" t="s">
        <v>3</v>
      </c>
      <c r="B18" s="90" t="s">
        <v>16</v>
      </c>
      <c r="C18" s="91">
        <v>111030103</v>
      </c>
      <c r="D18" s="250" t="s">
        <v>609</v>
      </c>
      <c r="E18" s="92" t="s">
        <v>6</v>
      </c>
      <c r="F18" s="92" t="s">
        <v>220</v>
      </c>
      <c r="G18" s="101">
        <f>IF(F18="I",IFERROR(VLOOKUP(C18,Consolidado!B:H,7,FALSE),0),0)</f>
        <v>6000000</v>
      </c>
      <c r="H18" s="93"/>
      <c r="I18" s="277">
        <v>0</v>
      </c>
      <c r="J18" s="93"/>
      <c r="K18" s="101">
        <v>0</v>
      </c>
      <c r="L18" s="93"/>
      <c r="M18" s="277">
        <v>0</v>
      </c>
      <c r="N18" s="93"/>
      <c r="O18" s="101">
        <v>0</v>
      </c>
      <c r="P18" s="93"/>
      <c r="Q18" s="277">
        <v>0</v>
      </c>
    </row>
    <row r="19" spans="1:17" s="94" customFormat="1" ht="12" hidden="1" customHeight="1">
      <c r="A19" s="90" t="s">
        <v>3</v>
      </c>
      <c r="B19" s="90" t="s">
        <v>16</v>
      </c>
      <c r="C19" s="91">
        <v>111030104</v>
      </c>
      <c r="D19" s="250" t="s">
        <v>610</v>
      </c>
      <c r="E19" s="92" t="s">
        <v>6</v>
      </c>
      <c r="F19" s="92" t="s">
        <v>220</v>
      </c>
      <c r="G19" s="101">
        <f>IF(F19="I",IFERROR(VLOOKUP(C19,Consolidado!B:H,7,FALSE),0),0)</f>
        <v>6000000</v>
      </c>
      <c r="H19" s="93"/>
      <c r="I19" s="277">
        <v>0</v>
      </c>
      <c r="J19" s="93"/>
      <c r="K19" s="101">
        <v>0</v>
      </c>
      <c r="L19" s="93"/>
      <c r="M19" s="277">
        <v>0</v>
      </c>
      <c r="N19" s="93"/>
      <c r="O19" s="101">
        <v>0</v>
      </c>
      <c r="P19" s="93"/>
      <c r="Q19" s="277">
        <v>0</v>
      </c>
    </row>
    <row r="20" spans="1:17" s="94" customFormat="1" ht="12" hidden="1" customHeight="1">
      <c r="A20" s="90" t="s">
        <v>3</v>
      </c>
      <c r="B20" s="90" t="s">
        <v>16</v>
      </c>
      <c r="C20" s="91">
        <v>111030105</v>
      </c>
      <c r="D20" s="250" t="s">
        <v>856</v>
      </c>
      <c r="E20" s="92" t="s">
        <v>6</v>
      </c>
      <c r="F20" s="92" t="s">
        <v>220</v>
      </c>
      <c r="G20" s="101">
        <f>IF(F20="I",IFERROR(VLOOKUP(C20,Consolidado!B:H,7,FALSE),0),0)</f>
        <v>0</v>
      </c>
      <c r="H20" s="93"/>
      <c r="I20" s="277">
        <v>0</v>
      </c>
      <c r="J20" s="93"/>
      <c r="K20" s="101">
        <v>0</v>
      </c>
      <c r="L20" s="93"/>
      <c r="M20" s="277">
        <v>0</v>
      </c>
      <c r="N20" s="93"/>
      <c r="O20" s="101">
        <v>0</v>
      </c>
      <c r="P20" s="93"/>
      <c r="Q20" s="277">
        <v>0</v>
      </c>
    </row>
    <row r="21" spans="1:17" s="94" customFormat="1" ht="12" hidden="1" customHeight="1">
      <c r="A21" s="90" t="s">
        <v>3</v>
      </c>
      <c r="B21" s="90" t="s">
        <v>16</v>
      </c>
      <c r="C21" s="91">
        <v>111030106</v>
      </c>
      <c r="D21" s="250" t="s">
        <v>611</v>
      </c>
      <c r="E21" s="92" t="s">
        <v>6</v>
      </c>
      <c r="F21" s="92" t="s">
        <v>220</v>
      </c>
      <c r="G21" s="101">
        <f>IF(F21="I",IFERROR(VLOOKUP(C21,Consolidado!B:H,7,FALSE),0),0)</f>
        <v>5100000</v>
      </c>
      <c r="H21" s="93"/>
      <c r="I21" s="277">
        <v>0</v>
      </c>
      <c r="J21" s="93"/>
      <c r="K21" s="101">
        <v>0</v>
      </c>
      <c r="L21" s="93"/>
      <c r="M21" s="277">
        <v>0</v>
      </c>
      <c r="N21" s="93"/>
      <c r="O21" s="101">
        <v>0</v>
      </c>
      <c r="P21" s="93"/>
      <c r="Q21" s="277">
        <v>0</v>
      </c>
    </row>
    <row r="22" spans="1:17" s="94" customFormat="1" ht="12" hidden="1" customHeight="1">
      <c r="A22" s="90" t="s">
        <v>3</v>
      </c>
      <c r="B22" s="90" t="s">
        <v>16</v>
      </c>
      <c r="C22" s="91">
        <v>111030107</v>
      </c>
      <c r="D22" s="250" t="s">
        <v>612</v>
      </c>
      <c r="E22" s="92" t="s">
        <v>6</v>
      </c>
      <c r="F22" s="92" t="s">
        <v>220</v>
      </c>
      <c r="G22" s="101">
        <f>IF(F22="I",IFERROR(VLOOKUP(C22,Consolidado!B:H,7,FALSE),0),0)</f>
        <v>300148</v>
      </c>
      <c r="H22" s="93"/>
      <c r="I22" s="277">
        <v>0</v>
      </c>
      <c r="J22" s="93"/>
      <c r="K22" s="101">
        <v>0</v>
      </c>
      <c r="L22" s="93"/>
      <c r="M22" s="277">
        <v>0</v>
      </c>
      <c r="N22" s="93"/>
      <c r="O22" s="101">
        <v>0</v>
      </c>
      <c r="P22" s="93"/>
      <c r="Q22" s="277">
        <v>0</v>
      </c>
    </row>
    <row r="23" spans="1:17" s="94" customFormat="1" ht="12" hidden="1" customHeight="1">
      <c r="A23" s="90" t="s">
        <v>3</v>
      </c>
      <c r="B23" s="90" t="s">
        <v>16</v>
      </c>
      <c r="C23" s="91">
        <v>111030108</v>
      </c>
      <c r="D23" s="250" t="s">
        <v>613</v>
      </c>
      <c r="E23" s="92" t="s">
        <v>6</v>
      </c>
      <c r="F23" s="92" t="s">
        <v>220</v>
      </c>
      <c r="G23" s="101">
        <f>IF(F23="I",IFERROR(VLOOKUP(C23,Consolidado!B:H,7,FALSE),0),0)</f>
        <v>49942925</v>
      </c>
      <c r="H23" s="93"/>
      <c r="I23" s="277">
        <v>0</v>
      </c>
      <c r="J23" s="93"/>
      <c r="K23" s="101">
        <v>0</v>
      </c>
      <c r="L23" s="93"/>
      <c r="M23" s="277">
        <v>0</v>
      </c>
      <c r="N23" s="93"/>
      <c r="O23" s="101">
        <v>0</v>
      </c>
      <c r="P23" s="93"/>
      <c r="Q23" s="277">
        <v>0</v>
      </c>
    </row>
    <row r="24" spans="1:17" s="94" customFormat="1" ht="12" hidden="1" customHeight="1">
      <c r="A24" s="90" t="s">
        <v>3</v>
      </c>
      <c r="B24" s="90" t="s">
        <v>16</v>
      </c>
      <c r="C24" s="91">
        <v>111030109</v>
      </c>
      <c r="D24" s="250" t="s">
        <v>614</v>
      </c>
      <c r="E24" s="92" t="s">
        <v>6</v>
      </c>
      <c r="F24" s="92" t="s">
        <v>220</v>
      </c>
      <c r="G24" s="101">
        <f>IF(F24="I",IFERROR(VLOOKUP(C24,Consolidado!B:H,7,FALSE),0),0)</f>
        <v>1189</v>
      </c>
      <c r="H24" s="93"/>
      <c r="I24" s="277">
        <v>0</v>
      </c>
      <c r="J24" s="93"/>
      <c r="K24" s="101">
        <v>0</v>
      </c>
      <c r="L24" s="93"/>
      <c r="M24" s="277">
        <v>0</v>
      </c>
      <c r="N24" s="93"/>
      <c r="O24" s="101">
        <v>0</v>
      </c>
      <c r="P24" s="93"/>
      <c r="Q24" s="277">
        <v>0</v>
      </c>
    </row>
    <row r="25" spans="1:17" s="94" customFormat="1" ht="12" hidden="1" customHeight="1">
      <c r="A25" s="90" t="s">
        <v>3</v>
      </c>
      <c r="B25" s="90" t="s">
        <v>16</v>
      </c>
      <c r="C25" s="91">
        <v>111030110</v>
      </c>
      <c r="D25" s="250" t="s">
        <v>857</v>
      </c>
      <c r="E25" s="92" t="s">
        <v>6</v>
      </c>
      <c r="F25" s="92" t="s">
        <v>220</v>
      </c>
      <c r="G25" s="101">
        <f>IF(F25="I",IFERROR(VLOOKUP(C25,Consolidado!B:H,7,FALSE),0),0)</f>
        <v>0</v>
      </c>
      <c r="H25" s="93"/>
      <c r="I25" s="277">
        <v>0</v>
      </c>
      <c r="J25" s="93"/>
      <c r="K25" s="101">
        <v>0</v>
      </c>
      <c r="L25" s="93"/>
      <c r="M25" s="277">
        <v>0</v>
      </c>
      <c r="N25" s="93"/>
      <c r="O25" s="101">
        <v>0</v>
      </c>
      <c r="P25" s="93"/>
      <c r="Q25" s="277">
        <v>0</v>
      </c>
    </row>
    <row r="26" spans="1:17" s="94" customFormat="1" ht="12" hidden="1" customHeight="1">
      <c r="A26" s="90" t="s">
        <v>3</v>
      </c>
      <c r="B26" s="90" t="s">
        <v>16</v>
      </c>
      <c r="C26" s="91">
        <v>111030111</v>
      </c>
      <c r="D26" s="250" t="s">
        <v>843</v>
      </c>
      <c r="E26" s="92" t="s">
        <v>6</v>
      </c>
      <c r="F26" s="92" t="s">
        <v>220</v>
      </c>
      <c r="G26" s="101">
        <f>IF(F26="I",IFERROR(VLOOKUP(C26,Consolidado!B:H,7,FALSE),0),0)</f>
        <v>0</v>
      </c>
      <c r="H26" s="93"/>
      <c r="I26" s="277">
        <v>0</v>
      </c>
      <c r="J26" s="93"/>
      <c r="K26" s="101">
        <v>0</v>
      </c>
      <c r="L26" s="93"/>
      <c r="M26" s="277">
        <v>0</v>
      </c>
      <c r="N26" s="93"/>
      <c r="O26" s="101">
        <v>0</v>
      </c>
      <c r="P26" s="93"/>
      <c r="Q26" s="277">
        <v>0</v>
      </c>
    </row>
    <row r="27" spans="1:17" s="94" customFormat="1" ht="12" hidden="1" customHeight="1">
      <c r="A27" s="90" t="s">
        <v>3</v>
      </c>
      <c r="B27" s="90" t="s">
        <v>16</v>
      </c>
      <c r="C27" s="91">
        <v>111030112</v>
      </c>
      <c r="D27" s="250" t="s">
        <v>615</v>
      </c>
      <c r="E27" s="92" t="s">
        <v>6</v>
      </c>
      <c r="F27" s="92" t="s">
        <v>220</v>
      </c>
      <c r="G27" s="101">
        <f>IF(F27="I",IFERROR(VLOOKUP(C27,Consolidado!B:H,7,FALSE),0),0)</f>
        <v>263014</v>
      </c>
      <c r="H27" s="93"/>
      <c r="I27" s="277">
        <v>0</v>
      </c>
      <c r="J27" s="93"/>
      <c r="K27" s="101">
        <v>0</v>
      </c>
      <c r="L27" s="93"/>
      <c r="M27" s="277">
        <v>0</v>
      </c>
      <c r="N27" s="93"/>
      <c r="O27" s="101">
        <v>0</v>
      </c>
      <c r="P27" s="93"/>
      <c r="Q27" s="277">
        <v>0</v>
      </c>
    </row>
    <row r="28" spans="1:17" s="94" customFormat="1" ht="12" hidden="1" customHeight="1">
      <c r="A28" s="90" t="s">
        <v>3</v>
      </c>
      <c r="B28" s="90" t="s">
        <v>16</v>
      </c>
      <c r="C28" s="91">
        <v>111030113</v>
      </c>
      <c r="D28" s="250" t="s">
        <v>616</v>
      </c>
      <c r="E28" s="92" t="s">
        <v>6</v>
      </c>
      <c r="F28" s="92" t="s">
        <v>220</v>
      </c>
      <c r="G28" s="101">
        <f>IF(F28="I",IFERROR(VLOOKUP(C28,Consolidado!B:H,7,FALSE),0),0)</f>
        <v>12324356</v>
      </c>
      <c r="H28" s="93"/>
      <c r="I28" s="277">
        <v>0</v>
      </c>
      <c r="J28" s="93"/>
      <c r="K28" s="101">
        <v>0</v>
      </c>
      <c r="L28" s="93"/>
      <c r="M28" s="277">
        <v>0</v>
      </c>
      <c r="N28" s="93"/>
      <c r="O28" s="101">
        <v>0</v>
      </c>
      <c r="P28" s="93"/>
      <c r="Q28" s="277">
        <v>0</v>
      </c>
    </row>
    <row r="29" spans="1:17" s="94" customFormat="1" ht="12" hidden="1" customHeight="1">
      <c r="A29" s="90" t="s">
        <v>3</v>
      </c>
      <c r="B29" s="90" t="s">
        <v>16</v>
      </c>
      <c r="C29" s="91">
        <v>111030114</v>
      </c>
      <c r="D29" s="250" t="s">
        <v>617</v>
      </c>
      <c r="E29" s="92" t="s">
        <v>6</v>
      </c>
      <c r="F29" s="92" t="s">
        <v>220</v>
      </c>
      <c r="G29" s="101">
        <f>IF(F29="I",IFERROR(VLOOKUP(C29,Consolidado!B:H,7,FALSE),0),0)</f>
        <v>3000000</v>
      </c>
      <c r="H29" s="93"/>
      <c r="I29" s="277">
        <v>0</v>
      </c>
      <c r="J29" s="93"/>
      <c r="K29" s="101">
        <v>0</v>
      </c>
      <c r="L29" s="93"/>
      <c r="M29" s="277">
        <v>0</v>
      </c>
      <c r="N29" s="93"/>
      <c r="O29" s="101">
        <v>0</v>
      </c>
      <c r="P29" s="93"/>
      <c r="Q29" s="277">
        <v>0</v>
      </c>
    </row>
    <row r="30" spans="1:17" s="94" customFormat="1" ht="12" hidden="1" customHeight="1">
      <c r="A30" s="90" t="s">
        <v>3</v>
      </c>
      <c r="B30" s="90" t="s">
        <v>16</v>
      </c>
      <c r="C30" s="91">
        <v>111030116</v>
      </c>
      <c r="D30" s="250" t="s">
        <v>858</v>
      </c>
      <c r="E30" s="92" t="s">
        <v>6</v>
      </c>
      <c r="F30" s="92" t="s">
        <v>220</v>
      </c>
      <c r="G30" s="101">
        <f>IF(F30="I",IFERROR(VLOOKUP(C30,Consolidado!B:H,7,FALSE),0),0)</f>
        <v>0</v>
      </c>
      <c r="H30" s="93"/>
      <c r="I30" s="277">
        <v>0</v>
      </c>
      <c r="J30" s="93"/>
      <c r="K30" s="101">
        <v>0</v>
      </c>
      <c r="L30" s="93"/>
      <c r="M30" s="277">
        <v>0</v>
      </c>
      <c r="N30" s="93"/>
      <c r="O30" s="101">
        <v>0</v>
      </c>
      <c r="P30" s="93"/>
      <c r="Q30" s="277">
        <v>0</v>
      </c>
    </row>
    <row r="31" spans="1:17" s="94" customFormat="1" ht="12" hidden="1" customHeight="1">
      <c r="A31" s="90" t="s">
        <v>3</v>
      </c>
      <c r="B31" s="90" t="s">
        <v>16</v>
      </c>
      <c r="C31" s="91">
        <v>111030117</v>
      </c>
      <c r="D31" s="250" t="s">
        <v>859</v>
      </c>
      <c r="E31" s="92" t="s">
        <v>6</v>
      </c>
      <c r="F31" s="92" t="s">
        <v>220</v>
      </c>
      <c r="G31" s="101">
        <f>IF(F31="I",IFERROR(VLOOKUP(C31,Consolidado!B:H,7,FALSE),0),0)</f>
        <v>0</v>
      </c>
      <c r="H31" s="93"/>
      <c r="I31" s="277">
        <v>0</v>
      </c>
      <c r="J31" s="93"/>
      <c r="K31" s="101">
        <v>0</v>
      </c>
      <c r="L31" s="93"/>
      <c r="M31" s="277">
        <v>0</v>
      </c>
      <c r="N31" s="93"/>
      <c r="O31" s="101">
        <v>0</v>
      </c>
      <c r="P31" s="93"/>
      <c r="Q31" s="277">
        <v>0</v>
      </c>
    </row>
    <row r="32" spans="1:17" s="94" customFormat="1" ht="12" hidden="1" customHeight="1">
      <c r="A32" s="90" t="s">
        <v>3</v>
      </c>
      <c r="B32" s="90" t="s">
        <v>16</v>
      </c>
      <c r="C32" s="91">
        <v>111030118</v>
      </c>
      <c r="D32" s="250" t="s">
        <v>860</v>
      </c>
      <c r="E32" s="92" t="s">
        <v>6</v>
      </c>
      <c r="F32" s="92" t="s">
        <v>220</v>
      </c>
      <c r="G32" s="101">
        <f>IF(F32="I",IFERROR(VLOOKUP(C32,Consolidado!B:H,7,FALSE),0),0)</f>
        <v>0</v>
      </c>
      <c r="H32" s="93"/>
      <c r="I32" s="277">
        <v>0</v>
      </c>
      <c r="J32" s="93"/>
      <c r="K32" s="101">
        <v>0</v>
      </c>
      <c r="L32" s="93"/>
      <c r="M32" s="277">
        <v>0</v>
      </c>
      <c r="N32" s="93"/>
      <c r="O32" s="101">
        <v>0</v>
      </c>
      <c r="P32" s="93"/>
      <c r="Q32" s="277">
        <v>0</v>
      </c>
    </row>
    <row r="33" spans="1:17" s="94" customFormat="1" ht="12" hidden="1" customHeight="1">
      <c r="A33" s="90" t="s">
        <v>3</v>
      </c>
      <c r="B33" s="90" t="s">
        <v>16</v>
      </c>
      <c r="C33" s="91">
        <v>111030119</v>
      </c>
      <c r="D33" s="250" t="s">
        <v>628</v>
      </c>
      <c r="E33" s="92" t="s">
        <v>6</v>
      </c>
      <c r="F33" s="92" t="s">
        <v>220</v>
      </c>
      <c r="G33" s="101">
        <f>IF(F33="I",IFERROR(VLOOKUP(C33,Consolidado!B:H,7,FALSE),0),0)</f>
        <v>0</v>
      </c>
      <c r="H33" s="93"/>
      <c r="I33" s="277">
        <v>0</v>
      </c>
      <c r="J33" s="93"/>
      <c r="K33" s="101">
        <v>0</v>
      </c>
      <c r="L33" s="93"/>
      <c r="M33" s="277">
        <v>0</v>
      </c>
      <c r="N33" s="93"/>
      <c r="O33" s="101">
        <v>0</v>
      </c>
      <c r="P33" s="93"/>
      <c r="Q33" s="277">
        <v>0</v>
      </c>
    </row>
    <row r="34" spans="1:17" s="94" customFormat="1" ht="12" hidden="1" customHeight="1">
      <c r="A34" s="90" t="s">
        <v>3</v>
      </c>
      <c r="B34" s="90" t="s">
        <v>16</v>
      </c>
      <c r="C34" s="91">
        <v>111030120</v>
      </c>
      <c r="D34" s="250" t="s">
        <v>861</v>
      </c>
      <c r="E34" s="92" t="s">
        <v>6</v>
      </c>
      <c r="F34" s="92" t="s">
        <v>220</v>
      </c>
      <c r="G34" s="101">
        <f>IF(F34="I",IFERROR(VLOOKUP(C34,Consolidado!B:H,7,FALSE),0),0)</f>
        <v>0</v>
      </c>
      <c r="H34" s="93"/>
      <c r="I34" s="277">
        <v>0</v>
      </c>
      <c r="J34" s="93"/>
      <c r="K34" s="101">
        <v>0</v>
      </c>
      <c r="L34" s="93"/>
      <c r="M34" s="277">
        <v>0</v>
      </c>
      <c r="N34" s="93"/>
      <c r="O34" s="101">
        <v>0</v>
      </c>
      <c r="P34" s="93"/>
      <c r="Q34" s="277">
        <v>0</v>
      </c>
    </row>
    <row r="35" spans="1:17" s="94" customFormat="1" ht="12" hidden="1" customHeight="1">
      <c r="A35" s="90" t="s">
        <v>3</v>
      </c>
      <c r="B35" s="90" t="s">
        <v>16</v>
      </c>
      <c r="C35" s="91">
        <v>111030121</v>
      </c>
      <c r="D35" s="250" t="s">
        <v>862</v>
      </c>
      <c r="E35" s="92" t="s">
        <v>6</v>
      </c>
      <c r="F35" s="92" t="s">
        <v>220</v>
      </c>
      <c r="G35" s="101">
        <f>IF(F35="I",IFERROR(VLOOKUP(C35,Consolidado!B:H,7,FALSE),0),0)</f>
        <v>2055</v>
      </c>
      <c r="H35" s="93"/>
      <c r="I35" s="277">
        <v>0</v>
      </c>
      <c r="J35" s="93"/>
      <c r="K35" s="101">
        <v>0</v>
      </c>
      <c r="L35" s="93"/>
      <c r="M35" s="277">
        <v>0</v>
      </c>
      <c r="N35" s="93"/>
      <c r="O35" s="101">
        <v>0</v>
      </c>
      <c r="P35" s="93"/>
      <c r="Q35" s="277">
        <v>0</v>
      </c>
    </row>
    <row r="36" spans="1:17" s="94" customFormat="1" ht="12" hidden="1" customHeight="1">
      <c r="A36" s="90" t="s">
        <v>3</v>
      </c>
      <c r="B36" s="90" t="s">
        <v>16</v>
      </c>
      <c r="C36" s="91">
        <v>101010201</v>
      </c>
      <c r="D36" s="250" t="s">
        <v>1285</v>
      </c>
      <c r="E36" s="92" t="s">
        <v>6</v>
      </c>
      <c r="F36" s="92" t="s">
        <v>220</v>
      </c>
      <c r="G36" s="101">
        <f>IF(F36="I",IFERROR(VLOOKUP(C36,Consolidado!B:H,7,FALSE),0),0)</f>
        <v>472913138</v>
      </c>
      <c r="H36" s="93"/>
      <c r="I36" s="277">
        <v>0</v>
      </c>
      <c r="J36" s="93"/>
      <c r="K36" s="101">
        <v>0</v>
      </c>
      <c r="L36" s="93"/>
      <c r="M36" s="277">
        <v>0</v>
      </c>
      <c r="N36" s="93"/>
      <c r="O36" s="101">
        <v>0</v>
      </c>
      <c r="P36" s="93"/>
      <c r="Q36" s="277">
        <v>0</v>
      </c>
    </row>
    <row r="37" spans="1:17" s="94" customFormat="1" ht="12" hidden="1" customHeight="1">
      <c r="A37" s="90" t="s">
        <v>3</v>
      </c>
      <c r="B37" s="90"/>
      <c r="C37" s="91">
        <v>1110302</v>
      </c>
      <c r="D37" s="250" t="s">
        <v>619</v>
      </c>
      <c r="E37" s="92" t="s">
        <v>6</v>
      </c>
      <c r="F37" s="92" t="s">
        <v>219</v>
      </c>
      <c r="G37" s="101">
        <f>IF(F37="I",IFERROR(VLOOKUP(C37,Consolidado!B:H,7,FALSE),0),0)</f>
        <v>0</v>
      </c>
      <c r="H37" s="93"/>
      <c r="I37" s="277">
        <v>0</v>
      </c>
      <c r="J37" s="93"/>
      <c r="K37" s="101">
        <v>0</v>
      </c>
      <c r="L37" s="93"/>
      <c r="M37" s="277">
        <v>0</v>
      </c>
      <c r="N37" s="93"/>
      <c r="O37" s="101">
        <v>0</v>
      </c>
      <c r="P37" s="93"/>
      <c r="Q37" s="277">
        <v>0</v>
      </c>
    </row>
    <row r="38" spans="1:17" s="94" customFormat="1" ht="12" hidden="1" customHeight="1">
      <c r="A38" s="90" t="s">
        <v>3</v>
      </c>
      <c r="B38" s="90" t="s">
        <v>16</v>
      </c>
      <c r="C38" s="91">
        <v>111030201</v>
      </c>
      <c r="D38" s="250" t="s">
        <v>863</v>
      </c>
      <c r="E38" s="92" t="s">
        <v>146</v>
      </c>
      <c r="F38" s="92" t="s">
        <v>220</v>
      </c>
      <c r="G38" s="101">
        <f>IF(F38="I",IFERROR(VLOOKUP(C38,Consolidado!B:H,7,FALSE),0),0)</f>
        <v>0</v>
      </c>
      <c r="H38" s="93"/>
      <c r="I38" s="277">
        <v>0</v>
      </c>
      <c r="J38" s="93"/>
      <c r="K38" s="101">
        <v>0</v>
      </c>
      <c r="L38" s="93"/>
      <c r="M38" s="277">
        <v>0</v>
      </c>
      <c r="N38" s="93"/>
      <c r="O38" s="101">
        <v>0</v>
      </c>
      <c r="P38" s="93"/>
      <c r="Q38" s="277">
        <v>0</v>
      </c>
    </row>
    <row r="39" spans="1:17" s="94" customFormat="1" ht="12" hidden="1" customHeight="1">
      <c r="A39" s="90" t="s">
        <v>3</v>
      </c>
      <c r="B39" s="90" t="s">
        <v>16</v>
      </c>
      <c r="C39" s="91">
        <v>111030202</v>
      </c>
      <c r="D39" s="250" t="s">
        <v>620</v>
      </c>
      <c r="E39" s="92" t="s">
        <v>146</v>
      </c>
      <c r="F39" s="92" t="s">
        <v>220</v>
      </c>
      <c r="G39" s="101">
        <f>IF(F39="I",IFERROR(VLOOKUP(C39,Consolidado!B:H,7,FALSE),0),0)</f>
        <v>25188441</v>
      </c>
      <c r="H39" s="93"/>
      <c r="I39" s="277">
        <v>0</v>
      </c>
      <c r="J39" s="93"/>
      <c r="K39" s="101">
        <v>0</v>
      </c>
      <c r="L39" s="93"/>
      <c r="M39" s="277">
        <v>0</v>
      </c>
      <c r="N39" s="93"/>
      <c r="O39" s="101">
        <v>0</v>
      </c>
      <c r="P39" s="93"/>
      <c r="Q39" s="277">
        <v>0</v>
      </c>
    </row>
    <row r="40" spans="1:17" s="94" customFormat="1" ht="12" hidden="1" customHeight="1">
      <c r="A40" s="90" t="s">
        <v>3</v>
      </c>
      <c r="B40" s="90" t="s">
        <v>16</v>
      </c>
      <c r="C40" s="91">
        <v>111030203</v>
      </c>
      <c r="D40" s="250" t="s">
        <v>621</v>
      </c>
      <c r="E40" s="92" t="s">
        <v>146</v>
      </c>
      <c r="F40" s="92" t="s">
        <v>220</v>
      </c>
      <c r="G40" s="101">
        <f>IF(F40="I",IFERROR(VLOOKUP(C40,Consolidado!B:H,7,FALSE),0),0)</f>
        <v>37665240</v>
      </c>
      <c r="H40" s="93"/>
      <c r="I40" s="277">
        <v>0</v>
      </c>
      <c r="J40" s="93"/>
      <c r="K40" s="101">
        <v>0</v>
      </c>
      <c r="L40" s="93"/>
      <c r="M40" s="277">
        <v>0</v>
      </c>
      <c r="N40" s="93"/>
      <c r="O40" s="101">
        <v>0</v>
      </c>
      <c r="P40" s="93"/>
      <c r="Q40" s="277">
        <v>0</v>
      </c>
    </row>
    <row r="41" spans="1:17" s="94" customFormat="1" ht="12" hidden="1" customHeight="1">
      <c r="A41" s="90" t="s">
        <v>3</v>
      </c>
      <c r="B41" s="90" t="s">
        <v>16</v>
      </c>
      <c r="C41" s="91">
        <v>111030204</v>
      </c>
      <c r="D41" s="250" t="s">
        <v>622</v>
      </c>
      <c r="E41" s="92" t="s">
        <v>146</v>
      </c>
      <c r="F41" s="92" t="s">
        <v>220</v>
      </c>
      <c r="G41" s="101">
        <f>IF(F41="I",IFERROR(VLOOKUP(C41,Consolidado!B:H,7,FALSE),0),0)</f>
        <v>37665240</v>
      </c>
      <c r="H41" s="93"/>
      <c r="I41" s="277">
        <v>0</v>
      </c>
      <c r="J41" s="93"/>
      <c r="K41" s="101">
        <v>0</v>
      </c>
      <c r="L41" s="93"/>
      <c r="M41" s="277">
        <v>0</v>
      </c>
      <c r="N41" s="93"/>
      <c r="O41" s="101">
        <v>0</v>
      </c>
      <c r="P41" s="93"/>
      <c r="Q41" s="277">
        <v>0</v>
      </c>
    </row>
    <row r="42" spans="1:17" s="94" customFormat="1" ht="12" hidden="1" customHeight="1">
      <c r="A42" s="90" t="s">
        <v>3</v>
      </c>
      <c r="B42" s="90" t="s">
        <v>16</v>
      </c>
      <c r="C42" s="91">
        <v>111030205</v>
      </c>
      <c r="D42" s="250" t="s">
        <v>864</v>
      </c>
      <c r="E42" s="92" t="s">
        <v>146</v>
      </c>
      <c r="F42" s="92" t="s">
        <v>220</v>
      </c>
      <c r="G42" s="101">
        <f>IF(F42="I",IFERROR(VLOOKUP(C42,Consolidado!B:H,7,FALSE),0),0)</f>
        <v>0</v>
      </c>
      <c r="H42" s="93"/>
      <c r="I42" s="277">
        <v>0</v>
      </c>
      <c r="J42" s="93"/>
      <c r="K42" s="101">
        <v>0</v>
      </c>
      <c r="L42" s="93"/>
      <c r="M42" s="277">
        <v>0</v>
      </c>
      <c r="N42" s="93"/>
      <c r="O42" s="101">
        <v>0</v>
      </c>
      <c r="P42" s="93"/>
      <c r="Q42" s="277">
        <v>0</v>
      </c>
    </row>
    <row r="43" spans="1:17" s="94" customFormat="1" ht="12" hidden="1" customHeight="1">
      <c r="A43" s="90" t="s">
        <v>3</v>
      </c>
      <c r="B43" s="90" t="s">
        <v>16</v>
      </c>
      <c r="C43" s="91">
        <v>111030206</v>
      </c>
      <c r="D43" s="250" t="s">
        <v>623</v>
      </c>
      <c r="E43" s="92" t="s">
        <v>146</v>
      </c>
      <c r="F43" s="92" t="s">
        <v>220</v>
      </c>
      <c r="G43" s="101">
        <f>IF(F43="I",IFERROR(VLOOKUP(C43,Consolidado!B:H,7,FALSE),0),0)</f>
        <v>4379902</v>
      </c>
      <c r="H43" s="93"/>
      <c r="I43" s="277">
        <v>0</v>
      </c>
      <c r="J43" s="93"/>
      <c r="K43" s="101">
        <v>0</v>
      </c>
      <c r="L43" s="93"/>
      <c r="M43" s="277">
        <v>0</v>
      </c>
      <c r="N43" s="93"/>
      <c r="O43" s="101">
        <v>0</v>
      </c>
      <c r="P43" s="93"/>
      <c r="Q43" s="277">
        <v>0</v>
      </c>
    </row>
    <row r="44" spans="1:17" s="94" customFormat="1" ht="12" hidden="1" customHeight="1">
      <c r="A44" s="90" t="s">
        <v>3</v>
      </c>
      <c r="B44" s="90" t="s">
        <v>16</v>
      </c>
      <c r="C44" s="91">
        <v>111030207</v>
      </c>
      <c r="D44" s="250" t="s">
        <v>865</v>
      </c>
      <c r="E44" s="92" t="s">
        <v>146</v>
      </c>
      <c r="F44" s="92" t="s">
        <v>220</v>
      </c>
      <c r="G44" s="101">
        <f>IF(F44="I",IFERROR(VLOOKUP(C44,Consolidado!B:H,7,FALSE),0),0)</f>
        <v>0</v>
      </c>
      <c r="H44" s="93"/>
      <c r="I44" s="277">
        <v>0</v>
      </c>
      <c r="J44" s="93"/>
      <c r="K44" s="101">
        <v>0</v>
      </c>
      <c r="L44" s="93"/>
      <c r="M44" s="277">
        <v>0</v>
      </c>
      <c r="N44" s="93"/>
      <c r="O44" s="101">
        <v>0</v>
      </c>
      <c r="P44" s="93"/>
      <c r="Q44" s="277">
        <v>0</v>
      </c>
    </row>
    <row r="45" spans="1:17" s="94" customFormat="1" ht="12" hidden="1" customHeight="1">
      <c r="A45" s="90" t="s">
        <v>3</v>
      </c>
      <c r="B45" s="90" t="s">
        <v>16</v>
      </c>
      <c r="C45" s="91">
        <v>111030208</v>
      </c>
      <c r="D45" s="250" t="s">
        <v>866</v>
      </c>
      <c r="E45" s="92" t="s">
        <v>146</v>
      </c>
      <c r="F45" s="92" t="s">
        <v>220</v>
      </c>
      <c r="G45" s="101">
        <f>IF(F45="I",IFERROR(VLOOKUP(C45,Consolidado!B:H,7,FALSE),0),0)</f>
        <v>0</v>
      </c>
      <c r="H45" s="93"/>
      <c r="I45" s="277">
        <v>0</v>
      </c>
      <c r="J45" s="93"/>
      <c r="K45" s="101">
        <v>0</v>
      </c>
      <c r="L45" s="93"/>
      <c r="M45" s="277">
        <v>0</v>
      </c>
      <c r="N45" s="93"/>
      <c r="O45" s="101">
        <v>0</v>
      </c>
      <c r="P45" s="93"/>
      <c r="Q45" s="277">
        <v>0</v>
      </c>
    </row>
    <row r="46" spans="1:17" s="94" customFormat="1" ht="12" hidden="1" customHeight="1">
      <c r="A46" s="90" t="s">
        <v>3</v>
      </c>
      <c r="B46" s="90" t="s">
        <v>16</v>
      </c>
      <c r="C46" s="91">
        <v>111030209</v>
      </c>
      <c r="D46" s="250" t="s">
        <v>624</v>
      </c>
      <c r="E46" s="92" t="s">
        <v>146</v>
      </c>
      <c r="F46" s="92" t="s">
        <v>220</v>
      </c>
      <c r="G46" s="101">
        <f>IF(F46="I",IFERROR(VLOOKUP(C46,Consolidado!B:H,7,FALSE),0),0)</f>
        <v>-1193</v>
      </c>
      <c r="H46" s="93"/>
      <c r="I46" s="277">
        <v>0</v>
      </c>
      <c r="J46" s="93"/>
      <c r="K46" s="101">
        <v>0</v>
      </c>
      <c r="L46" s="93"/>
      <c r="M46" s="277">
        <v>0</v>
      </c>
      <c r="N46" s="93"/>
      <c r="O46" s="101">
        <v>0</v>
      </c>
      <c r="P46" s="93"/>
      <c r="Q46" s="277">
        <v>0</v>
      </c>
    </row>
    <row r="47" spans="1:17" s="94" customFormat="1" ht="12" hidden="1" customHeight="1">
      <c r="A47" s="90" t="s">
        <v>3</v>
      </c>
      <c r="B47" s="90" t="s">
        <v>16</v>
      </c>
      <c r="C47" s="91">
        <v>111030210</v>
      </c>
      <c r="D47" s="250" t="s">
        <v>625</v>
      </c>
      <c r="E47" s="92" t="s">
        <v>146</v>
      </c>
      <c r="F47" s="92" t="s">
        <v>220</v>
      </c>
      <c r="G47" s="101">
        <f>IF(F47="I",IFERROR(VLOOKUP(C47,Consolidado!B:H,7,FALSE),0),0)</f>
        <v>101035895</v>
      </c>
      <c r="H47" s="93"/>
      <c r="I47" s="277">
        <v>0</v>
      </c>
      <c r="J47" s="93"/>
      <c r="K47" s="101">
        <v>0</v>
      </c>
      <c r="L47" s="93"/>
      <c r="M47" s="277">
        <v>0</v>
      </c>
      <c r="N47" s="93"/>
      <c r="O47" s="101">
        <v>0</v>
      </c>
      <c r="P47" s="93"/>
      <c r="Q47" s="277">
        <v>0</v>
      </c>
    </row>
    <row r="48" spans="1:17" s="94" customFormat="1" ht="12" hidden="1" customHeight="1">
      <c r="A48" s="90" t="s">
        <v>3</v>
      </c>
      <c r="B48" s="90" t="s">
        <v>16</v>
      </c>
      <c r="C48" s="91">
        <v>111030211</v>
      </c>
      <c r="D48" s="250" t="s">
        <v>626</v>
      </c>
      <c r="E48" s="92" t="s">
        <v>146</v>
      </c>
      <c r="F48" s="92" t="s">
        <v>220</v>
      </c>
      <c r="G48" s="101">
        <f>IF(F48="I",IFERROR(VLOOKUP(C48,Consolidado!B:H,7,FALSE),0),0)</f>
        <v>71203876</v>
      </c>
      <c r="H48" s="93"/>
      <c r="I48" s="277">
        <v>0</v>
      </c>
      <c r="J48" s="93"/>
      <c r="K48" s="101">
        <v>0</v>
      </c>
      <c r="L48" s="93"/>
      <c r="M48" s="277">
        <v>0</v>
      </c>
      <c r="N48" s="93"/>
      <c r="O48" s="101">
        <v>0</v>
      </c>
      <c r="P48" s="93"/>
      <c r="Q48" s="277">
        <v>0</v>
      </c>
    </row>
    <row r="49" spans="1:17" s="94" customFormat="1" ht="12" hidden="1" customHeight="1">
      <c r="A49" s="90" t="s">
        <v>3</v>
      </c>
      <c r="B49" s="90" t="s">
        <v>16</v>
      </c>
      <c r="C49" s="91">
        <v>111030212</v>
      </c>
      <c r="D49" s="250" t="s">
        <v>627</v>
      </c>
      <c r="E49" s="92" t="s">
        <v>146</v>
      </c>
      <c r="F49" s="92" t="s">
        <v>220</v>
      </c>
      <c r="G49" s="101">
        <f>IF(F49="I",IFERROR(VLOOKUP(C49,Consolidado!B:H,7,FALSE),0),0)</f>
        <v>16466050</v>
      </c>
      <c r="H49" s="93"/>
      <c r="I49" s="277">
        <v>0</v>
      </c>
      <c r="J49" s="93"/>
      <c r="K49" s="101">
        <v>0</v>
      </c>
      <c r="L49" s="93"/>
      <c r="M49" s="277">
        <v>0</v>
      </c>
      <c r="N49" s="93"/>
      <c r="O49" s="101">
        <v>0</v>
      </c>
      <c r="P49" s="93"/>
      <c r="Q49" s="277">
        <v>0</v>
      </c>
    </row>
    <row r="50" spans="1:17" s="94" customFormat="1" ht="12" hidden="1" customHeight="1">
      <c r="A50" s="90" t="s">
        <v>3</v>
      </c>
      <c r="B50" s="90" t="s">
        <v>16</v>
      </c>
      <c r="C50" s="91">
        <v>111030213</v>
      </c>
      <c r="D50" s="250" t="s">
        <v>867</v>
      </c>
      <c r="E50" s="92" t="s">
        <v>146</v>
      </c>
      <c r="F50" s="92" t="s">
        <v>220</v>
      </c>
      <c r="G50" s="101">
        <f>IF(F50="I",IFERROR(VLOOKUP(C50,Consolidado!B:H,7,FALSE),0),0)</f>
        <v>0</v>
      </c>
      <c r="H50" s="93"/>
      <c r="I50" s="277">
        <v>0</v>
      </c>
      <c r="J50" s="93"/>
      <c r="K50" s="101">
        <v>0</v>
      </c>
      <c r="L50" s="93"/>
      <c r="M50" s="277">
        <v>0</v>
      </c>
      <c r="N50" s="93"/>
      <c r="O50" s="101">
        <v>0</v>
      </c>
      <c r="P50" s="93"/>
      <c r="Q50" s="277">
        <v>0</v>
      </c>
    </row>
    <row r="51" spans="1:17" s="94" customFormat="1" ht="12" hidden="1" customHeight="1">
      <c r="A51" s="90" t="s">
        <v>3</v>
      </c>
      <c r="B51" s="90" t="s">
        <v>16</v>
      </c>
      <c r="C51" s="91">
        <v>111030214</v>
      </c>
      <c r="D51" s="250" t="s">
        <v>628</v>
      </c>
      <c r="E51" s="92" t="s">
        <v>146</v>
      </c>
      <c r="F51" s="92" t="s">
        <v>220</v>
      </c>
      <c r="G51" s="101">
        <f>IF(F51="I",IFERROR(VLOOKUP(C51,Consolidado!B:H,7,FALSE),0),0)</f>
        <v>8600</v>
      </c>
      <c r="H51" s="93"/>
      <c r="I51" s="277">
        <v>0</v>
      </c>
      <c r="J51" s="93"/>
      <c r="K51" s="101">
        <v>0</v>
      </c>
      <c r="L51" s="93"/>
      <c r="M51" s="277">
        <v>0</v>
      </c>
      <c r="N51" s="93"/>
      <c r="O51" s="101">
        <v>0</v>
      </c>
      <c r="P51" s="93"/>
      <c r="Q51" s="277">
        <v>0</v>
      </c>
    </row>
    <row r="52" spans="1:17" s="94" customFormat="1" ht="12" hidden="1" customHeight="1">
      <c r="A52" s="90" t="s">
        <v>3</v>
      </c>
      <c r="B52" s="90" t="s">
        <v>16</v>
      </c>
      <c r="C52" s="91">
        <v>111030215</v>
      </c>
      <c r="D52" s="250" t="s">
        <v>868</v>
      </c>
      <c r="E52" s="92" t="s">
        <v>146</v>
      </c>
      <c r="F52" s="92" t="s">
        <v>220</v>
      </c>
      <c r="G52" s="101">
        <f>IF(F52="I",IFERROR(VLOOKUP(C52,Consolidado!B:H,7,FALSE),0),0)</f>
        <v>0</v>
      </c>
      <c r="H52" s="93"/>
      <c r="I52" s="277">
        <v>0</v>
      </c>
      <c r="J52" s="93"/>
      <c r="K52" s="101">
        <v>0</v>
      </c>
      <c r="L52" s="93"/>
      <c r="M52" s="277">
        <v>0</v>
      </c>
      <c r="N52" s="93"/>
      <c r="O52" s="101">
        <v>0</v>
      </c>
      <c r="P52" s="93"/>
      <c r="Q52" s="277">
        <v>0</v>
      </c>
    </row>
    <row r="53" spans="1:17" s="94" customFormat="1" ht="12" hidden="1" customHeight="1">
      <c r="A53" s="90" t="s">
        <v>3</v>
      </c>
      <c r="B53" s="90" t="s">
        <v>16</v>
      </c>
      <c r="C53" s="91">
        <v>111030216</v>
      </c>
      <c r="D53" s="250" t="s">
        <v>869</v>
      </c>
      <c r="E53" s="92" t="s">
        <v>146</v>
      </c>
      <c r="F53" s="92" t="s">
        <v>220</v>
      </c>
      <c r="G53" s="101">
        <f>IF(F53="I",IFERROR(VLOOKUP(C53,Consolidado!B:H,7,FALSE),0),0)</f>
        <v>0</v>
      </c>
      <c r="H53" s="93"/>
      <c r="I53" s="277">
        <v>0</v>
      </c>
      <c r="J53" s="93"/>
      <c r="K53" s="101">
        <v>0</v>
      </c>
      <c r="L53" s="93"/>
      <c r="M53" s="277">
        <v>0</v>
      </c>
      <c r="N53" s="93"/>
      <c r="O53" s="101">
        <v>0</v>
      </c>
      <c r="P53" s="93"/>
      <c r="Q53" s="277">
        <v>0</v>
      </c>
    </row>
    <row r="54" spans="1:17" s="94" customFormat="1" ht="12" hidden="1" customHeight="1">
      <c r="A54" s="90" t="s">
        <v>3</v>
      </c>
      <c r="B54" s="90" t="s">
        <v>16</v>
      </c>
      <c r="C54" s="91">
        <v>111030217</v>
      </c>
      <c r="D54" s="250" t="s">
        <v>629</v>
      </c>
      <c r="E54" s="92" t="s">
        <v>146</v>
      </c>
      <c r="F54" s="92" t="s">
        <v>220</v>
      </c>
      <c r="G54" s="101">
        <f>IF(F54="I",IFERROR(VLOOKUP(C54,Consolidado!B:H,7,FALSE),0),0)</f>
        <v>1326633</v>
      </c>
      <c r="H54" s="93"/>
      <c r="I54" s="277">
        <v>0</v>
      </c>
      <c r="J54" s="93"/>
      <c r="K54" s="101">
        <v>0</v>
      </c>
      <c r="L54" s="93"/>
      <c r="M54" s="277">
        <v>0</v>
      </c>
      <c r="N54" s="93"/>
      <c r="O54" s="101">
        <v>0</v>
      </c>
      <c r="P54" s="93"/>
      <c r="Q54" s="277">
        <v>0</v>
      </c>
    </row>
    <row r="55" spans="1:17" s="94" customFormat="1" ht="12" hidden="1" customHeight="1">
      <c r="A55" s="90" t="s">
        <v>3</v>
      </c>
      <c r="B55" s="90" t="s">
        <v>16</v>
      </c>
      <c r="C55" s="91">
        <v>111030218</v>
      </c>
      <c r="D55" s="250" t="s">
        <v>630</v>
      </c>
      <c r="E55" s="92" t="s">
        <v>146</v>
      </c>
      <c r="F55" s="92" t="s">
        <v>220</v>
      </c>
      <c r="G55" s="101">
        <f>IF(F55="I",IFERROR(VLOOKUP(C55,Consolidado!B:H,7,FALSE),0),0)</f>
        <v>2128337</v>
      </c>
      <c r="H55" s="93"/>
      <c r="I55" s="277">
        <v>0</v>
      </c>
      <c r="J55" s="93"/>
      <c r="K55" s="101">
        <v>0</v>
      </c>
      <c r="L55" s="93"/>
      <c r="M55" s="277">
        <v>0</v>
      </c>
      <c r="N55" s="93"/>
      <c r="O55" s="101">
        <v>0</v>
      </c>
      <c r="P55" s="93"/>
      <c r="Q55" s="277">
        <v>0</v>
      </c>
    </row>
    <row r="56" spans="1:17" s="94" customFormat="1" ht="12" hidden="1" customHeight="1">
      <c r="A56" s="90" t="s">
        <v>3</v>
      </c>
      <c r="B56" s="90" t="s">
        <v>16</v>
      </c>
      <c r="C56" s="91">
        <v>111030219</v>
      </c>
      <c r="D56" s="250" t="s">
        <v>631</v>
      </c>
      <c r="E56" s="92" t="s">
        <v>146</v>
      </c>
      <c r="F56" s="92" t="s">
        <v>220</v>
      </c>
      <c r="G56" s="101">
        <f>IF(F56="I",IFERROR(VLOOKUP(C56,Consolidado!B:H,7,FALSE),0),0)</f>
        <v>12555331</v>
      </c>
      <c r="H56" s="93"/>
      <c r="I56" s="277">
        <v>0</v>
      </c>
      <c r="J56" s="93"/>
      <c r="K56" s="101">
        <v>0</v>
      </c>
      <c r="L56" s="93"/>
      <c r="M56" s="277">
        <v>0</v>
      </c>
      <c r="N56" s="93"/>
      <c r="O56" s="101">
        <v>0</v>
      </c>
      <c r="P56" s="93"/>
      <c r="Q56" s="277">
        <v>0</v>
      </c>
    </row>
    <row r="57" spans="1:17" s="94" customFormat="1" ht="12" hidden="1" customHeight="1">
      <c r="A57" s="90" t="s">
        <v>3</v>
      </c>
      <c r="B57" s="90" t="s">
        <v>16</v>
      </c>
      <c r="C57" s="91">
        <v>101010202</v>
      </c>
      <c r="D57" s="250" t="s">
        <v>1284</v>
      </c>
      <c r="E57" s="92" t="s">
        <v>146</v>
      </c>
      <c r="F57" s="92" t="s">
        <v>220</v>
      </c>
      <c r="G57" s="101">
        <f>IF(F57="I",IFERROR(VLOOKUP(C57,Consolidado!B:H,7,FALSE),0),0)</f>
        <v>116175357</v>
      </c>
      <c r="H57" s="93"/>
      <c r="I57" s="277">
        <v>0</v>
      </c>
      <c r="J57" s="93"/>
      <c r="K57" s="101">
        <v>0</v>
      </c>
      <c r="L57" s="93"/>
      <c r="M57" s="277">
        <v>0</v>
      </c>
      <c r="N57" s="93"/>
      <c r="O57" s="101">
        <v>0</v>
      </c>
      <c r="P57" s="93"/>
      <c r="Q57" s="277">
        <v>0</v>
      </c>
    </row>
    <row r="58" spans="1:17" s="94" customFormat="1" ht="12" hidden="1" customHeight="1">
      <c r="A58" s="90" t="s">
        <v>3</v>
      </c>
      <c r="B58" s="90" t="s">
        <v>16</v>
      </c>
      <c r="C58" s="91">
        <v>11104</v>
      </c>
      <c r="D58" s="250" t="s">
        <v>870</v>
      </c>
      <c r="E58" s="92" t="s">
        <v>6</v>
      </c>
      <c r="F58" s="92" t="s">
        <v>220</v>
      </c>
      <c r="G58" s="101">
        <f>IF(F58="I",IFERROR(VLOOKUP(C58,Consolidado!B:H,7,FALSE),0),0)</f>
        <v>0</v>
      </c>
      <c r="H58" s="93"/>
      <c r="I58" s="277">
        <v>0</v>
      </c>
      <c r="J58" s="93"/>
      <c r="K58" s="101">
        <v>0</v>
      </c>
      <c r="L58" s="93"/>
      <c r="M58" s="277">
        <v>0</v>
      </c>
      <c r="N58" s="93"/>
      <c r="O58" s="101">
        <v>0</v>
      </c>
      <c r="P58" s="93"/>
      <c r="Q58" s="277">
        <v>0</v>
      </c>
    </row>
    <row r="59" spans="1:17" s="94" customFormat="1" ht="12" hidden="1" customHeight="1">
      <c r="A59" s="90" t="s">
        <v>3</v>
      </c>
      <c r="B59" s="90" t="s">
        <v>16</v>
      </c>
      <c r="C59" s="91">
        <v>11105</v>
      </c>
      <c r="D59" s="250" t="s">
        <v>871</v>
      </c>
      <c r="E59" s="92" t="s">
        <v>6</v>
      </c>
      <c r="F59" s="92" t="s">
        <v>220</v>
      </c>
      <c r="G59" s="101">
        <f>IF(F59="I",IFERROR(VLOOKUP(C59,Consolidado!B:H,7,FALSE),0),0)</f>
        <v>0</v>
      </c>
      <c r="H59" s="93"/>
      <c r="I59" s="277">
        <v>0</v>
      </c>
      <c r="J59" s="93"/>
      <c r="K59" s="101">
        <v>0</v>
      </c>
      <c r="L59" s="93"/>
      <c r="M59" s="277">
        <v>0</v>
      </c>
      <c r="N59" s="93"/>
      <c r="O59" s="101">
        <v>0</v>
      </c>
      <c r="P59" s="93"/>
      <c r="Q59" s="277">
        <v>0</v>
      </c>
    </row>
    <row r="60" spans="1:17" s="94" customFormat="1" ht="12" hidden="1" customHeight="1">
      <c r="A60" s="90" t="s">
        <v>3</v>
      </c>
      <c r="B60" s="90" t="s">
        <v>16</v>
      </c>
      <c r="C60" s="91">
        <v>11106</v>
      </c>
      <c r="D60" s="250" t="s">
        <v>872</v>
      </c>
      <c r="E60" s="92" t="s">
        <v>6</v>
      </c>
      <c r="F60" s="92" t="s">
        <v>220</v>
      </c>
      <c r="G60" s="101">
        <f>IF(F60="I",IFERROR(VLOOKUP(C60,Consolidado!B:H,7,FALSE),0),0)</f>
        <v>0</v>
      </c>
      <c r="H60" s="93"/>
      <c r="I60" s="277">
        <v>0</v>
      </c>
      <c r="J60" s="93"/>
      <c r="K60" s="101">
        <v>0</v>
      </c>
      <c r="L60" s="93"/>
      <c r="M60" s="277">
        <v>0</v>
      </c>
      <c r="N60" s="93"/>
      <c r="O60" s="101">
        <v>0</v>
      </c>
      <c r="P60" s="93"/>
      <c r="Q60" s="277">
        <v>0</v>
      </c>
    </row>
    <row r="61" spans="1:17" s="94" customFormat="1" ht="12" hidden="1" customHeight="1">
      <c r="A61" s="90" t="s">
        <v>3</v>
      </c>
      <c r="B61" s="90" t="s">
        <v>16</v>
      </c>
      <c r="C61" s="91">
        <v>11107</v>
      </c>
      <c r="D61" s="250" t="s">
        <v>873</v>
      </c>
      <c r="E61" s="92" t="s">
        <v>6</v>
      </c>
      <c r="F61" s="92" t="s">
        <v>220</v>
      </c>
      <c r="G61" s="101">
        <f>IF(F61="I",IFERROR(VLOOKUP(C61,Consolidado!B:H,7,FALSE),0),0)</f>
        <v>0</v>
      </c>
      <c r="H61" s="93"/>
      <c r="I61" s="277">
        <v>0</v>
      </c>
      <c r="J61" s="93"/>
      <c r="K61" s="101">
        <v>0</v>
      </c>
      <c r="L61" s="93"/>
      <c r="M61" s="277">
        <v>0</v>
      </c>
      <c r="N61" s="93"/>
      <c r="O61" s="101">
        <v>0</v>
      </c>
      <c r="P61" s="93"/>
      <c r="Q61" s="277">
        <v>0</v>
      </c>
    </row>
    <row r="62" spans="1:17" s="94" customFormat="1" ht="12" hidden="1" customHeight="1">
      <c r="A62" s="90" t="s">
        <v>3</v>
      </c>
      <c r="B62" s="90"/>
      <c r="C62" s="91">
        <v>112</v>
      </c>
      <c r="D62" s="250" t="s">
        <v>167</v>
      </c>
      <c r="E62" s="92" t="s">
        <v>6</v>
      </c>
      <c r="F62" s="92" t="s">
        <v>219</v>
      </c>
      <c r="G62" s="101">
        <f>IF(F62="I",IFERROR(VLOOKUP(C62,Consolidado!B:H,7,FALSE),0),0)</f>
        <v>0</v>
      </c>
      <c r="H62" s="93"/>
      <c r="I62" s="277">
        <v>0</v>
      </c>
      <c r="J62" s="93"/>
      <c r="K62" s="101">
        <v>0</v>
      </c>
      <c r="L62" s="93"/>
      <c r="M62" s="277">
        <v>0</v>
      </c>
      <c r="N62" s="93"/>
      <c r="O62" s="101">
        <v>0</v>
      </c>
      <c r="P62" s="93"/>
      <c r="Q62" s="277">
        <v>0</v>
      </c>
    </row>
    <row r="63" spans="1:17" s="94" customFormat="1" ht="12" hidden="1" customHeight="1">
      <c r="A63" s="90" t="s">
        <v>3</v>
      </c>
      <c r="B63" s="90"/>
      <c r="C63" s="91">
        <v>11201</v>
      </c>
      <c r="D63" s="250" t="s">
        <v>632</v>
      </c>
      <c r="E63" s="92" t="s">
        <v>6</v>
      </c>
      <c r="F63" s="92" t="s">
        <v>219</v>
      </c>
      <c r="G63" s="101">
        <f>IF(F63="I",IFERROR(VLOOKUP(C63,Consolidado!B:H,7,FALSE),0),0)</f>
        <v>0</v>
      </c>
      <c r="H63" s="93"/>
      <c r="I63" s="277">
        <v>0</v>
      </c>
      <c r="J63" s="93"/>
      <c r="K63" s="101">
        <v>0</v>
      </c>
      <c r="L63" s="93"/>
      <c r="M63" s="277">
        <v>0</v>
      </c>
      <c r="N63" s="93"/>
      <c r="O63" s="101">
        <v>0</v>
      </c>
      <c r="P63" s="93"/>
      <c r="Q63" s="277">
        <v>0</v>
      </c>
    </row>
    <row r="64" spans="1:17" s="94" customFormat="1" ht="12" hidden="1" customHeight="1">
      <c r="A64" s="90" t="s">
        <v>3</v>
      </c>
      <c r="B64" s="90"/>
      <c r="C64" s="91">
        <v>112011</v>
      </c>
      <c r="D64" s="250" t="s">
        <v>633</v>
      </c>
      <c r="E64" s="92" t="s">
        <v>6</v>
      </c>
      <c r="F64" s="92" t="s">
        <v>219</v>
      </c>
      <c r="G64" s="101">
        <f>IF(F64="I",IFERROR(VLOOKUP(C64,Consolidado!B:H,7,FALSE),0),0)</f>
        <v>0</v>
      </c>
      <c r="H64" s="93"/>
      <c r="I64" s="277">
        <v>0</v>
      </c>
      <c r="J64" s="93"/>
      <c r="K64" s="101">
        <v>0</v>
      </c>
      <c r="L64" s="93"/>
      <c r="M64" s="277">
        <v>0</v>
      </c>
      <c r="N64" s="93"/>
      <c r="O64" s="101">
        <v>0</v>
      </c>
      <c r="P64" s="93"/>
      <c r="Q64" s="277">
        <v>0</v>
      </c>
    </row>
    <row r="65" spans="1:17" s="94" customFormat="1" ht="12" hidden="1" customHeight="1">
      <c r="A65" s="90" t="s">
        <v>3</v>
      </c>
      <c r="B65" s="90"/>
      <c r="C65" s="91">
        <v>1120111</v>
      </c>
      <c r="D65" s="250" t="s">
        <v>634</v>
      </c>
      <c r="E65" s="92" t="s">
        <v>6</v>
      </c>
      <c r="F65" s="92" t="s">
        <v>219</v>
      </c>
      <c r="G65" s="101">
        <f>IF(F65="I",IFERROR(VLOOKUP(C65,Consolidado!B:H,7,FALSE),0),0)</f>
        <v>0</v>
      </c>
      <c r="H65" s="93"/>
      <c r="I65" s="277">
        <v>0</v>
      </c>
      <c r="J65" s="93"/>
      <c r="K65" s="101">
        <v>0</v>
      </c>
      <c r="L65" s="93"/>
      <c r="M65" s="277">
        <v>0</v>
      </c>
      <c r="N65" s="93"/>
      <c r="O65" s="101">
        <v>0</v>
      </c>
      <c r="P65" s="93"/>
      <c r="Q65" s="277">
        <v>0</v>
      </c>
    </row>
    <row r="66" spans="1:17" s="94" customFormat="1" ht="12" hidden="1" customHeight="1">
      <c r="A66" s="90" t="s">
        <v>3</v>
      </c>
      <c r="B66" s="90"/>
      <c r="C66" s="91">
        <v>11201111</v>
      </c>
      <c r="D66" s="250" t="s">
        <v>635</v>
      </c>
      <c r="E66" s="92" t="s">
        <v>6</v>
      </c>
      <c r="F66" s="92" t="s">
        <v>219</v>
      </c>
      <c r="G66" s="101">
        <f>IF(F66="I",IFERROR(VLOOKUP(C66,Consolidado!B:H,7,FALSE),0),0)</f>
        <v>0</v>
      </c>
      <c r="H66" s="93"/>
      <c r="I66" s="277">
        <v>0</v>
      </c>
      <c r="J66" s="93"/>
      <c r="K66" s="101">
        <v>0</v>
      </c>
      <c r="L66" s="93"/>
      <c r="M66" s="277">
        <v>0</v>
      </c>
      <c r="N66" s="93"/>
      <c r="O66" s="101">
        <v>0</v>
      </c>
      <c r="P66" s="93"/>
      <c r="Q66" s="277">
        <v>0</v>
      </c>
    </row>
    <row r="67" spans="1:17" s="94" customFormat="1" ht="12" hidden="1" customHeight="1">
      <c r="A67" s="90" t="s">
        <v>3</v>
      </c>
      <c r="B67" s="90" t="s">
        <v>66</v>
      </c>
      <c r="C67" s="91">
        <v>1120111101</v>
      </c>
      <c r="D67" s="250" t="s">
        <v>636</v>
      </c>
      <c r="E67" s="92" t="s">
        <v>6</v>
      </c>
      <c r="F67" s="92" t="s">
        <v>220</v>
      </c>
      <c r="G67" s="101">
        <f>IF(F67="I",IFERROR(VLOOKUP(C67,Consolidado!B:H,7,FALSE),0),0)</f>
        <v>75000000</v>
      </c>
      <c r="H67" s="93"/>
      <c r="I67" s="277">
        <v>0</v>
      </c>
      <c r="J67" s="93"/>
      <c r="K67" s="101">
        <v>0</v>
      </c>
      <c r="L67" s="93"/>
      <c r="M67" s="277">
        <v>0</v>
      </c>
      <c r="N67" s="93"/>
      <c r="O67" s="101">
        <v>0</v>
      </c>
      <c r="P67" s="93"/>
      <c r="Q67" s="277">
        <v>0</v>
      </c>
    </row>
    <row r="68" spans="1:17" s="94" customFormat="1" ht="12" hidden="1" customHeight="1">
      <c r="A68" s="90" t="s">
        <v>3</v>
      </c>
      <c r="B68" s="90"/>
      <c r="C68" s="91">
        <v>1120111102</v>
      </c>
      <c r="D68" s="250" t="s">
        <v>874</v>
      </c>
      <c r="E68" s="92" t="s">
        <v>146</v>
      </c>
      <c r="F68" s="92" t="s">
        <v>220</v>
      </c>
      <c r="G68" s="101">
        <f>IF(F68="I",IFERROR(VLOOKUP(C68,Consolidado!B:H,7,FALSE),0),0)</f>
        <v>0</v>
      </c>
      <c r="H68" s="93"/>
      <c r="I68" s="277">
        <v>0</v>
      </c>
      <c r="J68" s="93"/>
      <c r="K68" s="101">
        <v>0</v>
      </c>
      <c r="L68" s="93"/>
      <c r="M68" s="277">
        <v>0</v>
      </c>
      <c r="N68" s="93"/>
      <c r="O68" s="101">
        <v>0</v>
      </c>
      <c r="P68" s="93"/>
      <c r="Q68" s="277">
        <v>0</v>
      </c>
    </row>
    <row r="69" spans="1:17" s="94" customFormat="1" ht="12" hidden="1" customHeight="1">
      <c r="A69" s="90" t="s">
        <v>3</v>
      </c>
      <c r="B69" s="90"/>
      <c r="C69" s="91">
        <v>1120112</v>
      </c>
      <c r="D69" s="250" t="s">
        <v>637</v>
      </c>
      <c r="E69" s="92" t="s">
        <v>6</v>
      </c>
      <c r="F69" s="92" t="s">
        <v>219</v>
      </c>
      <c r="G69" s="101">
        <f>IF(F69="I",IFERROR(VLOOKUP(C69,Consolidado!B:H,7,FALSE),0),0)</f>
        <v>0</v>
      </c>
      <c r="H69" s="93"/>
      <c r="I69" s="277">
        <v>0</v>
      </c>
      <c r="J69" s="93"/>
      <c r="K69" s="101">
        <v>0</v>
      </c>
      <c r="L69" s="93"/>
      <c r="M69" s="277">
        <v>0</v>
      </c>
      <c r="N69" s="93"/>
      <c r="O69" s="101">
        <v>0</v>
      </c>
      <c r="P69" s="93"/>
      <c r="Q69" s="277">
        <v>0</v>
      </c>
    </row>
    <row r="70" spans="1:17" s="94" customFormat="1" ht="12" hidden="1" customHeight="1">
      <c r="A70" s="90" t="s">
        <v>3</v>
      </c>
      <c r="B70" s="90"/>
      <c r="C70" s="91">
        <v>11201121</v>
      </c>
      <c r="D70" s="250" t="s">
        <v>425</v>
      </c>
      <c r="E70" s="92" t="s">
        <v>6</v>
      </c>
      <c r="F70" s="92" t="s">
        <v>219</v>
      </c>
      <c r="G70" s="101">
        <f>IF(F70="I",IFERROR(VLOOKUP(C70,Consolidado!B:H,7,FALSE),0),0)</f>
        <v>0</v>
      </c>
      <c r="H70" s="93"/>
      <c r="I70" s="277">
        <v>0</v>
      </c>
      <c r="J70" s="93"/>
      <c r="K70" s="101">
        <v>0</v>
      </c>
      <c r="L70" s="93"/>
      <c r="M70" s="277">
        <v>0</v>
      </c>
      <c r="N70" s="93"/>
      <c r="O70" s="101">
        <v>0</v>
      </c>
      <c r="P70" s="93"/>
      <c r="Q70" s="277">
        <v>0</v>
      </c>
    </row>
    <row r="71" spans="1:17" s="94" customFormat="1" ht="12" hidden="1" customHeight="1">
      <c r="A71" s="90" t="s">
        <v>3</v>
      </c>
      <c r="B71" s="90" t="s">
        <v>66</v>
      </c>
      <c r="C71" s="91">
        <v>1120112101</v>
      </c>
      <c r="D71" s="250" t="s">
        <v>638</v>
      </c>
      <c r="E71" s="92" t="s">
        <v>6</v>
      </c>
      <c r="F71" s="92" t="s">
        <v>220</v>
      </c>
      <c r="G71" s="101">
        <f>IF(F71="I",IFERROR(VLOOKUP(C71,Consolidado!B:H,7,FALSE),0),0)</f>
        <v>529000000</v>
      </c>
      <c r="H71" s="93"/>
      <c r="I71" s="277">
        <v>0</v>
      </c>
      <c r="J71" s="93"/>
      <c r="K71" s="101">
        <v>0</v>
      </c>
      <c r="L71" s="93"/>
      <c r="M71" s="277">
        <v>0</v>
      </c>
      <c r="N71" s="93"/>
      <c r="O71" s="101">
        <v>0</v>
      </c>
      <c r="P71" s="93"/>
      <c r="Q71" s="277">
        <v>0</v>
      </c>
    </row>
    <row r="72" spans="1:17" s="94" customFormat="1" ht="12" hidden="1" customHeight="1">
      <c r="A72" s="90" t="s">
        <v>3</v>
      </c>
      <c r="B72" s="90"/>
      <c r="C72" s="91">
        <v>1120112102</v>
      </c>
      <c r="D72" s="250" t="s">
        <v>768</v>
      </c>
      <c r="E72" s="92" t="s">
        <v>146</v>
      </c>
      <c r="F72" s="92" t="s">
        <v>220</v>
      </c>
      <c r="G72" s="101">
        <f>IF(F72="I",IFERROR(VLOOKUP(C72,Consolidado!B:H,7,FALSE),0),0)</f>
        <v>0</v>
      </c>
      <c r="H72" s="93"/>
      <c r="I72" s="277">
        <v>0</v>
      </c>
      <c r="J72" s="93"/>
      <c r="K72" s="101">
        <v>0</v>
      </c>
      <c r="L72" s="93"/>
      <c r="M72" s="277">
        <v>0</v>
      </c>
      <c r="N72" s="93"/>
      <c r="O72" s="101">
        <v>0</v>
      </c>
      <c r="P72" s="93"/>
      <c r="Q72" s="277">
        <v>0</v>
      </c>
    </row>
    <row r="73" spans="1:17" s="94" customFormat="1" ht="12" hidden="1" customHeight="1">
      <c r="A73" s="90" t="s">
        <v>3</v>
      </c>
      <c r="B73" s="90"/>
      <c r="C73" s="91">
        <v>11201122</v>
      </c>
      <c r="D73" s="250" t="s">
        <v>875</v>
      </c>
      <c r="E73" s="92" t="s">
        <v>6</v>
      </c>
      <c r="F73" s="92" t="s">
        <v>219</v>
      </c>
      <c r="G73" s="101">
        <f>IF(F73="I",IFERROR(VLOOKUP(C73,Consolidado!B:H,7,FALSE),0),0)</f>
        <v>0</v>
      </c>
      <c r="H73" s="93"/>
      <c r="I73" s="277">
        <v>0</v>
      </c>
      <c r="J73" s="93"/>
      <c r="K73" s="101">
        <v>0</v>
      </c>
      <c r="L73" s="93"/>
      <c r="M73" s="277">
        <v>0</v>
      </c>
      <c r="N73" s="93"/>
      <c r="O73" s="101">
        <v>0</v>
      </c>
      <c r="P73" s="93"/>
      <c r="Q73" s="277">
        <v>0</v>
      </c>
    </row>
    <row r="74" spans="1:17" s="94" customFormat="1" ht="12" hidden="1" customHeight="1">
      <c r="A74" s="90" t="s">
        <v>3</v>
      </c>
      <c r="B74" s="90"/>
      <c r="C74" s="91">
        <v>1120112201</v>
      </c>
      <c r="D74" s="250" t="s">
        <v>876</v>
      </c>
      <c r="E74" s="92" t="s">
        <v>6</v>
      </c>
      <c r="F74" s="92" t="s">
        <v>220</v>
      </c>
      <c r="G74" s="101">
        <f>IF(F74="I",IFERROR(VLOOKUP(C74,Consolidado!B:H,7,FALSE),0),0)</f>
        <v>0</v>
      </c>
      <c r="H74" s="93"/>
      <c r="I74" s="277">
        <v>0</v>
      </c>
      <c r="J74" s="93"/>
      <c r="K74" s="101">
        <v>0</v>
      </c>
      <c r="L74" s="93"/>
      <c r="M74" s="277">
        <v>0</v>
      </c>
      <c r="N74" s="93"/>
      <c r="O74" s="101">
        <v>0</v>
      </c>
      <c r="P74" s="93"/>
      <c r="Q74" s="277">
        <v>0</v>
      </c>
    </row>
    <row r="75" spans="1:17" s="94" customFormat="1" ht="12" hidden="1" customHeight="1">
      <c r="A75" s="90" t="s">
        <v>3</v>
      </c>
      <c r="B75" s="90" t="s">
        <v>66</v>
      </c>
      <c r="C75" s="91">
        <v>1120112202</v>
      </c>
      <c r="D75" s="250" t="s">
        <v>755</v>
      </c>
      <c r="E75" s="92" t="s">
        <v>146</v>
      </c>
      <c r="F75" s="92" t="s">
        <v>220</v>
      </c>
      <c r="G75" s="101">
        <f>IF(F75="I",IFERROR(VLOOKUP(C75,Consolidado!B:H,7,FALSE),0),0)</f>
        <v>0</v>
      </c>
      <c r="H75" s="93"/>
      <c r="I75" s="277">
        <v>0</v>
      </c>
      <c r="J75" s="93"/>
      <c r="K75" s="101">
        <v>0</v>
      </c>
      <c r="L75" s="93"/>
      <c r="M75" s="277">
        <v>0</v>
      </c>
      <c r="N75" s="93"/>
      <c r="O75" s="101">
        <v>0</v>
      </c>
      <c r="P75" s="93"/>
      <c r="Q75" s="277">
        <v>0</v>
      </c>
    </row>
    <row r="76" spans="1:17" s="94" customFormat="1" ht="12" hidden="1" customHeight="1">
      <c r="A76" s="90" t="s">
        <v>3</v>
      </c>
      <c r="B76" s="90"/>
      <c r="C76" s="91">
        <v>11201123</v>
      </c>
      <c r="D76" s="250" t="s">
        <v>56</v>
      </c>
      <c r="E76" s="92" t="s">
        <v>6</v>
      </c>
      <c r="F76" s="92" t="s">
        <v>219</v>
      </c>
      <c r="G76" s="101">
        <f>IF(F76="I",IFERROR(VLOOKUP(C76,Consolidado!B:H,7,FALSE),0),0)</f>
        <v>0</v>
      </c>
      <c r="H76" s="93"/>
      <c r="I76" s="277">
        <v>0</v>
      </c>
      <c r="J76" s="93"/>
      <c r="K76" s="101">
        <v>0</v>
      </c>
      <c r="L76" s="93"/>
      <c r="M76" s="277">
        <v>0</v>
      </c>
      <c r="N76" s="93"/>
      <c r="O76" s="101">
        <v>0</v>
      </c>
      <c r="P76" s="93"/>
      <c r="Q76" s="277">
        <v>0</v>
      </c>
    </row>
    <row r="77" spans="1:17" s="94" customFormat="1" ht="12" hidden="1" customHeight="1">
      <c r="A77" s="90" t="s">
        <v>3</v>
      </c>
      <c r="B77" s="90" t="s">
        <v>66</v>
      </c>
      <c r="C77" s="91">
        <v>1120112301</v>
      </c>
      <c r="D77" s="250" t="s">
        <v>639</v>
      </c>
      <c r="E77" s="92" t="s">
        <v>6</v>
      </c>
      <c r="F77" s="92" t="s">
        <v>220</v>
      </c>
      <c r="G77" s="101">
        <f>IF(F77="I",IFERROR(VLOOKUP(C77,Consolidado!B:H,7,FALSE),0),0)</f>
        <v>3330000000</v>
      </c>
      <c r="H77" s="93"/>
      <c r="I77" s="277">
        <v>0</v>
      </c>
      <c r="J77" s="93"/>
      <c r="K77" s="101">
        <v>0</v>
      </c>
      <c r="L77" s="93"/>
      <c r="M77" s="277">
        <v>0</v>
      </c>
      <c r="N77" s="93"/>
      <c r="O77" s="101">
        <v>0</v>
      </c>
      <c r="P77" s="93"/>
      <c r="Q77" s="277">
        <v>0</v>
      </c>
    </row>
    <row r="78" spans="1:17" s="94" customFormat="1" ht="12" hidden="1" customHeight="1">
      <c r="A78" s="90" t="s">
        <v>3</v>
      </c>
      <c r="B78" s="90" t="s">
        <v>66</v>
      </c>
      <c r="C78" s="91">
        <v>1120112302</v>
      </c>
      <c r="D78" s="250" t="s">
        <v>640</v>
      </c>
      <c r="E78" s="92" t="s">
        <v>146</v>
      </c>
      <c r="F78" s="92" t="s">
        <v>220</v>
      </c>
      <c r="G78" s="101">
        <f>IF(F78="I",IFERROR(VLOOKUP(C78,Consolidado!B:H,7,FALSE),0),0)</f>
        <v>6591417000</v>
      </c>
      <c r="H78" s="93"/>
      <c r="I78" s="277">
        <v>0</v>
      </c>
      <c r="J78" s="93"/>
      <c r="K78" s="101">
        <v>0</v>
      </c>
      <c r="L78" s="93"/>
      <c r="M78" s="277">
        <v>0</v>
      </c>
      <c r="N78" s="93"/>
      <c r="O78" s="101">
        <v>0</v>
      </c>
      <c r="P78" s="93"/>
      <c r="Q78" s="277">
        <v>0</v>
      </c>
    </row>
    <row r="79" spans="1:17" s="94" customFormat="1" ht="12" hidden="1" customHeight="1">
      <c r="A79" s="90" t="s">
        <v>3</v>
      </c>
      <c r="B79" s="90"/>
      <c r="C79" s="91">
        <v>1120113</v>
      </c>
      <c r="D79" s="250" t="s">
        <v>641</v>
      </c>
      <c r="E79" s="92" t="s">
        <v>6</v>
      </c>
      <c r="F79" s="92" t="s">
        <v>219</v>
      </c>
      <c r="G79" s="101">
        <f>IF(F79="I",IFERROR(VLOOKUP(C79,Consolidado!B:H,7,FALSE),0),0)</f>
        <v>0</v>
      </c>
      <c r="H79" s="93"/>
      <c r="I79" s="277">
        <v>0</v>
      </c>
      <c r="J79" s="93"/>
      <c r="K79" s="101">
        <v>0</v>
      </c>
      <c r="L79" s="93"/>
      <c r="M79" s="277">
        <v>0</v>
      </c>
      <c r="N79" s="93"/>
      <c r="O79" s="101">
        <v>0</v>
      </c>
      <c r="P79" s="93"/>
      <c r="Q79" s="277">
        <v>0</v>
      </c>
    </row>
    <row r="80" spans="1:17" s="94" customFormat="1" ht="12" hidden="1" customHeight="1">
      <c r="A80" s="90" t="s">
        <v>3</v>
      </c>
      <c r="B80" s="90"/>
      <c r="C80" s="91">
        <v>11201131</v>
      </c>
      <c r="D80" s="250" t="s">
        <v>642</v>
      </c>
      <c r="E80" s="92" t="s">
        <v>6</v>
      </c>
      <c r="F80" s="92" t="s">
        <v>219</v>
      </c>
      <c r="G80" s="101">
        <f>IF(F80="I",IFERROR(VLOOKUP(C80,Consolidado!B:H,7,FALSE),0),0)</f>
        <v>0</v>
      </c>
      <c r="H80" s="93"/>
      <c r="I80" s="277">
        <v>0</v>
      </c>
      <c r="J80" s="93"/>
      <c r="K80" s="101">
        <v>0</v>
      </c>
      <c r="L80" s="93"/>
      <c r="M80" s="277">
        <v>0</v>
      </c>
      <c r="N80" s="93"/>
      <c r="O80" s="101">
        <v>0</v>
      </c>
      <c r="P80" s="93"/>
      <c r="Q80" s="277">
        <v>0</v>
      </c>
    </row>
    <row r="81" spans="1:17" s="94" customFormat="1" ht="12" hidden="1" customHeight="1">
      <c r="A81" s="90" t="s">
        <v>3</v>
      </c>
      <c r="B81" s="90" t="s">
        <v>66</v>
      </c>
      <c r="C81" s="91">
        <v>1120113101</v>
      </c>
      <c r="D81" s="250" t="s">
        <v>643</v>
      </c>
      <c r="E81" s="92" t="s">
        <v>6</v>
      </c>
      <c r="F81" s="92" t="s">
        <v>220</v>
      </c>
      <c r="G81" s="101">
        <f>IF(F81="I",IFERROR(VLOOKUP(C81,Consolidado!B:H,7,FALSE),0),0)</f>
        <v>6876000000</v>
      </c>
      <c r="H81" s="93"/>
      <c r="I81" s="277">
        <v>0</v>
      </c>
      <c r="J81" s="93"/>
      <c r="K81" s="101">
        <v>0</v>
      </c>
      <c r="L81" s="93"/>
      <c r="M81" s="277">
        <v>0</v>
      </c>
      <c r="N81" s="93"/>
      <c r="O81" s="101">
        <v>0</v>
      </c>
      <c r="P81" s="93"/>
      <c r="Q81" s="277">
        <v>0</v>
      </c>
    </row>
    <row r="82" spans="1:17" s="94" customFormat="1" ht="12" hidden="1" customHeight="1">
      <c r="A82" s="90" t="s">
        <v>3</v>
      </c>
      <c r="B82" s="90"/>
      <c r="C82" s="91">
        <v>1120113102</v>
      </c>
      <c r="D82" s="250" t="s">
        <v>758</v>
      </c>
      <c r="E82" s="92" t="s">
        <v>146</v>
      </c>
      <c r="F82" s="92" t="s">
        <v>220</v>
      </c>
      <c r="G82" s="101">
        <f>IF(F82="I",IFERROR(VLOOKUP(C82,Consolidado!B:H,7,FALSE),0),0)</f>
        <v>0</v>
      </c>
      <c r="H82" s="93"/>
      <c r="I82" s="277">
        <v>0</v>
      </c>
      <c r="J82" s="93"/>
      <c r="K82" s="101">
        <v>0</v>
      </c>
      <c r="L82" s="93"/>
      <c r="M82" s="277">
        <v>0</v>
      </c>
      <c r="N82" s="93"/>
      <c r="O82" s="101">
        <v>0</v>
      </c>
      <c r="P82" s="93"/>
      <c r="Q82" s="277">
        <v>0</v>
      </c>
    </row>
    <row r="83" spans="1:17" s="94" customFormat="1" ht="12" hidden="1" customHeight="1">
      <c r="A83" s="90" t="s">
        <v>3</v>
      </c>
      <c r="B83" s="90"/>
      <c r="C83" s="91">
        <v>11201132</v>
      </c>
      <c r="D83" s="250" t="s">
        <v>644</v>
      </c>
      <c r="E83" s="92" t="s">
        <v>6</v>
      </c>
      <c r="F83" s="92" t="s">
        <v>219</v>
      </c>
      <c r="G83" s="101">
        <f>IF(F83="I",IFERROR(VLOOKUP(C83,Consolidado!B:H,7,FALSE),0),0)</f>
        <v>0</v>
      </c>
      <c r="H83" s="93"/>
      <c r="I83" s="277">
        <v>0</v>
      </c>
      <c r="J83" s="93"/>
      <c r="K83" s="101">
        <v>0</v>
      </c>
      <c r="L83" s="93"/>
      <c r="M83" s="277">
        <v>0</v>
      </c>
      <c r="N83" s="93"/>
      <c r="O83" s="101">
        <v>0</v>
      </c>
      <c r="P83" s="93"/>
      <c r="Q83" s="277">
        <v>0</v>
      </c>
    </row>
    <row r="84" spans="1:17" s="94" customFormat="1" ht="12" hidden="1" customHeight="1">
      <c r="A84" s="90" t="s">
        <v>3</v>
      </c>
      <c r="B84" s="90" t="s">
        <v>66</v>
      </c>
      <c r="C84" s="91">
        <v>1120113201</v>
      </c>
      <c r="D84" s="250" t="s">
        <v>645</v>
      </c>
      <c r="E84" s="92" t="s">
        <v>6</v>
      </c>
      <c r="F84" s="92" t="s">
        <v>220</v>
      </c>
      <c r="G84" s="101">
        <f>IF(F84="I",IFERROR(VLOOKUP(C84,Consolidado!B:H,7,FALSE),0),0)</f>
        <v>10000000</v>
      </c>
      <c r="H84" s="93"/>
      <c r="I84" s="277">
        <v>0</v>
      </c>
      <c r="J84" s="93"/>
      <c r="K84" s="101">
        <v>0</v>
      </c>
      <c r="L84" s="93"/>
      <c r="M84" s="277">
        <v>0</v>
      </c>
      <c r="N84" s="93"/>
      <c r="O84" s="101">
        <v>0</v>
      </c>
      <c r="P84" s="93"/>
      <c r="Q84" s="277">
        <v>0</v>
      </c>
    </row>
    <row r="85" spans="1:17" s="94" customFormat="1" ht="12" hidden="1" customHeight="1">
      <c r="A85" s="90" t="s">
        <v>3</v>
      </c>
      <c r="B85" s="90"/>
      <c r="C85" s="91">
        <v>1120113202</v>
      </c>
      <c r="D85" s="250" t="s">
        <v>877</v>
      </c>
      <c r="E85" s="92" t="s">
        <v>146</v>
      </c>
      <c r="F85" s="92" t="s">
        <v>220</v>
      </c>
      <c r="G85" s="101">
        <f>IF(F85="I",IFERROR(VLOOKUP(C85,Consolidado!B:H,7,FALSE),0),0)</f>
        <v>0</v>
      </c>
      <c r="H85" s="93"/>
      <c r="I85" s="277">
        <v>0</v>
      </c>
      <c r="J85" s="93"/>
      <c r="K85" s="101">
        <v>0</v>
      </c>
      <c r="L85" s="93"/>
      <c r="M85" s="277">
        <v>0</v>
      </c>
      <c r="N85" s="93"/>
      <c r="O85" s="101">
        <v>0</v>
      </c>
      <c r="P85" s="93"/>
      <c r="Q85" s="277">
        <v>0</v>
      </c>
    </row>
    <row r="86" spans="1:17" s="94" customFormat="1" ht="12" hidden="1" customHeight="1">
      <c r="A86" s="90" t="s">
        <v>3</v>
      </c>
      <c r="B86" s="90"/>
      <c r="C86" s="91">
        <v>11201133</v>
      </c>
      <c r="D86" s="250" t="s">
        <v>878</v>
      </c>
      <c r="E86" s="92" t="s">
        <v>6</v>
      </c>
      <c r="F86" s="92" t="s">
        <v>219</v>
      </c>
      <c r="G86" s="101">
        <f>IF(F86="I",IFERROR(VLOOKUP(C86,Consolidado!B:H,7,FALSE),0),0)</f>
        <v>0</v>
      </c>
      <c r="H86" s="93"/>
      <c r="I86" s="277">
        <v>0</v>
      </c>
      <c r="J86" s="93"/>
      <c r="K86" s="101">
        <v>0</v>
      </c>
      <c r="L86" s="93"/>
      <c r="M86" s="277">
        <v>0</v>
      </c>
      <c r="N86" s="93"/>
      <c r="O86" s="101">
        <v>0</v>
      </c>
      <c r="P86" s="93"/>
      <c r="Q86" s="277">
        <v>0</v>
      </c>
    </row>
    <row r="87" spans="1:17" s="94" customFormat="1" ht="12" hidden="1" customHeight="1">
      <c r="A87" s="90" t="s">
        <v>3</v>
      </c>
      <c r="B87" s="90"/>
      <c r="C87" s="91">
        <v>1120113301</v>
      </c>
      <c r="D87" s="250" t="s">
        <v>879</v>
      </c>
      <c r="E87" s="92" t="s">
        <v>6</v>
      </c>
      <c r="F87" s="92" t="s">
        <v>220</v>
      </c>
      <c r="G87" s="101">
        <f>IF(F87="I",IFERROR(VLOOKUP(C87,Consolidado!B:H,7,FALSE),0),0)</f>
        <v>0</v>
      </c>
      <c r="H87" s="93"/>
      <c r="I87" s="277">
        <v>0</v>
      </c>
      <c r="J87" s="93"/>
      <c r="K87" s="101">
        <v>0</v>
      </c>
      <c r="L87" s="93"/>
      <c r="M87" s="277">
        <v>0</v>
      </c>
      <c r="N87" s="93"/>
      <c r="O87" s="101">
        <v>0</v>
      </c>
      <c r="P87" s="93"/>
      <c r="Q87" s="277">
        <v>0</v>
      </c>
    </row>
    <row r="88" spans="1:17" s="94" customFormat="1" ht="12" hidden="1" customHeight="1">
      <c r="A88" s="90" t="s">
        <v>3</v>
      </c>
      <c r="B88" s="90"/>
      <c r="C88" s="91">
        <v>1120113302</v>
      </c>
      <c r="D88" s="250" t="s">
        <v>880</v>
      </c>
      <c r="E88" s="92" t="s">
        <v>146</v>
      </c>
      <c r="F88" s="92" t="s">
        <v>220</v>
      </c>
      <c r="G88" s="101">
        <f>IF(F88="I",IFERROR(VLOOKUP(C88,Consolidado!B:H,7,FALSE),0),0)</f>
        <v>0</v>
      </c>
      <c r="H88" s="93"/>
      <c r="I88" s="277">
        <v>0</v>
      </c>
      <c r="J88" s="93"/>
      <c r="K88" s="101">
        <v>0</v>
      </c>
      <c r="L88" s="93"/>
      <c r="M88" s="277">
        <v>0</v>
      </c>
      <c r="N88" s="93"/>
      <c r="O88" s="101">
        <v>0</v>
      </c>
      <c r="P88" s="93"/>
      <c r="Q88" s="277">
        <v>0</v>
      </c>
    </row>
    <row r="89" spans="1:17" s="94" customFormat="1" ht="12" hidden="1" customHeight="1">
      <c r="A89" s="90" t="s">
        <v>3</v>
      </c>
      <c r="B89" s="90"/>
      <c r="C89" s="91">
        <v>1120114</v>
      </c>
      <c r="D89" s="250" t="s">
        <v>646</v>
      </c>
      <c r="E89" s="92" t="s">
        <v>6</v>
      </c>
      <c r="F89" s="92" t="s">
        <v>219</v>
      </c>
      <c r="G89" s="101">
        <f>IF(F89="I",IFERROR(VLOOKUP(C89,Consolidado!B:H,7,FALSE),0),0)</f>
        <v>0</v>
      </c>
      <c r="H89" s="93"/>
      <c r="I89" s="277">
        <v>0</v>
      </c>
      <c r="J89" s="93"/>
      <c r="K89" s="101">
        <v>0</v>
      </c>
      <c r="L89" s="93"/>
      <c r="M89" s="277">
        <v>0</v>
      </c>
      <c r="N89" s="93"/>
      <c r="O89" s="101">
        <v>0</v>
      </c>
      <c r="P89" s="93"/>
      <c r="Q89" s="277">
        <v>0</v>
      </c>
    </row>
    <row r="90" spans="1:17" s="94" customFormat="1" ht="12" hidden="1" customHeight="1">
      <c r="A90" s="90" t="s">
        <v>3</v>
      </c>
      <c r="B90" s="90"/>
      <c r="C90" s="91">
        <v>11201141</v>
      </c>
      <c r="D90" s="250" t="s">
        <v>425</v>
      </c>
      <c r="E90" s="92" t="s">
        <v>6</v>
      </c>
      <c r="F90" s="92" t="s">
        <v>219</v>
      </c>
      <c r="G90" s="101">
        <f>IF(F90="I",IFERROR(VLOOKUP(C90,Consolidado!B:H,7,FALSE),0),0)</f>
        <v>0</v>
      </c>
      <c r="H90" s="93"/>
      <c r="I90" s="277">
        <v>0</v>
      </c>
      <c r="J90" s="93"/>
      <c r="K90" s="101">
        <v>0</v>
      </c>
      <c r="L90" s="93"/>
      <c r="M90" s="277">
        <v>0</v>
      </c>
      <c r="N90" s="93"/>
      <c r="O90" s="101">
        <v>0</v>
      </c>
      <c r="P90" s="93"/>
      <c r="Q90" s="277">
        <v>0</v>
      </c>
    </row>
    <row r="91" spans="1:17" s="94" customFormat="1" ht="12" hidden="1" customHeight="1">
      <c r="A91" s="90" t="s">
        <v>3</v>
      </c>
      <c r="B91" s="90"/>
      <c r="C91" s="91">
        <v>1120114101</v>
      </c>
      <c r="D91" s="250" t="s">
        <v>881</v>
      </c>
      <c r="E91" s="92" t="s">
        <v>6</v>
      </c>
      <c r="F91" s="92" t="s">
        <v>220</v>
      </c>
      <c r="G91" s="101">
        <f>IF(F91="I",IFERROR(VLOOKUP(C91,Consolidado!B:H,7,FALSE),0),0)</f>
        <v>0</v>
      </c>
      <c r="H91" s="93"/>
      <c r="I91" s="277">
        <v>0</v>
      </c>
      <c r="J91" s="93"/>
      <c r="K91" s="101">
        <v>0</v>
      </c>
      <c r="L91" s="93"/>
      <c r="M91" s="277">
        <v>0</v>
      </c>
      <c r="N91" s="93"/>
      <c r="O91" s="101">
        <v>0</v>
      </c>
      <c r="P91" s="93"/>
      <c r="Q91" s="277">
        <v>0</v>
      </c>
    </row>
    <row r="92" spans="1:17" s="94" customFormat="1" ht="12" hidden="1" customHeight="1">
      <c r="A92" s="90" t="s">
        <v>3</v>
      </c>
      <c r="B92" s="90"/>
      <c r="C92" s="91">
        <v>1120114102</v>
      </c>
      <c r="D92" s="250" t="s">
        <v>760</v>
      </c>
      <c r="E92" s="92" t="s">
        <v>146</v>
      </c>
      <c r="F92" s="92" t="s">
        <v>220</v>
      </c>
      <c r="G92" s="101">
        <f>IF(F92="I",IFERROR(VLOOKUP(C92,Consolidado!B:H,7,FALSE),0),0)</f>
        <v>0</v>
      </c>
      <c r="H92" s="93"/>
      <c r="I92" s="277">
        <v>0</v>
      </c>
      <c r="J92" s="93"/>
      <c r="K92" s="101">
        <v>0</v>
      </c>
      <c r="L92" s="93"/>
      <c r="M92" s="277">
        <v>0</v>
      </c>
      <c r="N92" s="93"/>
      <c r="O92" s="101">
        <v>0</v>
      </c>
      <c r="P92" s="93"/>
      <c r="Q92" s="277">
        <v>0</v>
      </c>
    </row>
    <row r="93" spans="1:17" s="94" customFormat="1" ht="12" hidden="1" customHeight="1">
      <c r="A93" s="90" t="s">
        <v>3</v>
      </c>
      <c r="B93" s="90"/>
      <c r="C93" s="91">
        <v>11201142</v>
      </c>
      <c r="D93" s="250" t="s">
        <v>875</v>
      </c>
      <c r="E93" s="92" t="s">
        <v>6</v>
      </c>
      <c r="F93" s="92" t="s">
        <v>219</v>
      </c>
      <c r="G93" s="101">
        <f>IF(F93="I",IFERROR(VLOOKUP(C93,Consolidado!B:H,7,FALSE),0),0)</f>
        <v>0</v>
      </c>
      <c r="H93" s="93"/>
      <c r="I93" s="277">
        <v>0</v>
      </c>
      <c r="J93" s="93"/>
      <c r="K93" s="101">
        <v>0</v>
      </c>
      <c r="L93" s="93"/>
      <c r="M93" s="277">
        <v>0</v>
      </c>
      <c r="N93" s="93"/>
      <c r="O93" s="101">
        <v>0</v>
      </c>
      <c r="P93" s="93"/>
      <c r="Q93" s="277">
        <v>0</v>
      </c>
    </row>
    <row r="94" spans="1:17" s="94" customFormat="1" ht="12" hidden="1" customHeight="1">
      <c r="A94" s="90" t="s">
        <v>3</v>
      </c>
      <c r="B94" s="90"/>
      <c r="C94" s="91">
        <v>1120114201</v>
      </c>
      <c r="D94" s="250" t="s">
        <v>882</v>
      </c>
      <c r="E94" s="92" t="s">
        <v>6</v>
      </c>
      <c r="F94" s="92" t="s">
        <v>220</v>
      </c>
      <c r="G94" s="101">
        <f>IF(F94="I",IFERROR(VLOOKUP(C94,Consolidado!B:H,7,FALSE),0),0)</f>
        <v>0</v>
      </c>
      <c r="H94" s="93"/>
      <c r="I94" s="277">
        <v>0</v>
      </c>
      <c r="J94" s="93"/>
      <c r="K94" s="101">
        <v>0</v>
      </c>
      <c r="L94" s="93"/>
      <c r="M94" s="277">
        <v>0</v>
      </c>
      <c r="N94" s="93"/>
      <c r="O94" s="101">
        <v>0</v>
      </c>
      <c r="P94" s="93"/>
      <c r="Q94" s="277">
        <v>0</v>
      </c>
    </row>
    <row r="95" spans="1:17" s="94" customFormat="1" ht="12" hidden="1" customHeight="1">
      <c r="A95" s="90" t="s">
        <v>3</v>
      </c>
      <c r="B95" s="90"/>
      <c r="C95" s="91">
        <v>1120114202</v>
      </c>
      <c r="D95" s="250" t="s">
        <v>761</v>
      </c>
      <c r="E95" s="92" t="s">
        <v>146</v>
      </c>
      <c r="F95" s="92" t="s">
        <v>220</v>
      </c>
      <c r="G95" s="101">
        <f>IF(F95="I",IFERROR(VLOOKUP(C95,Consolidado!B:H,7,FALSE),0),0)</f>
        <v>0</v>
      </c>
      <c r="H95" s="93"/>
      <c r="I95" s="277">
        <v>0</v>
      </c>
      <c r="J95" s="93"/>
      <c r="K95" s="101">
        <v>0</v>
      </c>
      <c r="L95" s="93"/>
      <c r="M95" s="277">
        <v>0</v>
      </c>
      <c r="N95" s="93"/>
      <c r="O95" s="101">
        <v>0</v>
      </c>
      <c r="P95" s="93"/>
      <c r="Q95" s="277">
        <v>0</v>
      </c>
    </row>
    <row r="96" spans="1:17" s="94" customFormat="1" ht="12" hidden="1" customHeight="1">
      <c r="A96" s="90" t="s">
        <v>3</v>
      </c>
      <c r="B96" s="90"/>
      <c r="C96" s="91">
        <v>11201143</v>
      </c>
      <c r="D96" s="250" t="s">
        <v>56</v>
      </c>
      <c r="E96" s="92" t="s">
        <v>6</v>
      </c>
      <c r="F96" s="92" t="s">
        <v>219</v>
      </c>
      <c r="G96" s="101">
        <f>IF(F96="I",IFERROR(VLOOKUP(C96,Consolidado!B:H,7,FALSE),0),0)</f>
        <v>0</v>
      </c>
      <c r="H96" s="93"/>
      <c r="I96" s="277">
        <v>0</v>
      </c>
      <c r="J96" s="93"/>
      <c r="K96" s="101">
        <v>0</v>
      </c>
      <c r="L96" s="93"/>
      <c r="M96" s="277">
        <v>0</v>
      </c>
      <c r="N96" s="93"/>
      <c r="O96" s="101">
        <v>0</v>
      </c>
      <c r="P96" s="93"/>
      <c r="Q96" s="277">
        <v>0</v>
      </c>
    </row>
    <row r="97" spans="1:17" s="94" customFormat="1" ht="12" hidden="1" customHeight="1">
      <c r="A97" s="90" t="s">
        <v>3</v>
      </c>
      <c r="B97" s="90" t="s">
        <v>66</v>
      </c>
      <c r="C97" s="91">
        <v>1120114301</v>
      </c>
      <c r="D97" s="250" t="s">
        <v>647</v>
      </c>
      <c r="E97" s="92" t="s">
        <v>6</v>
      </c>
      <c r="F97" s="92" t="s">
        <v>220</v>
      </c>
      <c r="G97" s="101">
        <f>IF(F97="I",IFERROR(VLOOKUP(C97,Consolidado!B:H,7,FALSE),0),0)</f>
        <v>270000000</v>
      </c>
      <c r="H97" s="93"/>
      <c r="I97" s="277">
        <v>0</v>
      </c>
      <c r="J97" s="93"/>
      <c r="K97" s="101">
        <v>0</v>
      </c>
      <c r="L97" s="93"/>
      <c r="M97" s="277">
        <v>0</v>
      </c>
      <c r="N97" s="93"/>
      <c r="O97" s="101">
        <v>0</v>
      </c>
      <c r="P97" s="93"/>
      <c r="Q97" s="277">
        <v>0</v>
      </c>
    </row>
    <row r="98" spans="1:17" s="94" customFormat="1" ht="12" hidden="1" customHeight="1">
      <c r="A98" s="90" t="s">
        <v>3</v>
      </c>
      <c r="B98" s="90" t="s">
        <v>66</v>
      </c>
      <c r="C98" s="91">
        <v>1120114302</v>
      </c>
      <c r="D98" s="250" t="s">
        <v>763</v>
      </c>
      <c r="E98" s="92" t="s">
        <v>146</v>
      </c>
      <c r="F98" s="92" t="s">
        <v>220</v>
      </c>
      <c r="G98" s="101">
        <f>IF(F98="I",IFERROR(VLOOKUP(C98,Consolidado!B:H,7,FALSE),0),0)</f>
        <v>0</v>
      </c>
      <c r="H98" s="93"/>
      <c r="I98" s="277">
        <v>0</v>
      </c>
      <c r="J98" s="93"/>
      <c r="K98" s="101">
        <v>0</v>
      </c>
      <c r="L98" s="93"/>
      <c r="M98" s="277">
        <v>0</v>
      </c>
      <c r="N98" s="93"/>
      <c r="O98" s="101">
        <v>0</v>
      </c>
      <c r="P98" s="93"/>
      <c r="Q98" s="277">
        <v>0</v>
      </c>
    </row>
    <row r="99" spans="1:17" s="94" customFormat="1" ht="12" hidden="1" customHeight="1">
      <c r="A99" s="90" t="s">
        <v>3</v>
      </c>
      <c r="B99" s="90"/>
      <c r="C99" s="91">
        <v>11201144</v>
      </c>
      <c r="D99" s="250" t="s">
        <v>642</v>
      </c>
      <c r="E99" s="92" t="s">
        <v>6</v>
      </c>
      <c r="F99" s="92" t="s">
        <v>219</v>
      </c>
      <c r="G99" s="101">
        <f>IF(F99="I",IFERROR(VLOOKUP(C99,Consolidado!B:H,7,FALSE),0),0)</f>
        <v>0</v>
      </c>
      <c r="H99" s="93"/>
      <c r="I99" s="277">
        <v>0</v>
      </c>
      <c r="J99" s="93"/>
      <c r="K99" s="101">
        <v>0</v>
      </c>
      <c r="L99" s="93"/>
      <c r="M99" s="277">
        <v>0</v>
      </c>
      <c r="N99" s="93"/>
      <c r="O99" s="101">
        <v>0</v>
      </c>
      <c r="P99" s="93"/>
      <c r="Q99" s="277">
        <v>0</v>
      </c>
    </row>
    <row r="100" spans="1:17" s="94" customFormat="1" ht="12" hidden="1" customHeight="1">
      <c r="A100" s="90" t="s">
        <v>3</v>
      </c>
      <c r="B100" s="90"/>
      <c r="C100" s="91">
        <v>1120114401</v>
      </c>
      <c r="D100" s="250" t="s">
        <v>643</v>
      </c>
      <c r="E100" s="92" t="s">
        <v>6</v>
      </c>
      <c r="F100" s="92" t="s">
        <v>220</v>
      </c>
      <c r="G100" s="101">
        <f>IF(F100="I",IFERROR(VLOOKUP(C100,Consolidado!B:H,7,FALSE),0),0)</f>
        <v>0</v>
      </c>
      <c r="H100" s="93"/>
      <c r="I100" s="277">
        <v>0</v>
      </c>
      <c r="J100" s="93"/>
      <c r="K100" s="101">
        <v>0</v>
      </c>
      <c r="L100" s="93"/>
      <c r="M100" s="277">
        <v>0</v>
      </c>
      <c r="N100" s="93"/>
      <c r="O100" s="101">
        <v>0</v>
      </c>
      <c r="P100" s="93"/>
      <c r="Q100" s="277">
        <v>0</v>
      </c>
    </row>
    <row r="101" spans="1:17" s="94" customFormat="1" ht="12" hidden="1" customHeight="1">
      <c r="A101" s="90" t="s">
        <v>3</v>
      </c>
      <c r="B101" s="90"/>
      <c r="C101" s="91">
        <v>1120114402</v>
      </c>
      <c r="D101" s="250" t="s">
        <v>758</v>
      </c>
      <c r="E101" s="92" t="s">
        <v>146</v>
      </c>
      <c r="F101" s="92" t="s">
        <v>220</v>
      </c>
      <c r="G101" s="101">
        <f>IF(F101="I",IFERROR(VLOOKUP(C101,Consolidado!B:H,7,FALSE),0),0)</f>
        <v>0</v>
      </c>
      <c r="H101" s="93"/>
      <c r="I101" s="277">
        <v>0</v>
      </c>
      <c r="J101" s="93"/>
      <c r="K101" s="101">
        <v>0</v>
      </c>
      <c r="L101" s="93"/>
      <c r="M101" s="277">
        <v>0</v>
      </c>
      <c r="N101" s="93"/>
      <c r="O101" s="101">
        <v>0</v>
      </c>
      <c r="P101" s="93"/>
      <c r="Q101" s="277">
        <v>0</v>
      </c>
    </row>
    <row r="102" spans="1:17" s="94" customFormat="1" ht="12" hidden="1" customHeight="1">
      <c r="A102" s="90" t="s">
        <v>3</v>
      </c>
      <c r="B102" s="90"/>
      <c r="C102" s="91">
        <v>11201145</v>
      </c>
      <c r="D102" s="250" t="s">
        <v>644</v>
      </c>
      <c r="E102" s="92" t="s">
        <v>6</v>
      </c>
      <c r="F102" s="92" t="s">
        <v>219</v>
      </c>
      <c r="G102" s="101">
        <f>IF(F102="I",IFERROR(VLOOKUP(C102,Consolidado!B:H,7,FALSE),0),0)</f>
        <v>0</v>
      </c>
      <c r="H102" s="93"/>
      <c r="I102" s="277">
        <v>0</v>
      </c>
      <c r="J102" s="93"/>
      <c r="K102" s="101">
        <v>0</v>
      </c>
      <c r="L102" s="93"/>
      <c r="M102" s="277">
        <v>0</v>
      </c>
      <c r="N102" s="93"/>
      <c r="O102" s="101">
        <v>0</v>
      </c>
      <c r="P102" s="93"/>
      <c r="Q102" s="277">
        <v>0</v>
      </c>
    </row>
    <row r="103" spans="1:17" s="94" customFormat="1" ht="12" hidden="1" customHeight="1">
      <c r="A103" s="90" t="s">
        <v>3</v>
      </c>
      <c r="B103" s="90"/>
      <c r="C103" s="91">
        <v>1120114501</v>
      </c>
      <c r="D103" s="250" t="s">
        <v>645</v>
      </c>
      <c r="E103" s="92" t="s">
        <v>6</v>
      </c>
      <c r="F103" s="92" t="s">
        <v>220</v>
      </c>
      <c r="G103" s="101">
        <f>IF(F103="I",IFERROR(VLOOKUP(C103,Consolidado!B:H,7,FALSE),0),0)</f>
        <v>0</v>
      </c>
      <c r="H103" s="93"/>
      <c r="I103" s="277">
        <v>0</v>
      </c>
      <c r="J103" s="93"/>
      <c r="K103" s="101">
        <v>0</v>
      </c>
      <c r="L103" s="93"/>
      <c r="M103" s="277">
        <v>0</v>
      </c>
      <c r="N103" s="93"/>
      <c r="O103" s="101">
        <v>0</v>
      </c>
      <c r="P103" s="93"/>
      <c r="Q103" s="277">
        <v>0</v>
      </c>
    </row>
    <row r="104" spans="1:17" s="94" customFormat="1" ht="12" hidden="1" customHeight="1">
      <c r="A104" s="90" t="s">
        <v>3</v>
      </c>
      <c r="B104" s="90"/>
      <c r="C104" s="91">
        <v>1120114502</v>
      </c>
      <c r="D104" s="250" t="s">
        <v>877</v>
      </c>
      <c r="E104" s="92" t="s">
        <v>146</v>
      </c>
      <c r="F104" s="92" t="s">
        <v>220</v>
      </c>
      <c r="G104" s="101">
        <f>IF(F104="I",IFERROR(VLOOKUP(C104,Consolidado!B:H,7,FALSE),0),0)</f>
        <v>0</v>
      </c>
      <c r="H104" s="93"/>
      <c r="I104" s="277">
        <v>0</v>
      </c>
      <c r="J104" s="93"/>
      <c r="K104" s="101">
        <v>0</v>
      </c>
      <c r="L104" s="93"/>
      <c r="M104" s="277">
        <v>0</v>
      </c>
      <c r="N104" s="93"/>
      <c r="O104" s="101">
        <v>0</v>
      </c>
      <c r="P104" s="93"/>
      <c r="Q104" s="277">
        <v>0</v>
      </c>
    </row>
    <row r="105" spans="1:17" s="94" customFormat="1" ht="12" hidden="1" customHeight="1">
      <c r="A105" s="90" t="s">
        <v>3</v>
      </c>
      <c r="B105" s="90"/>
      <c r="C105" s="91">
        <v>11201146</v>
      </c>
      <c r="D105" s="250" t="s">
        <v>878</v>
      </c>
      <c r="E105" s="92" t="s">
        <v>6</v>
      </c>
      <c r="F105" s="92" t="s">
        <v>219</v>
      </c>
      <c r="G105" s="101">
        <f>IF(F105="I",IFERROR(VLOOKUP(C105,Consolidado!B:H,7,FALSE),0),0)</f>
        <v>0</v>
      </c>
      <c r="H105" s="93"/>
      <c r="I105" s="277">
        <v>0</v>
      </c>
      <c r="J105" s="93"/>
      <c r="K105" s="101">
        <v>0</v>
      </c>
      <c r="L105" s="93"/>
      <c r="M105" s="277">
        <v>0</v>
      </c>
      <c r="N105" s="93"/>
      <c r="O105" s="101">
        <v>0</v>
      </c>
      <c r="P105" s="93"/>
      <c r="Q105" s="277">
        <v>0</v>
      </c>
    </row>
    <row r="106" spans="1:17" s="94" customFormat="1" ht="12" hidden="1" customHeight="1">
      <c r="A106" s="90" t="s">
        <v>3</v>
      </c>
      <c r="B106" s="90"/>
      <c r="C106" s="91">
        <v>1120114601</v>
      </c>
      <c r="D106" s="250" t="s">
        <v>879</v>
      </c>
      <c r="E106" s="92" t="s">
        <v>6</v>
      </c>
      <c r="F106" s="92" t="s">
        <v>220</v>
      </c>
      <c r="G106" s="101">
        <f>IF(F106="I",IFERROR(VLOOKUP(C106,Consolidado!B:H,7,FALSE),0),0)</f>
        <v>0</v>
      </c>
      <c r="H106" s="93"/>
      <c r="I106" s="277">
        <v>0</v>
      </c>
      <c r="J106" s="93"/>
      <c r="K106" s="101">
        <v>0</v>
      </c>
      <c r="L106" s="93"/>
      <c r="M106" s="277">
        <v>0</v>
      </c>
      <c r="N106" s="93"/>
      <c r="O106" s="101">
        <v>0</v>
      </c>
      <c r="P106" s="93"/>
      <c r="Q106" s="277">
        <v>0</v>
      </c>
    </row>
    <row r="107" spans="1:17" s="94" customFormat="1" ht="12" hidden="1" customHeight="1">
      <c r="A107" s="90" t="s">
        <v>3</v>
      </c>
      <c r="B107" s="90"/>
      <c r="C107" s="91">
        <v>1120114602</v>
      </c>
      <c r="D107" s="250" t="s">
        <v>880</v>
      </c>
      <c r="E107" s="92" t="s">
        <v>146</v>
      </c>
      <c r="F107" s="92" t="s">
        <v>220</v>
      </c>
      <c r="G107" s="101">
        <f>IF(F107="I",IFERROR(VLOOKUP(C107,Consolidado!B:H,7,FALSE),0),0)</f>
        <v>0</v>
      </c>
      <c r="H107" s="93"/>
      <c r="I107" s="277">
        <v>0</v>
      </c>
      <c r="J107" s="93"/>
      <c r="K107" s="101">
        <v>0</v>
      </c>
      <c r="L107" s="93"/>
      <c r="M107" s="277">
        <v>0</v>
      </c>
      <c r="N107" s="93"/>
      <c r="O107" s="101">
        <v>0</v>
      </c>
      <c r="P107" s="93"/>
      <c r="Q107" s="277">
        <v>0</v>
      </c>
    </row>
    <row r="108" spans="1:17" s="94" customFormat="1" ht="12" hidden="1" customHeight="1">
      <c r="A108" s="90" t="s">
        <v>3</v>
      </c>
      <c r="B108" s="90"/>
      <c r="C108" s="91">
        <v>1120115</v>
      </c>
      <c r="D108" s="250" t="s">
        <v>883</v>
      </c>
      <c r="E108" s="92" t="s">
        <v>6</v>
      </c>
      <c r="F108" s="92" t="s">
        <v>219</v>
      </c>
      <c r="G108" s="101">
        <f>IF(F108="I",IFERROR(VLOOKUP(C108,Consolidado!B:H,7,FALSE),0),0)</f>
        <v>0</v>
      </c>
      <c r="H108" s="93"/>
      <c r="I108" s="277">
        <v>0</v>
      </c>
      <c r="J108" s="93"/>
      <c r="K108" s="101">
        <v>0</v>
      </c>
      <c r="L108" s="93"/>
      <c r="M108" s="277">
        <v>0</v>
      </c>
      <c r="N108" s="93"/>
      <c r="O108" s="101">
        <v>0</v>
      </c>
      <c r="P108" s="93"/>
      <c r="Q108" s="277">
        <v>0</v>
      </c>
    </row>
    <row r="109" spans="1:17" s="94" customFormat="1" ht="12" hidden="1" customHeight="1">
      <c r="A109" s="90" t="s">
        <v>3</v>
      </c>
      <c r="B109" s="90"/>
      <c r="C109" s="91">
        <v>11201151</v>
      </c>
      <c r="D109" s="250" t="s">
        <v>884</v>
      </c>
      <c r="E109" s="92" t="s">
        <v>6</v>
      </c>
      <c r="F109" s="92" t="s">
        <v>219</v>
      </c>
      <c r="G109" s="101">
        <f>IF(F109="I",IFERROR(VLOOKUP(C109,Consolidado!B:H,7,FALSE),0),0)</f>
        <v>0</v>
      </c>
      <c r="H109" s="93"/>
      <c r="I109" s="277">
        <v>0</v>
      </c>
      <c r="J109" s="93"/>
      <c r="K109" s="101">
        <v>0</v>
      </c>
      <c r="L109" s="93"/>
      <c r="M109" s="277">
        <v>0</v>
      </c>
      <c r="N109" s="93"/>
      <c r="O109" s="101">
        <v>0</v>
      </c>
      <c r="P109" s="93"/>
      <c r="Q109" s="277">
        <v>0</v>
      </c>
    </row>
    <row r="110" spans="1:17" s="94" customFormat="1" ht="12" hidden="1" customHeight="1">
      <c r="A110" s="90" t="s">
        <v>3</v>
      </c>
      <c r="B110" s="90"/>
      <c r="C110" s="91">
        <v>1120115101</v>
      </c>
      <c r="D110" s="250" t="s">
        <v>885</v>
      </c>
      <c r="E110" s="92" t="s">
        <v>6</v>
      </c>
      <c r="F110" s="92" t="s">
        <v>220</v>
      </c>
      <c r="G110" s="101">
        <f>IF(F110="I",IFERROR(VLOOKUP(C110,Consolidado!B:H,7,FALSE),0),0)</f>
        <v>0</v>
      </c>
      <c r="H110" s="93"/>
      <c r="I110" s="277">
        <v>0</v>
      </c>
      <c r="J110" s="93"/>
      <c r="K110" s="101">
        <v>0</v>
      </c>
      <c r="L110" s="93"/>
      <c r="M110" s="277">
        <v>0</v>
      </c>
      <c r="N110" s="93"/>
      <c r="O110" s="101">
        <v>0</v>
      </c>
      <c r="P110" s="93"/>
      <c r="Q110" s="277">
        <v>0</v>
      </c>
    </row>
    <row r="111" spans="1:17" s="94" customFormat="1" ht="12" hidden="1" customHeight="1">
      <c r="A111" s="90" t="s">
        <v>3</v>
      </c>
      <c r="B111" s="90"/>
      <c r="C111" s="91">
        <v>1120115102</v>
      </c>
      <c r="D111" s="250" t="s">
        <v>886</v>
      </c>
      <c r="E111" s="92" t="s">
        <v>146</v>
      </c>
      <c r="F111" s="92" t="s">
        <v>220</v>
      </c>
      <c r="G111" s="101">
        <f>IF(F111="I",IFERROR(VLOOKUP(C111,Consolidado!B:H,7,FALSE),0),0)</f>
        <v>0</v>
      </c>
      <c r="H111" s="93"/>
      <c r="I111" s="277">
        <v>0</v>
      </c>
      <c r="J111" s="93"/>
      <c r="K111" s="101">
        <v>0</v>
      </c>
      <c r="L111" s="93"/>
      <c r="M111" s="277">
        <v>0</v>
      </c>
      <c r="N111" s="93"/>
      <c r="O111" s="101">
        <v>0</v>
      </c>
      <c r="P111" s="93"/>
      <c r="Q111" s="277">
        <v>0</v>
      </c>
    </row>
    <row r="112" spans="1:17" s="94" customFormat="1" ht="12" hidden="1" customHeight="1">
      <c r="A112" s="90" t="s">
        <v>3</v>
      </c>
      <c r="B112" s="90"/>
      <c r="C112" s="91">
        <v>11201152</v>
      </c>
      <c r="D112" s="250" t="s">
        <v>887</v>
      </c>
      <c r="E112" s="92" t="s">
        <v>6</v>
      </c>
      <c r="F112" s="92" t="s">
        <v>219</v>
      </c>
      <c r="G112" s="101">
        <f>IF(F112="I",IFERROR(VLOOKUP(C112,Consolidado!B:H,7,FALSE),0),0)</f>
        <v>0</v>
      </c>
      <c r="H112" s="93"/>
      <c r="I112" s="277">
        <v>0</v>
      </c>
      <c r="J112" s="93"/>
      <c r="K112" s="101">
        <v>0</v>
      </c>
      <c r="L112" s="93"/>
      <c r="M112" s="277">
        <v>0</v>
      </c>
      <c r="N112" s="93"/>
      <c r="O112" s="101">
        <v>0</v>
      </c>
      <c r="P112" s="93"/>
      <c r="Q112" s="277">
        <v>0</v>
      </c>
    </row>
    <row r="113" spans="1:17" s="94" customFormat="1" ht="12" hidden="1" customHeight="1">
      <c r="A113" s="90" t="s">
        <v>3</v>
      </c>
      <c r="B113" s="90"/>
      <c r="C113" s="91">
        <v>1120115201</v>
      </c>
      <c r="D113" s="250" t="s">
        <v>888</v>
      </c>
      <c r="E113" s="92" t="s">
        <v>6</v>
      </c>
      <c r="F113" s="92" t="s">
        <v>220</v>
      </c>
      <c r="G113" s="101">
        <f>IF(F113="I",IFERROR(VLOOKUP(C113,Consolidado!B:H,7,FALSE),0),0)</f>
        <v>0</v>
      </c>
      <c r="H113" s="93"/>
      <c r="I113" s="277">
        <v>0</v>
      </c>
      <c r="J113" s="93"/>
      <c r="K113" s="101">
        <v>0</v>
      </c>
      <c r="L113" s="93"/>
      <c r="M113" s="277">
        <v>0</v>
      </c>
      <c r="N113" s="93"/>
      <c r="O113" s="101">
        <v>0</v>
      </c>
      <c r="P113" s="93"/>
      <c r="Q113" s="277">
        <v>0</v>
      </c>
    </row>
    <row r="114" spans="1:17" s="94" customFormat="1" ht="12" hidden="1" customHeight="1">
      <c r="A114" s="90" t="s">
        <v>3</v>
      </c>
      <c r="B114" s="90"/>
      <c r="C114" s="91">
        <v>1120115202</v>
      </c>
      <c r="D114" s="250" t="s">
        <v>889</v>
      </c>
      <c r="E114" s="92" t="s">
        <v>146</v>
      </c>
      <c r="F114" s="92" t="s">
        <v>220</v>
      </c>
      <c r="G114" s="101">
        <f>IF(F114="I",IFERROR(VLOOKUP(C114,Consolidado!B:H,7,FALSE),0),0)</f>
        <v>0</v>
      </c>
      <c r="H114" s="93"/>
      <c r="I114" s="277">
        <v>0</v>
      </c>
      <c r="J114" s="93"/>
      <c r="K114" s="101">
        <v>0</v>
      </c>
      <c r="L114" s="93"/>
      <c r="M114" s="277">
        <v>0</v>
      </c>
      <c r="N114" s="93"/>
      <c r="O114" s="101">
        <v>0</v>
      </c>
      <c r="P114" s="93"/>
      <c r="Q114" s="277">
        <v>0</v>
      </c>
    </row>
    <row r="115" spans="1:17" s="94" customFormat="1" ht="12" hidden="1" customHeight="1">
      <c r="A115" s="90" t="s">
        <v>3</v>
      </c>
      <c r="B115" s="90"/>
      <c r="C115" s="91">
        <v>1120116</v>
      </c>
      <c r="D115" s="250" t="s">
        <v>648</v>
      </c>
      <c r="E115" s="92" t="s">
        <v>6</v>
      </c>
      <c r="F115" s="92" t="s">
        <v>219</v>
      </c>
      <c r="G115" s="101">
        <f>IF(F115="I",IFERROR(VLOOKUP(C115,Consolidado!B:H,7,FALSE),0),0)</f>
        <v>0</v>
      </c>
      <c r="H115" s="93"/>
      <c r="I115" s="277">
        <v>0</v>
      </c>
      <c r="J115" s="93"/>
      <c r="K115" s="101">
        <v>0</v>
      </c>
      <c r="L115" s="93"/>
      <c r="M115" s="277">
        <v>0</v>
      </c>
      <c r="N115" s="93"/>
      <c r="O115" s="101">
        <v>0</v>
      </c>
      <c r="P115" s="93"/>
      <c r="Q115" s="277">
        <v>0</v>
      </c>
    </row>
    <row r="116" spans="1:17" s="94" customFormat="1" ht="12" hidden="1" customHeight="1">
      <c r="A116" s="90" t="s">
        <v>3</v>
      </c>
      <c r="B116" s="90"/>
      <c r="C116" s="91">
        <v>11201161</v>
      </c>
      <c r="D116" s="250" t="s">
        <v>649</v>
      </c>
      <c r="E116" s="92" t="s">
        <v>6</v>
      </c>
      <c r="F116" s="92" t="s">
        <v>219</v>
      </c>
      <c r="G116" s="101">
        <f>IF(F116="I",IFERROR(VLOOKUP(C116,Consolidado!B:H,7,FALSE),0),0)</f>
        <v>0</v>
      </c>
      <c r="H116" s="93"/>
      <c r="I116" s="277">
        <v>0</v>
      </c>
      <c r="J116" s="93"/>
      <c r="K116" s="101">
        <v>0</v>
      </c>
      <c r="L116" s="93"/>
      <c r="M116" s="277">
        <v>0</v>
      </c>
      <c r="N116" s="93"/>
      <c r="O116" s="101">
        <v>0</v>
      </c>
      <c r="P116" s="93"/>
      <c r="Q116" s="277">
        <v>0</v>
      </c>
    </row>
    <row r="117" spans="1:17" s="94" customFormat="1" ht="12" hidden="1" customHeight="1">
      <c r="A117" s="90" t="s">
        <v>3</v>
      </c>
      <c r="B117" s="90" t="s">
        <v>465</v>
      </c>
      <c r="C117" s="91">
        <v>1120116101</v>
      </c>
      <c r="D117" s="250" t="s">
        <v>650</v>
      </c>
      <c r="E117" s="92" t="s">
        <v>6</v>
      </c>
      <c r="F117" s="92" t="s">
        <v>220</v>
      </c>
      <c r="G117" s="101">
        <f>IF(F117="I",IFERROR(VLOOKUP(C117,Consolidado!B:H,7,FALSE),0),0)</f>
        <v>38247425</v>
      </c>
      <c r="H117" s="93"/>
      <c r="I117" s="277">
        <v>0</v>
      </c>
      <c r="J117" s="93"/>
      <c r="K117" s="101">
        <v>0</v>
      </c>
      <c r="L117" s="93"/>
      <c r="M117" s="277">
        <v>0</v>
      </c>
      <c r="N117" s="93"/>
      <c r="O117" s="101">
        <v>0</v>
      </c>
      <c r="P117" s="93"/>
      <c r="Q117" s="277">
        <v>0</v>
      </c>
    </row>
    <row r="118" spans="1:17" s="94" customFormat="1" ht="12" hidden="1" customHeight="1">
      <c r="A118" s="90" t="s">
        <v>3</v>
      </c>
      <c r="B118" s="90"/>
      <c r="C118" s="91">
        <v>1120116102</v>
      </c>
      <c r="D118" s="250" t="s">
        <v>890</v>
      </c>
      <c r="E118" s="92" t="s">
        <v>146</v>
      </c>
      <c r="F118" s="92" t="s">
        <v>220</v>
      </c>
      <c r="G118" s="101">
        <f>IF(F118="I",IFERROR(VLOOKUP(C118,Consolidado!B:H,7,FALSE),0),0)</f>
        <v>0</v>
      </c>
      <c r="H118" s="93"/>
      <c r="I118" s="277">
        <v>0</v>
      </c>
      <c r="J118" s="93"/>
      <c r="K118" s="101">
        <v>0</v>
      </c>
      <c r="L118" s="93"/>
      <c r="M118" s="277">
        <v>0</v>
      </c>
      <c r="N118" s="93"/>
      <c r="O118" s="101">
        <v>0</v>
      </c>
      <c r="P118" s="93"/>
      <c r="Q118" s="277">
        <v>0</v>
      </c>
    </row>
    <row r="119" spans="1:17" s="94" customFormat="1" ht="12" hidden="1" customHeight="1">
      <c r="A119" s="90" t="s">
        <v>3</v>
      </c>
      <c r="B119" s="90"/>
      <c r="C119" s="91">
        <v>1120116103</v>
      </c>
      <c r="D119" s="250" t="s">
        <v>891</v>
      </c>
      <c r="E119" s="92" t="s">
        <v>6</v>
      </c>
      <c r="F119" s="92" t="s">
        <v>220</v>
      </c>
      <c r="G119" s="101">
        <f>IF(F119="I",IFERROR(VLOOKUP(C119,Consolidado!B:H,7,FALSE),0),0)</f>
        <v>0</v>
      </c>
      <c r="H119" s="93"/>
      <c r="I119" s="277">
        <v>0</v>
      </c>
      <c r="J119" s="93"/>
      <c r="K119" s="101">
        <v>0</v>
      </c>
      <c r="L119" s="93"/>
      <c r="M119" s="277">
        <v>0</v>
      </c>
      <c r="N119" s="93"/>
      <c r="O119" s="101">
        <v>0</v>
      </c>
      <c r="P119" s="93"/>
      <c r="Q119" s="277">
        <v>0</v>
      </c>
    </row>
    <row r="120" spans="1:17" s="94" customFormat="1" ht="12" hidden="1" customHeight="1">
      <c r="A120" s="90" t="s">
        <v>3</v>
      </c>
      <c r="B120" s="90" t="s">
        <v>465</v>
      </c>
      <c r="C120" s="91">
        <v>1120116104</v>
      </c>
      <c r="D120" s="250" t="s">
        <v>844</v>
      </c>
      <c r="E120" s="92" t="s">
        <v>146</v>
      </c>
      <c r="F120" s="92" t="s">
        <v>220</v>
      </c>
      <c r="G120" s="101">
        <f>IF(F120="I",IFERROR(VLOOKUP(C120,Consolidado!B:H,7,FALSE),0),0)</f>
        <v>0</v>
      </c>
      <c r="H120" s="93"/>
      <c r="I120" s="277">
        <v>0</v>
      </c>
      <c r="J120" s="93"/>
      <c r="K120" s="101">
        <v>0</v>
      </c>
      <c r="L120" s="93"/>
      <c r="M120" s="277">
        <v>0</v>
      </c>
      <c r="N120" s="93"/>
      <c r="O120" s="101">
        <v>0</v>
      </c>
      <c r="P120" s="93"/>
      <c r="Q120" s="277">
        <v>0</v>
      </c>
    </row>
    <row r="121" spans="1:17" s="94" customFormat="1" ht="12" hidden="1" customHeight="1">
      <c r="A121" s="90" t="s">
        <v>3</v>
      </c>
      <c r="B121" s="90" t="s">
        <v>465</v>
      </c>
      <c r="C121" s="91">
        <v>1120116105</v>
      </c>
      <c r="D121" s="250" t="s">
        <v>651</v>
      </c>
      <c r="E121" s="92" t="s">
        <v>6</v>
      </c>
      <c r="F121" s="92" t="s">
        <v>220</v>
      </c>
      <c r="G121" s="101">
        <f>IF(F121="I",IFERROR(VLOOKUP(C121,Consolidado!B:H,7,FALSE),0),0)</f>
        <v>516380539</v>
      </c>
      <c r="H121" s="93"/>
      <c r="I121" s="277">
        <v>0</v>
      </c>
      <c r="J121" s="93"/>
      <c r="K121" s="101">
        <v>0</v>
      </c>
      <c r="L121" s="93"/>
      <c r="M121" s="277">
        <v>0</v>
      </c>
      <c r="N121" s="93"/>
      <c r="O121" s="101">
        <v>0</v>
      </c>
      <c r="P121" s="93"/>
      <c r="Q121" s="277">
        <v>0</v>
      </c>
    </row>
    <row r="122" spans="1:17" s="94" customFormat="1" ht="12" hidden="1" customHeight="1">
      <c r="A122" s="90" t="s">
        <v>3</v>
      </c>
      <c r="B122" s="90" t="s">
        <v>465</v>
      </c>
      <c r="C122" s="91">
        <v>1120116106</v>
      </c>
      <c r="D122" s="250" t="s">
        <v>652</v>
      </c>
      <c r="E122" s="92" t="s">
        <v>146</v>
      </c>
      <c r="F122" s="92" t="s">
        <v>220</v>
      </c>
      <c r="G122" s="101">
        <f>IF(F122="I",IFERROR(VLOOKUP(C122,Consolidado!B:H,7,FALSE),0),0)</f>
        <v>866186080</v>
      </c>
      <c r="H122" s="93"/>
      <c r="I122" s="277">
        <v>0</v>
      </c>
      <c r="J122" s="93"/>
      <c r="K122" s="101">
        <v>0</v>
      </c>
      <c r="L122" s="93"/>
      <c r="M122" s="277">
        <v>0</v>
      </c>
      <c r="N122" s="93"/>
      <c r="O122" s="101">
        <v>0</v>
      </c>
      <c r="P122" s="93"/>
      <c r="Q122" s="277">
        <v>0</v>
      </c>
    </row>
    <row r="123" spans="1:17" s="94" customFormat="1" ht="12" hidden="1" customHeight="1">
      <c r="A123" s="90" t="s">
        <v>3</v>
      </c>
      <c r="B123" s="90" t="s">
        <v>465</v>
      </c>
      <c r="C123" s="91">
        <v>1120116107</v>
      </c>
      <c r="D123" s="250" t="s">
        <v>653</v>
      </c>
      <c r="E123" s="92" t="s">
        <v>6</v>
      </c>
      <c r="F123" s="92" t="s">
        <v>220</v>
      </c>
      <c r="G123" s="101">
        <f>IF(F123="I",IFERROR(VLOOKUP(C123,Consolidado!B:H,7,FALSE),0),0)</f>
        <v>3039875438</v>
      </c>
      <c r="H123" s="93"/>
      <c r="I123" s="277">
        <v>0</v>
      </c>
      <c r="J123" s="93"/>
      <c r="K123" s="101">
        <v>0</v>
      </c>
      <c r="L123" s="93"/>
      <c r="M123" s="277">
        <v>0</v>
      </c>
      <c r="N123" s="93"/>
      <c r="O123" s="101">
        <v>0</v>
      </c>
      <c r="P123" s="93"/>
      <c r="Q123" s="277">
        <v>0</v>
      </c>
    </row>
    <row r="124" spans="1:17" s="94" customFormat="1" ht="12" hidden="1" customHeight="1">
      <c r="A124" s="90" t="s">
        <v>3</v>
      </c>
      <c r="B124" s="90"/>
      <c r="C124" s="91">
        <v>1120116108</v>
      </c>
      <c r="D124" s="250" t="s">
        <v>892</v>
      </c>
      <c r="E124" s="92" t="s">
        <v>146</v>
      </c>
      <c r="F124" s="92" t="s">
        <v>220</v>
      </c>
      <c r="G124" s="101">
        <f>IF(F124="I",IFERROR(VLOOKUP(C124,Consolidado!B:H,7,FALSE),0),0)</f>
        <v>0</v>
      </c>
      <c r="H124" s="93"/>
      <c r="I124" s="277">
        <v>0</v>
      </c>
      <c r="J124" s="93"/>
      <c r="K124" s="101">
        <v>0</v>
      </c>
      <c r="L124" s="93"/>
      <c r="M124" s="277">
        <v>0</v>
      </c>
      <c r="N124" s="93"/>
      <c r="O124" s="101">
        <v>0</v>
      </c>
      <c r="P124" s="93"/>
      <c r="Q124" s="277">
        <v>0</v>
      </c>
    </row>
    <row r="125" spans="1:17" s="94" customFormat="1" ht="12" hidden="1" customHeight="1">
      <c r="A125" s="90" t="s">
        <v>3</v>
      </c>
      <c r="B125" s="90" t="s">
        <v>465</v>
      </c>
      <c r="C125" s="91">
        <v>1120116109</v>
      </c>
      <c r="D125" s="250" t="s">
        <v>654</v>
      </c>
      <c r="E125" s="92" t="s">
        <v>6</v>
      </c>
      <c r="F125" s="92" t="s">
        <v>220</v>
      </c>
      <c r="G125" s="101">
        <f>IF(F125="I",IFERROR(VLOOKUP(C125,Consolidado!B:H,7,FALSE),0),0)</f>
        <v>1176986</v>
      </c>
      <c r="H125" s="93"/>
      <c r="I125" s="277">
        <v>0</v>
      </c>
      <c r="J125" s="93"/>
      <c r="K125" s="101">
        <v>0</v>
      </c>
      <c r="L125" s="93"/>
      <c r="M125" s="277">
        <v>0</v>
      </c>
      <c r="N125" s="93"/>
      <c r="O125" s="101">
        <v>0</v>
      </c>
      <c r="P125" s="93"/>
      <c r="Q125" s="277">
        <v>0</v>
      </c>
    </row>
    <row r="126" spans="1:17" s="94" customFormat="1" ht="12" hidden="1" customHeight="1">
      <c r="A126" s="90" t="s">
        <v>3</v>
      </c>
      <c r="B126" s="90"/>
      <c r="C126" s="91">
        <v>1120116110</v>
      </c>
      <c r="D126" s="250" t="s">
        <v>893</v>
      </c>
      <c r="E126" s="92" t="s">
        <v>146</v>
      </c>
      <c r="F126" s="92" t="s">
        <v>220</v>
      </c>
      <c r="G126" s="101">
        <f>IF(F126="I",IFERROR(VLOOKUP(C126,Consolidado!B:H,7,FALSE),0),0)</f>
        <v>0</v>
      </c>
      <c r="H126" s="93"/>
      <c r="I126" s="277">
        <v>0</v>
      </c>
      <c r="J126" s="93"/>
      <c r="K126" s="101">
        <v>0</v>
      </c>
      <c r="L126" s="93"/>
      <c r="M126" s="277">
        <v>0</v>
      </c>
      <c r="N126" s="93"/>
      <c r="O126" s="101">
        <v>0</v>
      </c>
      <c r="P126" s="93"/>
      <c r="Q126" s="277">
        <v>0</v>
      </c>
    </row>
    <row r="127" spans="1:17" s="94" customFormat="1" ht="12" hidden="1" customHeight="1">
      <c r="A127" s="90" t="s">
        <v>3</v>
      </c>
      <c r="B127" s="90"/>
      <c r="C127" s="91">
        <v>1120116111</v>
      </c>
      <c r="D127" s="250" t="s">
        <v>894</v>
      </c>
      <c r="E127" s="92" t="s">
        <v>6</v>
      </c>
      <c r="F127" s="92" t="s">
        <v>220</v>
      </c>
      <c r="G127" s="101">
        <f>IF(F127="I",IFERROR(VLOOKUP(C127,Consolidado!B:H,7,FALSE),0),0)</f>
        <v>0</v>
      </c>
      <c r="H127" s="93"/>
      <c r="I127" s="277">
        <v>0</v>
      </c>
      <c r="J127" s="93"/>
      <c r="K127" s="101">
        <v>0</v>
      </c>
      <c r="L127" s="93"/>
      <c r="M127" s="277">
        <v>0</v>
      </c>
      <c r="N127" s="93"/>
      <c r="O127" s="101">
        <v>0</v>
      </c>
      <c r="P127" s="93"/>
      <c r="Q127" s="277">
        <v>0</v>
      </c>
    </row>
    <row r="128" spans="1:17" s="94" customFormat="1" ht="12" hidden="1" customHeight="1">
      <c r="A128" s="90" t="s">
        <v>3</v>
      </c>
      <c r="B128" s="90"/>
      <c r="C128" s="91">
        <v>1120116112</v>
      </c>
      <c r="D128" s="250" t="s">
        <v>895</v>
      </c>
      <c r="E128" s="92" t="s">
        <v>146</v>
      </c>
      <c r="F128" s="92" t="s">
        <v>220</v>
      </c>
      <c r="G128" s="101">
        <f>IF(F128="I",IFERROR(VLOOKUP(C128,Consolidado!B:H,7,FALSE),0),0)</f>
        <v>0</v>
      </c>
      <c r="H128" s="93"/>
      <c r="I128" s="277">
        <v>0</v>
      </c>
      <c r="J128" s="93"/>
      <c r="K128" s="101">
        <v>0</v>
      </c>
      <c r="L128" s="93"/>
      <c r="M128" s="277">
        <v>0</v>
      </c>
      <c r="N128" s="93"/>
      <c r="O128" s="101">
        <v>0</v>
      </c>
      <c r="P128" s="93"/>
      <c r="Q128" s="277">
        <v>0</v>
      </c>
    </row>
    <row r="129" spans="1:17" s="94" customFormat="1" ht="12" hidden="1" customHeight="1">
      <c r="A129" s="90" t="s">
        <v>3</v>
      </c>
      <c r="B129" s="90"/>
      <c r="C129" s="91">
        <v>1120116113</v>
      </c>
      <c r="D129" s="250" t="s">
        <v>896</v>
      </c>
      <c r="E129" s="92" t="s">
        <v>6</v>
      </c>
      <c r="F129" s="92" t="s">
        <v>220</v>
      </c>
      <c r="G129" s="101">
        <f>IF(F129="I",IFERROR(VLOOKUP(C129,Consolidado!B:H,7,FALSE),0),0)</f>
        <v>0</v>
      </c>
      <c r="H129" s="93"/>
      <c r="I129" s="277">
        <v>0</v>
      </c>
      <c r="J129" s="93"/>
      <c r="K129" s="101">
        <v>0</v>
      </c>
      <c r="L129" s="93"/>
      <c r="M129" s="277">
        <v>0</v>
      </c>
      <c r="N129" s="93"/>
      <c r="O129" s="101">
        <v>0</v>
      </c>
      <c r="P129" s="93"/>
      <c r="Q129" s="277">
        <v>0</v>
      </c>
    </row>
    <row r="130" spans="1:17" s="94" customFormat="1" ht="12" hidden="1" customHeight="1">
      <c r="A130" s="90" t="s">
        <v>3</v>
      </c>
      <c r="B130" s="90"/>
      <c r="C130" s="91">
        <v>1120116114</v>
      </c>
      <c r="D130" s="250" t="s">
        <v>890</v>
      </c>
      <c r="E130" s="92" t="s">
        <v>146</v>
      </c>
      <c r="F130" s="92" t="s">
        <v>220</v>
      </c>
      <c r="G130" s="101">
        <f>IF(F130="I",IFERROR(VLOOKUP(C130,Consolidado!B:H,7,FALSE),0),0)</f>
        <v>0</v>
      </c>
      <c r="H130" s="93"/>
      <c r="I130" s="277">
        <v>0</v>
      </c>
      <c r="J130" s="93"/>
      <c r="K130" s="101">
        <v>0</v>
      </c>
      <c r="L130" s="93"/>
      <c r="M130" s="277">
        <v>0</v>
      </c>
      <c r="N130" s="93"/>
      <c r="O130" s="101">
        <v>0</v>
      </c>
      <c r="P130" s="93"/>
      <c r="Q130" s="277">
        <v>0</v>
      </c>
    </row>
    <row r="131" spans="1:17" s="94" customFormat="1" ht="12" hidden="1" customHeight="1">
      <c r="A131" s="90" t="s">
        <v>3</v>
      </c>
      <c r="B131" s="90"/>
      <c r="C131" s="91">
        <v>1120116115</v>
      </c>
      <c r="D131" s="250" t="s">
        <v>897</v>
      </c>
      <c r="E131" s="92" t="s">
        <v>6</v>
      </c>
      <c r="F131" s="92" t="s">
        <v>220</v>
      </c>
      <c r="G131" s="101">
        <f>IF(F131="I",IFERROR(VLOOKUP(C131,Consolidado!B:H,7,FALSE),0),0)</f>
        <v>0</v>
      </c>
      <c r="H131" s="93"/>
      <c r="I131" s="277">
        <v>0</v>
      </c>
      <c r="J131" s="93"/>
      <c r="K131" s="101">
        <v>0</v>
      </c>
      <c r="L131" s="93"/>
      <c r="M131" s="277">
        <v>0</v>
      </c>
      <c r="N131" s="93"/>
      <c r="O131" s="101">
        <v>0</v>
      </c>
      <c r="P131" s="93"/>
      <c r="Q131" s="277">
        <v>0</v>
      </c>
    </row>
    <row r="132" spans="1:17" s="94" customFormat="1" ht="12" hidden="1" customHeight="1">
      <c r="A132" s="90" t="s">
        <v>3</v>
      </c>
      <c r="B132" s="90"/>
      <c r="C132" s="91">
        <v>1120116116</v>
      </c>
      <c r="D132" s="250" t="s">
        <v>898</v>
      </c>
      <c r="E132" s="92" t="s">
        <v>146</v>
      </c>
      <c r="F132" s="92" t="s">
        <v>220</v>
      </c>
      <c r="G132" s="101">
        <f>IF(F132="I",IFERROR(VLOOKUP(C132,Consolidado!B:H,7,FALSE),0),0)</f>
        <v>0</v>
      </c>
      <c r="H132" s="93"/>
      <c r="I132" s="277">
        <v>0</v>
      </c>
      <c r="J132" s="93"/>
      <c r="K132" s="101">
        <v>0</v>
      </c>
      <c r="L132" s="93"/>
      <c r="M132" s="277">
        <v>0</v>
      </c>
      <c r="N132" s="93"/>
      <c r="O132" s="101">
        <v>0</v>
      </c>
      <c r="P132" s="93"/>
      <c r="Q132" s="277">
        <v>0</v>
      </c>
    </row>
    <row r="133" spans="1:17" s="94" customFormat="1" ht="12" hidden="1" customHeight="1">
      <c r="A133" s="90" t="s">
        <v>3</v>
      </c>
      <c r="B133" s="90" t="s">
        <v>465</v>
      </c>
      <c r="C133" s="91">
        <v>1120116117</v>
      </c>
      <c r="D133" s="250" t="s">
        <v>655</v>
      </c>
      <c r="E133" s="92" t="s">
        <v>6</v>
      </c>
      <c r="F133" s="92" t="s">
        <v>220</v>
      </c>
      <c r="G133" s="101">
        <f>IF(F133="I",IFERROR(VLOOKUP(C133,Consolidado!B:H,7,FALSE),0),0)</f>
        <v>190747671</v>
      </c>
      <c r="H133" s="93"/>
      <c r="I133" s="277">
        <v>0</v>
      </c>
      <c r="J133" s="93"/>
      <c r="K133" s="101">
        <v>0</v>
      </c>
      <c r="L133" s="93"/>
      <c r="M133" s="277">
        <v>0</v>
      </c>
      <c r="N133" s="93"/>
      <c r="O133" s="101">
        <v>0</v>
      </c>
      <c r="P133" s="93"/>
      <c r="Q133" s="277">
        <v>0</v>
      </c>
    </row>
    <row r="134" spans="1:17" s="94" customFormat="1" ht="12" hidden="1" customHeight="1">
      <c r="A134" s="90" t="s">
        <v>3</v>
      </c>
      <c r="B134" s="90" t="s">
        <v>465</v>
      </c>
      <c r="C134" s="91">
        <v>1120116118</v>
      </c>
      <c r="D134" s="250" t="s">
        <v>656</v>
      </c>
      <c r="E134" s="92" t="s">
        <v>146</v>
      </c>
      <c r="F134" s="92" t="s">
        <v>220</v>
      </c>
      <c r="G134" s="101">
        <f>IF(F134="I",IFERROR(VLOOKUP(C134,Consolidado!B:H,7,FALSE),0),0)</f>
        <v>63</v>
      </c>
      <c r="H134" s="93"/>
      <c r="I134" s="277">
        <v>0</v>
      </c>
      <c r="J134" s="93"/>
      <c r="K134" s="101">
        <v>0</v>
      </c>
      <c r="L134" s="93"/>
      <c r="M134" s="277">
        <v>0</v>
      </c>
      <c r="N134" s="93"/>
      <c r="O134" s="101">
        <v>0</v>
      </c>
      <c r="P134" s="93"/>
      <c r="Q134" s="277">
        <v>0</v>
      </c>
    </row>
    <row r="135" spans="1:17" s="94" customFormat="1" ht="12" hidden="1" customHeight="1">
      <c r="A135" s="90" t="s">
        <v>3</v>
      </c>
      <c r="B135" s="90"/>
      <c r="C135" s="91">
        <v>1120116119</v>
      </c>
      <c r="D135" s="250" t="s">
        <v>653</v>
      </c>
      <c r="E135" s="92" t="s">
        <v>6</v>
      </c>
      <c r="F135" s="92" t="s">
        <v>220</v>
      </c>
      <c r="G135" s="101">
        <f>IF(F135="I",IFERROR(VLOOKUP(C135,Consolidado!B:H,7,FALSE),0),0)</f>
        <v>0</v>
      </c>
      <c r="H135" s="93"/>
      <c r="I135" s="277">
        <v>0</v>
      </c>
      <c r="J135" s="93"/>
      <c r="K135" s="101">
        <v>0</v>
      </c>
      <c r="L135" s="93"/>
      <c r="M135" s="277">
        <v>0</v>
      </c>
      <c r="N135" s="93"/>
      <c r="O135" s="101">
        <v>0</v>
      </c>
      <c r="P135" s="93"/>
      <c r="Q135" s="277">
        <v>0</v>
      </c>
    </row>
    <row r="136" spans="1:17" s="94" customFormat="1" ht="12" hidden="1" customHeight="1">
      <c r="A136" s="90" t="s">
        <v>3</v>
      </c>
      <c r="B136" s="90"/>
      <c r="C136" s="91">
        <v>1120116120</v>
      </c>
      <c r="D136" s="250" t="s">
        <v>892</v>
      </c>
      <c r="E136" s="92" t="s">
        <v>146</v>
      </c>
      <c r="F136" s="92" t="s">
        <v>220</v>
      </c>
      <c r="G136" s="101">
        <f>IF(F136="I",IFERROR(VLOOKUP(C136,Consolidado!B:H,7,FALSE),0),0)</f>
        <v>0</v>
      </c>
      <c r="H136" s="93"/>
      <c r="I136" s="277">
        <v>0</v>
      </c>
      <c r="J136" s="93"/>
      <c r="K136" s="101">
        <v>0</v>
      </c>
      <c r="L136" s="93"/>
      <c r="M136" s="277">
        <v>0</v>
      </c>
      <c r="N136" s="93"/>
      <c r="O136" s="101">
        <v>0</v>
      </c>
      <c r="P136" s="93"/>
      <c r="Q136" s="277">
        <v>0</v>
      </c>
    </row>
    <row r="137" spans="1:17" s="94" customFormat="1" ht="12" hidden="1" customHeight="1">
      <c r="A137" s="90" t="s">
        <v>3</v>
      </c>
      <c r="B137" s="90"/>
      <c r="C137" s="91">
        <v>1120116121</v>
      </c>
      <c r="D137" s="250" t="s">
        <v>899</v>
      </c>
      <c r="E137" s="92" t="s">
        <v>6</v>
      </c>
      <c r="F137" s="92" t="s">
        <v>220</v>
      </c>
      <c r="G137" s="101">
        <f>IF(F137="I",IFERROR(VLOOKUP(C137,Consolidado!B:H,7,FALSE),0),0)</f>
        <v>0</v>
      </c>
      <c r="H137" s="93"/>
      <c r="I137" s="277">
        <v>0</v>
      </c>
      <c r="J137" s="93"/>
      <c r="K137" s="101">
        <v>0</v>
      </c>
      <c r="L137" s="93"/>
      <c r="M137" s="277">
        <v>0</v>
      </c>
      <c r="N137" s="93"/>
      <c r="O137" s="101">
        <v>0</v>
      </c>
      <c r="P137" s="93"/>
      <c r="Q137" s="277">
        <v>0</v>
      </c>
    </row>
    <row r="138" spans="1:17" s="94" customFormat="1" ht="12" hidden="1" customHeight="1">
      <c r="A138" s="90" t="s">
        <v>3</v>
      </c>
      <c r="B138" s="90"/>
      <c r="C138" s="91">
        <v>1120116122</v>
      </c>
      <c r="D138" s="250" t="s">
        <v>900</v>
      </c>
      <c r="E138" s="92" t="s">
        <v>146</v>
      </c>
      <c r="F138" s="92" t="s">
        <v>220</v>
      </c>
      <c r="G138" s="101">
        <f>IF(F138="I",IFERROR(VLOOKUP(C138,Consolidado!B:H,7,FALSE),0),0)</f>
        <v>0</v>
      </c>
      <c r="H138" s="93"/>
      <c r="I138" s="277">
        <v>0</v>
      </c>
      <c r="J138" s="93"/>
      <c r="K138" s="101">
        <v>0</v>
      </c>
      <c r="L138" s="93"/>
      <c r="M138" s="277">
        <v>0</v>
      </c>
      <c r="N138" s="93"/>
      <c r="O138" s="101">
        <v>0</v>
      </c>
      <c r="P138" s="93"/>
      <c r="Q138" s="277">
        <v>0</v>
      </c>
    </row>
    <row r="139" spans="1:17" s="94" customFormat="1" ht="12" hidden="1" customHeight="1">
      <c r="A139" s="90" t="s">
        <v>3</v>
      </c>
      <c r="B139" s="90"/>
      <c r="C139" s="91">
        <v>1120116123</v>
      </c>
      <c r="D139" s="250" t="s">
        <v>894</v>
      </c>
      <c r="E139" s="92" t="s">
        <v>6</v>
      </c>
      <c r="F139" s="92" t="s">
        <v>220</v>
      </c>
      <c r="G139" s="101">
        <f>IF(F139="I",IFERROR(VLOOKUP(C139,Consolidado!B:H,7,FALSE),0),0)</f>
        <v>0</v>
      </c>
      <c r="H139" s="93"/>
      <c r="I139" s="277">
        <v>0</v>
      </c>
      <c r="J139" s="93"/>
      <c r="K139" s="101">
        <v>0</v>
      </c>
      <c r="L139" s="93"/>
      <c r="M139" s="277">
        <v>0</v>
      </c>
      <c r="N139" s="93"/>
      <c r="O139" s="101">
        <v>0</v>
      </c>
      <c r="P139" s="93"/>
      <c r="Q139" s="277">
        <v>0</v>
      </c>
    </row>
    <row r="140" spans="1:17" s="94" customFormat="1" ht="12" hidden="1" customHeight="1">
      <c r="A140" s="90" t="s">
        <v>3</v>
      </c>
      <c r="B140" s="90"/>
      <c r="C140" s="91">
        <v>1120116124</v>
      </c>
      <c r="D140" s="250" t="s">
        <v>895</v>
      </c>
      <c r="E140" s="92" t="s">
        <v>146</v>
      </c>
      <c r="F140" s="92" t="s">
        <v>220</v>
      </c>
      <c r="G140" s="101">
        <f>IF(F140="I",IFERROR(VLOOKUP(C140,Consolidado!B:H,7,FALSE),0),0)</f>
        <v>0</v>
      </c>
      <c r="H140" s="93"/>
      <c r="I140" s="277">
        <v>0</v>
      </c>
      <c r="J140" s="93"/>
      <c r="K140" s="101">
        <v>0</v>
      </c>
      <c r="L140" s="93"/>
      <c r="M140" s="277">
        <v>0</v>
      </c>
      <c r="N140" s="93"/>
      <c r="O140" s="101">
        <v>0</v>
      </c>
      <c r="P140" s="93"/>
      <c r="Q140" s="277">
        <v>0</v>
      </c>
    </row>
    <row r="141" spans="1:17" s="94" customFormat="1" ht="12" hidden="1" customHeight="1">
      <c r="A141" s="90" t="s">
        <v>3</v>
      </c>
      <c r="B141" s="90"/>
      <c r="C141" s="91">
        <v>1120116125</v>
      </c>
      <c r="D141" s="250" t="s">
        <v>901</v>
      </c>
      <c r="E141" s="92" t="s">
        <v>6</v>
      </c>
      <c r="F141" s="92" t="s">
        <v>220</v>
      </c>
      <c r="G141" s="101">
        <f>IF(F141="I",IFERROR(VLOOKUP(C141,Consolidado!B:H,7,FALSE),0),0)</f>
        <v>0</v>
      </c>
      <c r="H141" s="93"/>
      <c r="I141" s="277">
        <v>0</v>
      </c>
      <c r="J141" s="93"/>
      <c r="K141" s="101">
        <v>0</v>
      </c>
      <c r="L141" s="93"/>
      <c r="M141" s="277">
        <v>0</v>
      </c>
      <c r="N141" s="93"/>
      <c r="O141" s="101">
        <v>0</v>
      </c>
      <c r="P141" s="93"/>
      <c r="Q141" s="277">
        <v>0</v>
      </c>
    </row>
    <row r="142" spans="1:17" s="94" customFormat="1" ht="12" hidden="1" customHeight="1">
      <c r="A142" s="90" t="s">
        <v>3</v>
      </c>
      <c r="B142" s="90"/>
      <c r="C142" s="91">
        <v>1120116126</v>
      </c>
      <c r="D142" s="250" t="s">
        <v>901</v>
      </c>
      <c r="E142" s="92" t="s">
        <v>146</v>
      </c>
      <c r="F142" s="92" t="s">
        <v>220</v>
      </c>
      <c r="G142" s="101">
        <f>IF(F142="I",IFERROR(VLOOKUP(C142,Consolidado!B:H,7,FALSE),0),0)</f>
        <v>0</v>
      </c>
      <c r="H142" s="93"/>
      <c r="I142" s="277">
        <v>0</v>
      </c>
      <c r="J142" s="93"/>
      <c r="K142" s="101">
        <v>0</v>
      </c>
      <c r="L142" s="93"/>
      <c r="M142" s="277">
        <v>0</v>
      </c>
      <c r="N142" s="93"/>
      <c r="O142" s="101">
        <v>0</v>
      </c>
      <c r="P142" s="93"/>
      <c r="Q142" s="277">
        <v>0</v>
      </c>
    </row>
    <row r="143" spans="1:17" s="94" customFormat="1" ht="12" hidden="1" customHeight="1">
      <c r="A143" s="90" t="s">
        <v>3</v>
      </c>
      <c r="B143" s="90"/>
      <c r="C143" s="91">
        <v>1120116127</v>
      </c>
      <c r="D143" s="250" t="s">
        <v>902</v>
      </c>
      <c r="E143" s="92" t="s">
        <v>6</v>
      </c>
      <c r="F143" s="92" t="s">
        <v>220</v>
      </c>
      <c r="G143" s="101">
        <f>IF(F143="I",IFERROR(VLOOKUP(C143,Consolidado!B:H,7,FALSE),0),0)</f>
        <v>0</v>
      </c>
      <c r="H143" s="93"/>
      <c r="I143" s="277">
        <v>0</v>
      </c>
      <c r="J143" s="93"/>
      <c r="K143" s="101">
        <v>0</v>
      </c>
      <c r="L143" s="93"/>
      <c r="M143" s="277">
        <v>0</v>
      </c>
      <c r="N143" s="93"/>
      <c r="O143" s="101">
        <v>0</v>
      </c>
      <c r="P143" s="93"/>
      <c r="Q143" s="277">
        <v>0</v>
      </c>
    </row>
    <row r="144" spans="1:17" s="94" customFormat="1" ht="12" hidden="1" customHeight="1">
      <c r="A144" s="90" t="s">
        <v>3</v>
      </c>
      <c r="B144" s="90"/>
      <c r="C144" s="91">
        <v>1120116128</v>
      </c>
      <c r="D144" s="250" t="s">
        <v>902</v>
      </c>
      <c r="E144" s="92" t="s">
        <v>146</v>
      </c>
      <c r="F144" s="92" t="s">
        <v>220</v>
      </c>
      <c r="G144" s="101">
        <f>IF(F144="I",IFERROR(VLOOKUP(C144,Consolidado!B:H,7,FALSE),0),0)</f>
        <v>0</v>
      </c>
      <c r="H144" s="93"/>
      <c r="I144" s="277">
        <v>0</v>
      </c>
      <c r="J144" s="93"/>
      <c r="K144" s="101">
        <v>0</v>
      </c>
      <c r="L144" s="93"/>
      <c r="M144" s="277">
        <v>0</v>
      </c>
      <c r="N144" s="93"/>
      <c r="O144" s="101">
        <v>0</v>
      </c>
      <c r="P144" s="93"/>
      <c r="Q144" s="277">
        <v>0</v>
      </c>
    </row>
    <row r="145" spans="1:17" s="94" customFormat="1" ht="12" hidden="1" customHeight="1">
      <c r="A145" s="90" t="s">
        <v>3</v>
      </c>
      <c r="B145" s="90" t="s">
        <v>465</v>
      </c>
      <c r="C145" s="91">
        <v>1120116129</v>
      </c>
      <c r="D145" s="250" t="s">
        <v>657</v>
      </c>
      <c r="E145" s="92" t="s">
        <v>6</v>
      </c>
      <c r="F145" s="92" t="s">
        <v>220</v>
      </c>
      <c r="G145" s="101">
        <f>IF(F145="I",IFERROR(VLOOKUP(C145,Consolidado!B:H,7,FALSE),0),0)</f>
        <v>47400000</v>
      </c>
      <c r="H145" s="93"/>
      <c r="I145" s="277">
        <v>0</v>
      </c>
      <c r="J145" s="93"/>
      <c r="K145" s="101">
        <v>0</v>
      </c>
      <c r="L145" s="93"/>
      <c r="M145" s="277">
        <v>0</v>
      </c>
      <c r="N145" s="93"/>
      <c r="O145" s="101">
        <v>0</v>
      </c>
      <c r="P145" s="93"/>
      <c r="Q145" s="277">
        <v>0</v>
      </c>
    </row>
    <row r="146" spans="1:17" s="94" customFormat="1" ht="12" hidden="1" customHeight="1">
      <c r="A146" s="90" t="s">
        <v>3</v>
      </c>
      <c r="B146" s="90"/>
      <c r="C146" s="91">
        <v>1120116130</v>
      </c>
      <c r="D146" s="250" t="s">
        <v>903</v>
      </c>
      <c r="E146" s="92" t="s">
        <v>146</v>
      </c>
      <c r="F146" s="92" t="s">
        <v>220</v>
      </c>
      <c r="G146" s="101">
        <f>IF(F146="I",IFERROR(VLOOKUP(C146,Consolidado!B:H,7,FALSE),0),0)</f>
        <v>0</v>
      </c>
      <c r="H146" s="93"/>
      <c r="I146" s="277">
        <v>0</v>
      </c>
      <c r="J146" s="93"/>
      <c r="K146" s="101">
        <v>0</v>
      </c>
      <c r="L146" s="93"/>
      <c r="M146" s="277">
        <v>0</v>
      </c>
      <c r="N146" s="93"/>
      <c r="O146" s="101">
        <v>0</v>
      </c>
      <c r="P146" s="93"/>
      <c r="Q146" s="277">
        <v>0</v>
      </c>
    </row>
    <row r="147" spans="1:17" s="94" customFormat="1" ht="12" hidden="1" customHeight="1">
      <c r="A147" s="90" t="s">
        <v>3</v>
      </c>
      <c r="B147" s="90"/>
      <c r="C147" s="91">
        <v>1120116131</v>
      </c>
      <c r="D147" s="250" t="s">
        <v>904</v>
      </c>
      <c r="E147" s="92" t="s">
        <v>6</v>
      </c>
      <c r="F147" s="92" t="s">
        <v>220</v>
      </c>
      <c r="G147" s="101">
        <f>IF(F147="I",IFERROR(VLOOKUP(C147,Consolidado!B:H,7,FALSE),0),0)</f>
        <v>0</v>
      </c>
      <c r="H147" s="93"/>
      <c r="I147" s="277">
        <v>0</v>
      </c>
      <c r="J147" s="93"/>
      <c r="K147" s="101">
        <v>0</v>
      </c>
      <c r="L147" s="93"/>
      <c r="M147" s="277">
        <v>0</v>
      </c>
      <c r="N147" s="93"/>
      <c r="O147" s="101">
        <v>0</v>
      </c>
      <c r="P147" s="93"/>
      <c r="Q147" s="277">
        <v>0</v>
      </c>
    </row>
    <row r="148" spans="1:17" s="94" customFormat="1" ht="12" hidden="1" customHeight="1">
      <c r="A148" s="90" t="s">
        <v>3</v>
      </c>
      <c r="B148" s="90"/>
      <c r="C148" s="91">
        <v>1120116132</v>
      </c>
      <c r="D148" s="250" t="s">
        <v>905</v>
      </c>
      <c r="E148" s="92" t="s">
        <v>146</v>
      </c>
      <c r="F148" s="92" t="s">
        <v>220</v>
      </c>
      <c r="G148" s="101">
        <f>IF(F148="I",IFERROR(VLOOKUP(C148,Consolidado!B:H,7,FALSE),0),0)</f>
        <v>0</v>
      </c>
      <c r="H148" s="93"/>
      <c r="I148" s="277">
        <v>0</v>
      </c>
      <c r="J148" s="93"/>
      <c r="K148" s="101">
        <v>0</v>
      </c>
      <c r="L148" s="93"/>
      <c r="M148" s="277">
        <v>0</v>
      </c>
      <c r="N148" s="93"/>
      <c r="O148" s="101">
        <v>0</v>
      </c>
      <c r="P148" s="93"/>
      <c r="Q148" s="277">
        <v>0</v>
      </c>
    </row>
    <row r="149" spans="1:17" s="94" customFormat="1" ht="12" hidden="1" customHeight="1">
      <c r="A149" s="90" t="s">
        <v>3</v>
      </c>
      <c r="B149" s="90"/>
      <c r="C149" s="91">
        <v>11201162</v>
      </c>
      <c r="D149" s="250" t="s">
        <v>658</v>
      </c>
      <c r="E149" s="92" t="s">
        <v>6</v>
      </c>
      <c r="F149" s="92" t="s">
        <v>219</v>
      </c>
      <c r="G149" s="101">
        <f>IF(F149="I",IFERROR(VLOOKUP(C149,Consolidado!B:H,7,FALSE),0),0)</f>
        <v>0</v>
      </c>
      <c r="H149" s="93"/>
      <c r="I149" s="277">
        <v>0</v>
      </c>
      <c r="J149" s="93"/>
      <c r="K149" s="101">
        <v>0</v>
      </c>
      <c r="L149" s="93"/>
      <c r="M149" s="277">
        <v>0</v>
      </c>
      <c r="N149" s="93"/>
      <c r="O149" s="101">
        <v>0</v>
      </c>
      <c r="P149" s="93"/>
      <c r="Q149" s="277">
        <v>0</v>
      </c>
    </row>
    <row r="150" spans="1:17" s="94" customFormat="1" ht="12" hidden="1" customHeight="1">
      <c r="A150" s="90" t="s">
        <v>3</v>
      </c>
      <c r="B150" s="90" t="s">
        <v>465</v>
      </c>
      <c r="C150" s="91">
        <v>1120116201</v>
      </c>
      <c r="D150" s="250" t="s">
        <v>659</v>
      </c>
      <c r="E150" s="92" t="s">
        <v>6</v>
      </c>
      <c r="F150" s="92" t="s">
        <v>220</v>
      </c>
      <c r="G150" s="101">
        <f>IF(F150="I",IFERROR(VLOOKUP(C150,Consolidado!B:H,7,FALSE),0),0)</f>
        <v>-20069390</v>
      </c>
      <c r="H150" s="93"/>
      <c r="I150" s="277">
        <v>0</v>
      </c>
      <c r="J150" s="93"/>
      <c r="K150" s="101">
        <v>0</v>
      </c>
      <c r="L150" s="93"/>
      <c r="M150" s="277">
        <v>0</v>
      </c>
      <c r="N150" s="93"/>
      <c r="O150" s="101">
        <v>0</v>
      </c>
      <c r="P150" s="93"/>
      <c r="Q150" s="277">
        <v>0</v>
      </c>
    </row>
    <row r="151" spans="1:17" s="94" customFormat="1" ht="12" hidden="1" customHeight="1">
      <c r="A151" s="90" t="s">
        <v>3</v>
      </c>
      <c r="B151" s="90"/>
      <c r="C151" s="91">
        <v>1120116202</v>
      </c>
      <c r="D151" s="250" t="s">
        <v>906</v>
      </c>
      <c r="E151" s="92" t="s">
        <v>146</v>
      </c>
      <c r="F151" s="92" t="s">
        <v>220</v>
      </c>
      <c r="G151" s="101">
        <f>IF(F151="I",IFERROR(VLOOKUP(C151,Consolidado!B:H,7,FALSE),0),0)</f>
        <v>0</v>
      </c>
      <c r="H151" s="93"/>
      <c r="I151" s="277">
        <v>0</v>
      </c>
      <c r="J151" s="93"/>
      <c r="K151" s="101">
        <v>0</v>
      </c>
      <c r="L151" s="93"/>
      <c r="M151" s="277">
        <v>0</v>
      </c>
      <c r="N151" s="93"/>
      <c r="O151" s="101">
        <v>0</v>
      </c>
      <c r="P151" s="93"/>
      <c r="Q151" s="277">
        <v>0</v>
      </c>
    </row>
    <row r="152" spans="1:17" s="94" customFormat="1" ht="12" hidden="1" customHeight="1">
      <c r="A152" s="90" t="s">
        <v>3</v>
      </c>
      <c r="B152" s="90"/>
      <c r="C152" s="91">
        <v>1120116203</v>
      </c>
      <c r="D152" s="250" t="s">
        <v>907</v>
      </c>
      <c r="E152" s="92" t="s">
        <v>6</v>
      </c>
      <c r="F152" s="92" t="s">
        <v>220</v>
      </c>
      <c r="G152" s="101">
        <f>IF(F152="I",IFERROR(VLOOKUP(C152,Consolidado!B:H,7,FALSE),0),0)</f>
        <v>0</v>
      </c>
      <c r="H152" s="93"/>
      <c r="I152" s="277">
        <v>0</v>
      </c>
      <c r="J152" s="93"/>
      <c r="K152" s="101">
        <v>0</v>
      </c>
      <c r="L152" s="93"/>
      <c r="M152" s="277">
        <v>0</v>
      </c>
      <c r="N152" s="93"/>
      <c r="O152" s="101">
        <v>0</v>
      </c>
      <c r="P152" s="93"/>
      <c r="Q152" s="277">
        <v>0</v>
      </c>
    </row>
    <row r="153" spans="1:17" s="94" customFormat="1" ht="12" hidden="1" customHeight="1">
      <c r="A153" s="90" t="s">
        <v>3</v>
      </c>
      <c r="B153" s="90" t="s">
        <v>465</v>
      </c>
      <c r="C153" s="91">
        <v>1120116204</v>
      </c>
      <c r="D153" s="250" t="s">
        <v>845</v>
      </c>
      <c r="E153" s="92" t="s">
        <v>146</v>
      </c>
      <c r="F153" s="92" t="s">
        <v>220</v>
      </c>
      <c r="G153" s="101">
        <f>IF(F153="I",IFERROR(VLOOKUP(C153,Consolidado!B:H,7,FALSE),0),0)</f>
        <v>0</v>
      </c>
      <c r="H153" s="93"/>
      <c r="I153" s="277">
        <v>0</v>
      </c>
      <c r="J153" s="93"/>
      <c r="K153" s="101">
        <v>0</v>
      </c>
      <c r="L153" s="93"/>
      <c r="M153" s="277">
        <v>0</v>
      </c>
      <c r="N153" s="93"/>
      <c r="O153" s="101">
        <v>0</v>
      </c>
      <c r="P153" s="93"/>
      <c r="Q153" s="277">
        <v>0</v>
      </c>
    </row>
    <row r="154" spans="1:17" s="94" customFormat="1" ht="12" hidden="1" customHeight="1">
      <c r="A154" s="90" t="s">
        <v>3</v>
      </c>
      <c r="B154" s="90" t="s">
        <v>465</v>
      </c>
      <c r="C154" s="91">
        <v>1120116205</v>
      </c>
      <c r="D154" s="250" t="s">
        <v>660</v>
      </c>
      <c r="E154" s="92" t="s">
        <v>6</v>
      </c>
      <c r="F154" s="92" t="s">
        <v>220</v>
      </c>
      <c r="G154" s="101">
        <f>IF(F154="I",IFERROR(VLOOKUP(C154,Consolidado!B:H,7,FALSE),0),0)</f>
        <v>-466154536</v>
      </c>
      <c r="H154" s="93"/>
      <c r="I154" s="277">
        <v>0</v>
      </c>
      <c r="J154" s="93"/>
      <c r="K154" s="101">
        <v>0</v>
      </c>
      <c r="L154" s="93"/>
      <c r="M154" s="277">
        <v>0</v>
      </c>
      <c r="N154" s="93"/>
      <c r="O154" s="101">
        <v>0</v>
      </c>
      <c r="P154" s="93"/>
      <c r="Q154" s="277">
        <v>0</v>
      </c>
    </row>
    <row r="155" spans="1:17" s="94" customFormat="1" ht="12" hidden="1" customHeight="1">
      <c r="A155" s="90" t="s">
        <v>3</v>
      </c>
      <c r="B155" s="90" t="s">
        <v>465</v>
      </c>
      <c r="C155" s="91">
        <v>1120116206</v>
      </c>
      <c r="D155" s="250" t="s">
        <v>661</v>
      </c>
      <c r="E155" s="92" t="s">
        <v>146</v>
      </c>
      <c r="F155" s="92" t="s">
        <v>220</v>
      </c>
      <c r="G155" s="101">
        <f>IF(F155="I",IFERROR(VLOOKUP(C155,Consolidado!B:H,7,FALSE),0),0)</f>
        <v>-852095702</v>
      </c>
      <c r="H155" s="93"/>
      <c r="I155" s="277">
        <v>0</v>
      </c>
      <c r="J155" s="93"/>
      <c r="K155" s="101">
        <v>0</v>
      </c>
      <c r="L155" s="93"/>
      <c r="M155" s="277">
        <v>0</v>
      </c>
      <c r="N155" s="93"/>
      <c r="O155" s="101">
        <v>0</v>
      </c>
      <c r="P155" s="93"/>
      <c r="Q155" s="277">
        <v>0</v>
      </c>
    </row>
    <row r="156" spans="1:17" s="94" customFormat="1" ht="12" hidden="1" customHeight="1">
      <c r="A156" s="90" t="s">
        <v>3</v>
      </c>
      <c r="B156" s="90" t="s">
        <v>465</v>
      </c>
      <c r="C156" s="91">
        <v>1120116207</v>
      </c>
      <c r="D156" s="250" t="s">
        <v>662</v>
      </c>
      <c r="E156" s="92" t="s">
        <v>6</v>
      </c>
      <c r="F156" s="92" t="s">
        <v>220</v>
      </c>
      <c r="G156" s="101">
        <f>IF(F156="I",IFERROR(VLOOKUP(C156,Consolidado!B:H,7,FALSE),0),0)</f>
        <v>-3026557025</v>
      </c>
      <c r="H156" s="93"/>
      <c r="I156" s="277">
        <v>0</v>
      </c>
      <c r="J156" s="93"/>
      <c r="K156" s="101">
        <v>0</v>
      </c>
      <c r="L156" s="93"/>
      <c r="M156" s="277">
        <v>0</v>
      </c>
      <c r="N156" s="93"/>
      <c r="O156" s="101">
        <v>0</v>
      </c>
      <c r="P156" s="93"/>
      <c r="Q156" s="277">
        <v>0</v>
      </c>
    </row>
    <row r="157" spans="1:17" s="94" customFormat="1" ht="12" hidden="1" customHeight="1">
      <c r="A157" s="90" t="s">
        <v>3</v>
      </c>
      <c r="B157" s="90"/>
      <c r="C157" s="91">
        <v>1120116208</v>
      </c>
      <c r="D157" s="250" t="s">
        <v>908</v>
      </c>
      <c r="E157" s="92" t="s">
        <v>146</v>
      </c>
      <c r="F157" s="92" t="s">
        <v>220</v>
      </c>
      <c r="G157" s="101">
        <f>IF(F157="I",IFERROR(VLOOKUP(C157,Consolidado!B:H,7,FALSE),0),0)</f>
        <v>0</v>
      </c>
      <c r="H157" s="93"/>
      <c r="I157" s="277">
        <v>0</v>
      </c>
      <c r="J157" s="93"/>
      <c r="K157" s="101">
        <v>0</v>
      </c>
      <c r="L157" s="93"/>
      <c r="M157" s="277">
        <v>0</v>
      </c>
      <c r="N157" s="93"/>
      <c r="O157" s="101">
        <v>0</v>
      </c>
      <c r="P157" s="93"/>
      <c r="Q157" s="277">
        <v>0</v>
      </c>
    </row>
    <row r="158" spans="1:17" s="94" customFormat="1" ht="12" hidden="1" customHeight="1">
      <c r="A158" s="90" t="s">
        <v>3</v>
      </c>
      <c r="B158" s="90" t="s">
        <v>465</v>
      </c>
      <c r="C158" s="91">
        <v>1120116209</v>
      </c>
      <c r="D158" s="250" t="s">
        <v>663</v>
      </c>
      <c r="E158" s="92" t="s">
        <v>6</v>
      </c>
      <c r="F158" s="92" t="s">
        <v>220</v>
      </c>
      <c r="G158" s="101">
        <f>IF(F158="I",IFERROR(VLOOKUP(C158,Consolidado!B:H,7,FALSE),0),0)</f>
        <v>-466849</v>
      </c>
      <c r="H158" s="93"/>
      <c r="I158" s="277">
        <v>0</v>
      </c>
      <c r="J158" s="93"/>
      <c r="K158" s="101">
        <v>0</v>
      </c>
      <c r="L158" s="93"/>
      <c r="M158" s="277">
        <v>0</v>
      </c>
      <c r="N158" s="93"/>
      <c r="O158" s="101">
        <v>0</v>
      </c>
      <c r="P158" s="93"/>
      <c r="Q158" s="277">
        <v>0</v>
      </c>
    </row>
    <row r="159" spans="1:17" s="94" customFormat="1" ht="12" hidden="1" customHeight="1">
      <c r="A159" s="90" t="s">
        <v>3</v>
      </c>
      <c r="B159" s="90"/>
      <c r="C159" s="91">
        <v>1120116210</v>
      </c>
      <c r="D159" s="250" t="s">
        <v>909</v>
      </c>
      <c r="E159" s="92" t="s">
        <v>146</v>
      </c>
      <c r="F159" s="92" t="s">
        <v>220</v>
      </c>
      <c r="G159" s="101">
        <f>IF(F159="I",IFERROR(VLOOKUP(C159,Consolidado!B:H,7,FALSE),0),0)</f>
        <v>0</v>
      </c>
      <c r="H159" s="93"/>
      <c r="I159" s="277">
        <v>0</v>
      </c>
      <c r="J159" s="93"/>
      <c r="K159" s="101">
        <v>0</v>
      </c>
      <c r="L159" s="93"/>
      <c r="M159" s="277">
        <v>0</v>
      </c>
      <c r="N159" s="93"/>
      <c r="O159" s="101">
        <v>0</v>
      </c>
      <c r="P159" s="93"/>
      <c r="Q159" s="277">
        <v>0</v>
      </c>
    </row>
    <row r="160" spans="1:17" s="94" customFormat="1" ht="12" hidden="1" customHeight="1">
      <c r="A160" s="90" t="s">
        <v>3</v>
      </c>
      <c r="B160" s="90"/>
      <c r="C160" s="91">
        <v>1120116211</v>
      </c>
      <c r="D160" s="250" t="s">
        <v>910</v>
      </c>
      <c r="E160" s="92" t="s">
        <v>6</v>
      </c>
      <c r="F160" s="92" t="s">
        <v>220</v>
      </c>
      <c r="G160" s="101">
        <f>IF(F160="I",IFERROR(VLOOKUP(C160,Consolidado!B:H,7,FALSE),0),0)</f>
        <v>0</v>
      </c>
      <c r="H160" s="93"/>
      <c r="I160" s="277">
        <v>0</v>
      </c>
      <c r="J160" s="93"/>
      <c r="K160" s="101">
        <v>0</v>
      </c>
      <c r="L160" s="93"/>
      <c r="M160" s="277">
        <v>0</v>
      </c>
      <c r="N160" s="93"/>
      <c r="O160" s="101">
        <v>0</v>
      </c>
      <c r="P160" s="93"/>
      <c r="Q160" s="277">
        <v>0</v>
      </c>
    </row>
    <row r="161" spans="1:17" s="94" customFormat="1" ht="12" hidden="1" customHeight="1">
      <c r="A161" s="90" t="s">
        <v>3</v>
      </c>
      <c r="B161" s="90"/>
      <c r="C161" s="91">
        <v>1120116212</v>
      </c>
      <c r="D161" s="250" t="s">
        <v>911</v>
      </c>
      <c r="E161" s="92" t="s">
        <v>146</v>
      </c>
      <c r="F161" s="92" t="s">
        <v>220</v>
      </c>
      <c r="G161" s="101">
        <f>IF(F161="I",IFERROR(VLOOKUP(C161,Consolidado!B:H,7,FALSE),0),0)</f>
        <v>0</v>
      </c>
      <c r="H161" s="93"/>
      <c r="I161" s="277">
        <v>0</v>
      </c>
      <c r="J161" s="93"/>
      <c r="K161" s="101">
        <v>0</v>
      </c>
      <c r="L161" s="93"/>
      <c r="M161" s="277">
        <v>0</v>
      </c>
      <c r="N161" s="93"/>
      <c r="O161" s="101">
        <v>0</v>
      </c>
      <c r="P161" s="93"/>
      <c r="Q161" s="277">
        <v>0</v>
      </c>
    </row>
    <row r="162" spans="1:17" s="94" customFormat="1" ht="12" hidden="1" customHeight="1">
      <c r="A162" s="90" t="s">
        <v>3</v>
      </c>
      <c r="B162" s="90"/>
      <c r="C162" s="91">
        <v>1120116213</v>
      </c>
      <c r="D162" s="250" t="s">
        <v>912</v>
      </c>
      <c r="E162" s="92" t="s">
        <v>6</v>
      </c>
      <c r="F162" s="92" t="s">
        <v>220</v>
      </c>
      <c r="G162" s="101">
        <f>IF(F162="I",IFERROR(VLOOKUP(C162,Consolidado!B:H,7,FALSE),0),0)</f>
        <v>0</v>
      </c>
      <c r="H162" s="93"/>
      <c r="I162" s="277">
        <v>0</v>
      </c>
      <c r="J162" s="93"/>
      <c r="K162" s="101">
        <v>0</v>
      </c>
      <c r="L162" s="93"/>
      <c r="M162" s="277">
        <v>0</v>
      </c>
      <c r="N162" s="93"/>
      <c r="O162" s="101">
        <v>0</v>
      </c>
      <c r="P162" s="93"/>
      <c r="Q162" s="277">
        <v>0</v>
      </c>
    </row>
    <row r="163" spans="1:17" s="94" customFormat="1" ht="12" hidden="1" customHeight="1">
      <c r="A163" s="90" t="s">
        <v>3</v>
      </c>
      <c r="B163" s="90"/>
      <c r="C163" s="91">
        <v>1120116214</v>
      </c>
      <c r="D163" s="250" t="s">
        <v>913</v>
      </c>
      <c r="E163" s="92" t="s">
        <v>146</v>
      </c>
      <c r="F163" s="92" t="s">
        <v>220</v>
      </c>
      <c r="G163" s="101">
        <f>IF(F163="I",IFERROR(VLOOKUP(C163,Consolidado!B:H,7,FALSE),0),0)</f>
        <v>0</v>
      </c>
      <c r="H163" s="93"/>
      <c r="I163" s="277">
        <v>0</v>
      </c>
      <c r="J163" s="93"/>
      <c r="K163" s="101">
        <v>0</v>
      </c>
      <c r="L163" s="93"/>
      <c r="M163" s="277">
        <v>0</v>
      </c>
      <c r="N163" s="93"/>
      <c r="O163" s="101">
        <v>0</v>
      </c>
      <c r="P163" s="93"/>
      <c r="Q163" s="277">
        <v>0</v>
      </c>
    </row>
    <row r="164" spans="1:17" s="94" customFormat="1" ht="12" hidden="1" customHeight="1">
      <c r="A164" s="90" t="s">
        <v>3</v>
      </c>
      <c r="B164" s="90"/>
      <c r="C164" s="91">
        <v>1120116215</v>
      </c>
      <c r="D164" s="250" t="s">
        <v>914</v>
      </c>
      <c r="E164" s="92" t="s">
        <v>6</v>
      </c>
      <c r="F164" s="92" t="s">
        <v>220</v>
      </c>
      <c r="G164" s="101">
        <f>IF(F164="I",IFERROR(VLOOKUP(C164,Consolidado!B:H,7,FALSE),0),0)</f>
        <v>0</v>
      </c>
      <c r="H164" s="93"/>
      <c r="I164" s="277">
        <v>0</v>
      </c>
      <c r="J164" s="93"/>
      <c r="K164" s="101">
        <v>0</v>
      </c>
      <c r="L164" s="93"/>
      <c r="M164" s="277">
        <v>0</v>
      </c>
      <c r="N164" s="93"/>
      <c r="O164" s="101">
        <v>0</v>
      </c>
      <c r="P164" s="93"/>
      <c r="Q164" s="277">
        <v>0</v>
      </c>
    </row>
    <row r="165" spans="1:17" s="94" customFormat="1" ht="12" hidden="1" customHeight="1">
      <c r="A165" s="90" t="s">
        <v>3</v>
      </c>
      <c r="B165" s="90"/>
      <c r="C165" s="91">
        <v>1120116216</v>
      </c>
      <c r="D165" s="250" t="s">
        <v>915</v>
      </c>
      <c r="E165" s="92" t="s">
        <v>146</v>
      </c>
      <c r="F165" s="92" t="s">
        <v>220</v>
      </c>
      <c r="G165" s="101">
        <f>IF(F165="I",IFERROR(VLOOKUP(C165,Consolidado!B:H,7,FALSE),0),0)</f>
        <v>0</v>
      </c>
      <c r="H165" s="93"/>
      <c r="I165" s="277">
        <v>0</v>
      </c>
      <c r="J165" s="93"/>
      <c r="K165" s="101">
        <v>0</v>
      </c>
      <c r="L165" s="93"/>
      <c r="M165" s="277">
        <v>0</v>
      </c>
      <c r="N165" s="93"/>
      <c r="O165" s="101">
        <v>0</v>
      </c>
      <c r="P165" s="93"/>
      <c r="Q165" s="277">
        <v>0</v>
      </c>
    </row>
    <row r="166" spans="1:17" s="94" customFormat="1" ht="12" hidden="1" customHeight="1">
      <c r="A166" s="90" t="s">
        <v>3</v>
      </c>
      <c r="B166" s="90" t="s">
        <v>465</v>
      </c>
      <c r="C166" s="91">
        <v>1120116217</v>
      </c>
      <c r="D166" s="250" t="s">
        <v>664</v>
      </c>
      <c r="E166" s="92" t="s">
        <v>6</v>
      </c>
      <c r="F166" s="92" t="s">
        <v>220</v>
      </c>
      <c r="G166" s="101">
        <f>IF(F166="I",IFERROR(VLOOKUP(C166,Consolidado!B:H,7,FALSE),0),0)</f>
        <v>-172837809</v>
      </c>
      <c r="H166" s="93"/>
      <c r="I166" s="277">
        <v>0</v>
      </c>
      <c r="J166" s="93"/>
      <c r="K166" s="101">
        <v>0</v>
      </c>
      <c r="L166" s="93"/>
      <c r="M166" s="277">
        <v>0</v>
      </c>
      <c r="N166" s="93"/>
      <c r="O166" s="101">
        <v>0</v>
      </c>
      <c r="P166" s="93"/>
      <c r="Q166" s="277">
        <v>0</v>
      </c>
    </row>
    <row r="167" spans="1:17" s="94" customFormat="1" ht="12" hidden="1" customHeight="1">
      <c r="A167" s="90" t="s">
        <v>3</v>
      </c>
      <c r="B167" s="90" t="s">
        <v>465</v>
      </c>
      <c r="C167" s="91">
        <v>1120116218</v>
      </c>
      <c r="D167" s="250" t="s">
        <v>665</v>
      </c>
      <c r="E167" s="92" t="s">
        <v>146</v>
      </c>
      <c r="F167" s="92" t="s">
        <v>220</v>
      </c>
      <c r="G167" s="101">
        <f>IF(F167="I",IFERROR(VLOOKUP(C167,Consolidado!B:H,7,FALSE),0),0)</f>
        <v>63</v>
      </c>
      <c r="H167" s="93"/>
      <c r="I167" s="277">
        <v>0</v>
      </c>
      <c r="J167" s="93"/>
      <c r="K167" s="101">
        <v>0</v>
      </c>
      <c r="L167" s="93"/>
      <c r="M167" s="277">
        <v>0</v>
      </c>
      <c r="N167" s="93"/>
      <c r="O167" s="101">
        <v>0</v>
      </c>
      <c r="P167" s="93"/>
      <c r="Q167" s="277">
        <v>0</v>
      </c>
    </row>
    <row r="168" spans="1:17" s="94" customFormat="1" ht="12" hidden="1" customHeight="1">
      <c r="A168" s="90" t="s">
        <v>3</v>
      </c>
      <c r="B168" s="90"/>
      <c r="C168" s="91">
        <v>1120116219</v>
      </c>
      <c r="D168" s="250" t="s">
        <v>916</v>
      </c>
      <c r="E168" s="92" t="s">
        <v>6</v>
      </c>
      <c r="F168" s="92" t="s">
        <v>220</v>
      </c>
      <c r="G168" s="101">
        <f>IF(F168="I",IFERROR(VLOOKUP(C168,Consolidado!B:H,7,FALSE),0),0)</f>
        <v>0</v>
      </c>
      <c r="H168" s="93"/>
      <c r="I168" s="277">
        <v>0</v>
      </c>
      <c r="J168" s="93"/>
      <c r="K168" s="101">
        <v>0</v>
      </c>
      <c r="L168" s="93"/>
      <c r="M168" s="277">
        <v>0</v>
      </c>
      <c r="N168" s="93"/>
      <c r="O168" s="101">
        <v>0</v>
      </c>
      <c r="P168" s="93"/>
      <c r="Q168" s="277">
        <v>0</v>
      </c>
    </row>
    <row r="169" spans="1:17" s="94" customFormat="1" ht="12" hidden="1" customHeight="1">
      <c r="A169" s="90" t="s">
        <v>3</v>
      </c>
      <c r="B169" s="90"/>
      <c r="C169" s="91">
        <v>1120116220</v>
      </c>
      <c r="D169" s="250" t="s">
        <v>917</v>
      </c>
      <c r="E169" s="92" t="s">
        <v>146</v>
      </c>
      <c r="F169" s="92" t="s">
        <v>220</v>
      </c>
      <c r="G169" s="101">
        <f>IF(F169="I",IFERROR(VLOOKUP(C169,Consolidado!B:H,7,FALSE),0),0)</f>
        <v>0</v>
      </c>
      <c r="H169" s="93"/>
      <c r="I169" s="277">
        <v>0</v>
      </c>
      <c r="J169" s="93"/>
      <c r="K169" s="101">
        <v>0</v>
      </c>
      <c r="L169" s="93"/>
      <c r="M169" s="277">
        <v>0</v>
      </c>
      <c r="N169" s="93"/>
      <c r="O169" s="101">
        <v>0</v>
      </c>
      <c r="P169" s="93"/>
      <c r="Q169" s="277">
        <v>0</v>
      </c>
    </row>
    <row r="170" spans="1:17" s="94" customFormat="1" ht="12" hidden="1" customHeight="1">
      <c r="A170" s="90" t="s">
        <v>3</v>
      </c>
      <c r="B170" s="90"/>
      <c r="C170" s="91">
        <v>1120116221</v>
      </c>
      <c r="D170" s="250" t="s">
        <v>918</v>
      </c>
      <c r="E170" s="92" t="s">
        <v>6</v>
      </c>
      <c r="F170" s="92" t="s">
        <v>220</v>
      </c>
      <c r="G170" s="101">
        <f>IF(F170="I",IFERROR(VLOOKUP(C170,Consolidado!B:H,7,FALSE),0),0)</f>
        <v>0</v>
      </c>
      <c r="H170" s="93"/>
      <c r="I170" s="277">
        <v>0</v>
      </c>
      <c r="J170" s="93"/>
      <c r="K170" s="101">
        <v>0</v>
      </c>
      <c r="L170" s="93"/>
      <c r="M170" s="277">
        <v>0</v>
      </c>
      <c r="N170" s="93"/>
      <c r="O170" s="101">
        <v>0</v>
      </c>
      <c r="P170" s="93"/>
      <c r="Q170" s="277">
        <v>0</v>
      </c>
    </row>
    <row r="171" spans="1:17" s="94" customFormat="1" ht="12" hidden="1" customHeight="1">
      <c r="A171" s="90" t="s">
        <v>3</v>
      </c>
      <c r="B171" s="90"/>
      <c r="C171" s="91">
        <v>1120116222</v>
      </c>
      <c r="D171" s="250" t="s">
        <v>919</v>
      </c>
      <c r="E171" s="92" t="s">
        <v>146</v>
      </c>
      <c r="F171" s="92" t="s">
        <v>220</v>
      </c>
      <c r="G171" s="101">
        <f>IF(F171="I",IFERROR(VLOOKUP(C171,Consolidado!B:H,7,FALSE),0),0)</f>
        <v>0</v>
      </c>
      <c r="H171" s="93"/>
      <c r="I171" s="277">
        <v>0</v>
      </c>
      <c r="J171" s="93"/>
      <c r="K171" s="101">
        <v>0</v>
      </c>
      <c r="L171" s="93"/>
      <c r="M171" s="277">
        <v>0</v>
      </c>
      <c r="N171" s="93"/>
      <c r="O171" s="101">
        <v>0</v>
      </c>
      <c r="P171" s="93"/>
      <c r="Q171" s="277">
        <v>0</v>
      </c>
    </row>
    <row r="172" spans="1:17" s="94" customFormat="1" ht="12" hidden="1" customHeight="1">
      <c r="A172" s="90" t="s">
        <v>3</v>
      </c>
      <c r="B172" s="90"/>
      <c r="C172" s="91">
        <v>1120116223</v>
      </c>
      <c r="D172" s="250" t="s">
        <v>920</v>
      </c>
      <c r="E172" s="92" t="s">
        <v>6</v>
      </c>
      <c r="F172" s="92" t="s">
        <v>220</v>
      </c>
      <c r="G172" s="101">
        <f>IF(F172="I",IFERROR(VLOOKUP(C172,Consolidado!B:H,7,FALSE),0),0)</f>
        <v>0</v>
      </c>
      <c r="H172" s="93"/>
      <c r="I172" s="277">
        <v>0</v>
      </c>
      <c r="J172" s="93"/>
      <c r="K172" s="101">
        <v>0</v>
      </c>
      <c r="L172" s="93"/>
      <c r="M172" s="277">
        <v>0</v>
      </c>
      <c r="N172" s="93"/>
      <c r="O172" s="101">
        <v>0</v>
      </c>
      <c r="P172" s="93"/>
      <c r="Q172" s="277">
        <v>0</v>
      </c>
    </row>
    <row r="173" spans="1:17" s="94" customFormat="1" ht="12" hidden="1" customHeight="1">
      <c r="A173" s="90" t="s">
        <v>3</v>
      </c>
      <c r="B173" s="90"/>
      <c r="C173" s="91">
        <v>1120116224</v>
      </c>
      <c r="D173" s="250" t="s">
        <v>921</v>
      </c>
      <c r="E173" s="92" t="s">
        <v>146</v>
      </c>
      <c r="F173" s="92" t="s">
        <v>220</v>
      </c>
      <c r="G173" s="101">
        <f>IF(F173="I",IFERROR(VLOOKUP(C173,Consolidado!B:H,7,FALSE),0),0)</f>
        <v>0</v>
      </c>
      <c r="H173" s="93"/>
      <c r="I173" s="277">
        <v>0</v>
      </c>
      <c r="J173" s="93"/>
      <c r="K173" s="101">
        <v>0</v>
      </c>
      <c r="L173" s="93"/>
      <c r="M173" s="277">
        <v>0</v>
      </c>
      <c r="N173" s="93"/>
      <c r="O173" s="101">
        <v>0</v>
      </c>
      <c r="P173" s="93"/>
      <c r="Q173" s="277">
        <v>0</v>
      </c>
    </row>
    <row r="174" spans="1:17" s="94" customFormat="1" ht="12" hidden="1" customHeight="1">
      <c r="A174" s="90" t="s">
        <v>3</v>
      </c>
      <c r="B174" s="90"/>
      <c r="C174" s="91">
        <v>1120116225</v>
      </c>
      <c r="D174" s="250" t="s">
        <v>922</v>
      </c>
      <c r="E174" s="92" t="s">
        <v>6</v>
      </c>
      <c r="F174" s="92" t="s">
        <v>220</v>
      </c>
      <c r="G174" s="101">
        <f>IF(F174="I",IFERROR(VLOOKUP(C174,Consolidado!B:H,7,FALSE),0),0)</f>
        <v>0</v>
      </c>
      <c r="H174" s="93"/>
      <c r="I174" s="277">
        <v>0</v>
      </c>
      <c r="J174" s="93"/>
      <c r="K174" s="101">
        <v>0</v>
      </c>
      <c r="L174" s="93"/>
      <c r="M174" s="277">
        <v>0</v>
      </c>
      <c r="N174" s="93"/>
      <c r="O174" s="101">
        <v>0</v>
      </c>
      <c r="P174" s="93"/>
      <c r="Q174" s="277">
        <v>0</v>
      </c>
    </row>
    <row r="175" spans="1:17" s="94" customFormat="1" ht="12" hidden="1" customHeight="1">
      <c r="A175" s="90" t="s">
        <v>3</v>
      </c>
      <c r="B175" s="90"/>
      <c r="C175" s="91">
        <v>1120116226</v>
      </c>
      <c r="D175" s="250" t="s">
        <v>923</v>
      </c>
      <c r="E175" s="92" t="s">
        <v>146</v>
      </c>
      <c r="F175" s="92" t="s">
        <v>220</v>
      </c>
      <c r="G175" s="101">
        <f>IF(F175="I",IFERROR(VLOOKUP(C175,Consolidado!B:H,7,FALSE),0),0)</f>
        <v>0</v>
      </c>
      <c r="H175" s="93"/>
      <c r="I175" s="277">
        <v>0</v>
      </c>
      <c r="J175" s="93"/>
      <c r="K175" s="101">
        <v>0</v>
      </c>
      <c r="L175" s="93"/>
      <c r="M175" s="277">
        <v>0</v>
      </c>
      <c r="N175" s="93"/>
      <c r="O175" s="101">
        <v>0</v>
      </c>
      <c r="P175" s="93"/>
      <c r="Q175" s="277">
        <v>0</v>
      </c>
    </row>
    <row r="176" spans="1:17" s="94" customFormat="1" ht="12" hidden="1" customHeight="1">
      <c r="A176" s="90" t="s">
        <v>3</v>
      </c>
      <c r="B176" s="90"/>
      <c r="C176" s="91">
        <v>1120116227</v>
      </c>
      <c r="D176" s="250" t="s">
        <v>924</v>
      </c>
      <c r="E176" s="92" t="s">
        <v>6</v>
      </c>
      <c r="F176" s="92" t="s">
        <v>220</v>
      </c>
      <c r="G176" s="101">
        <f>IF(F176="I",IFERROR(VLOOKUP(C176,Consolidado!B:H,7,FALSE),0),0)</f>
        <v>0</v>
      </c>
      <c r="H176" s="93"/>
      <c r="I176" s="277">
        <v>0</v>
      </c>
      <c r="J176" s="93"/>
      <c r="K176" s="101">
        <v>0</v>
      </c>
      <c r="L176" s="93"/>
      <c r="M176" s="277">
        <v>0</v>
      </c>
      <c r="N176" s="93"/>
      <c r="O176" s="101">
        <v>0</v>
      </c>
      <c r="P176" s="93"/>
      <c r="Q176" s="277">
        <v>0</v>
      </c>
    </row>
    <row r="177" spans="1:17" s="94" customFormat="1" ht="12" hidden="1" customHeight="1">
      <c r="A177" s="90" t="s">
        <v>3</v>
      </c>
      <c r="B177" s="90"/>
      <c r="C177" s="91">
        <v>1120116228</v>
      </c>
      <c r="D177" s="250" t="s">
        <v>925</v>
      </c>
      <c r="E177" s="92" t="s">
        <v>146</v>
      </c>
      <c r="F177" s="92" t="s">
        <v>220</v>
      </c>
      <c r="G177" s="101">
        <f>IF(F177="I",IFERROR(VLOOKUP(C177,Consolidado!B:H,7,FALSE),0),0)</f>
        <v>0</v>
      </c>
      <c r="H177" s="93"/>
      <c r="I177" s="277">
        <v>0</v>
      </c>
      <c r="J177" s="93"/>
      <c r="K177" s="101">
        <v>0</v>
      </c>
      <c r="L177" s="93"/>
      <c r="M177" s="277">
        <v>0</v>
      </c>
      <c r="N177" s="93"/>
      <c r="O177" s="101">
        <v>0</v>
      </c>
      <c r="P177" s="93"/>
      <c r="Q177" s="277">
        <v>0</v>
      </c>
    </row>
    <row r="178" spans="1:17" s="94" customFormat="1" ht="12" hidden="1" customHeight="1">
      <c r="A178" s="90" t="s">
        <v>3</v>
      </c>
      <c r="B178" s="90" t="s">
        <v>465</v>
      </c>
      <c r="C178" s="91">
        <v>1120116229</v>
      </c>
      <c r="D178" s="90" t="s">
        <v>666</v>
      </c>
      <c r="E178" s="92" t="s">
        <v>6</v>
      </c>
      <c r="F178" s="92" t="s">
        <v>220</v>
      </c>
      <c r="G178" s="101">
        <f>IF(F178="I",IFERROR(VLOOKUP(C178,Consolidado!B:H,7,FALSE),0),0)</f>
        <v>-44605433</v>
      </c>
      <c r="H178" s="93"/>
      <c r="I178" s="277">
        <v>0</v>
      </c>
      <c r="J178" s="93"/>
      <c r="K178" s="101">
        <v>0</v>
      </c>
      <c r="L178" s="93"/>
      <c r="M178" s="277">
        <v>0</v>
      </c>
      <c r="N178" s="93"/>
      <c r="O178" s="101">
        <v>0</v>
      </c>
      <c r="P178" s="93"/>
      <c r="Q178" s="277">
        <v>0</v>
      </c>
    </row>
    <row r="179" spans="1:17" s="94" customFormat="1" ht="12" hidden="1" customHeight="1">
      <c r="A179" s="90" t="s">
        <v>3</v>
      </c>
      <c r="B179" s="90"/>
      <c r="C179" s="91">
        <v>1120116230</v>
      </c>
      <c r="D179" s="250" t="s">
        <v>926</v>
      </c>
      <c r="E179" s="92" t="s">
        <v>146</v>
      </c>
      <c r="F179" s="92" t="s">
        <v>220</v>
      </c>
      <c r="G179" s="101">
        <f>IF(F179="I",IFERROR(VLOOKUP(C179,Consolidado!B:H,7,FALSE),0),0)</f>
        <v>0</v>
      </c>
      <c r="H179" s="93"/>
      <c r="I179" s="277">
        <v>0</v>
      </c>
      <c r="J179" s="93"/>
      <c r="K179" s="101">
        <v>0</v>
      </c>
      <c r="L179" s="93"/>
      <c r="M179" s="277">
        <v>0</v>
      </c>
      <c r="N179" s="93"/>
      <c r="O179" s="101">
        <v>0</v>
      </c>
      <c r="P179" s="93"/>
      <c r="Q179" s="277">
        <v>0</v>
      </c>
    </row>
    <row r="180" spans="1:17" s="94" customFormat="1" ht="12" hidden="1" customHeight="1">
      <c r="A180" s="90" t="s">
        <v>3</v>
      </c>
      <c r="B180" s="90"/>
      <c r="C180" s="91">
        <v>1120116231</v>
      </c>
      <c r="D180" s="250" t="s">
        <v>927</v>
      </c>
      <c r="E180" s="92" t="s">
        <v>6</v>
      </c>
      <c r="F180" s="92" t="s">
        <v>220</v>
      </c>
      <c r="G180" s="101">
        <f>IF(F180="I",IFERROR(VLOOKUP(C180,Consolidado!B:H,7,FALSE),0),0)</f>
        <v>0</v>
      </c>
      <c r="H180" s="93"/>
      <c r="I180" s="277">
        <v>0</v>
      </c>
      <c r="J180" s="93"/>
      <c r="K180" s="101">
        <v>0</v>
      </c>
      <c r="L180" s="93"/>
      <c r="M180" s="277">
        <v>0</v>
      </c>
      <c r="N180" s="93"/>
      <c r="O180" s="101">
        <v>0</v>
      </c>
      <c r="P180" s="93"/>
      <c r="Q180" s="277">
        <v>0</v>
      </c>
    </row>
    <row r="181" spans="1:17" s="94" customFormat="1" ht="12" hidden="1" customHeight="1">
      <c r="A181" s="90" t="s">
        <v>3</v>
      </c>
      <c r="B181" s="90"/>
      <c r="C181" s="91">
        <v>1120116232</v>
      </c>
      <c r="D181" s="250" t="s">
        <v>928</v>
      </c>
      <c r="E181" s="92" t="s">
        <v>146</v>
      </c>
      <c r="F181" s="92" t="s">
        <v>220</v>
      </c>
      <c r="G181" s="101">
        <f>IF(F181="I",IFERROR(VLOOKUP(C181,Consolidado!B:H,7,FALSE),0),0)</f>
        <v>0</v>
      </c>
      <c r="H181" s="93"/>
      <c r="I181" s="277">
        <v>0</v>
      </c>
      <c r="J181" s="93"/>
      <c r="K181" s="101">
        <v>0</v>
      </c>
      <c r="L181" s="93"/>
      <c r="M181" s="277">
        <v>0</v>
      </c>
      <c r="N181" s="93"/>
      <c r="O181" s="101">
        <v>0</v>
      </c>
      <c r="P181" s="93"/>
      <c r="Q181" s="277">
        <v>0</v>
      </c>
    </row>
    <row r="182" spans="1:17" s="94" customFormat="1" ht="12" hidden="1" customHeight="1">
      <c r="A182" s="90" t="s">
        <v>3</v>
      </c>
      <c r="B182" s="90"/>
      <c r="C182" s="91">
        <v>112012</v>
      </c>
      <c r="D182" s="250" t="s">
        <v>929</v>
      </c>
      <c r="E182" s="92" t="s">
        <v>6</v>
      </c>
      <c r="F182" s="92" t="s">
        <v>219</v>
      </c>
      <c r="G182" s="101">
        <f>IF(F182="I",IFERROR(VLOOKUP(C182,Consolidado!B:H,7,FALSE),0),0)</f>
        <v>0</v>
      </c>
      <c r="H182" s="93"/>
      <c r="I182" s="277">
        <v>0</v>
      </c>
      <c r="J182" s="93"/>
      <c r="K182" s="101">
        <v>0</v>
      </c>
      <c r="L182" s="93"/>
      <c r="M182" s="277">
        <v>0</v>
      </c>
      <c r="N182" s="93"/>
      <c r="O182" s="101">
        <v>0</v>
      </c>
      <c r="P182" s="93"/>
      <c r="Q182" s="277">
        <v>0</v>
      </c>
    </row>
    <row r="183" spans="1:17" s="94" customFormat="1" ht="12" hidden="1" customHeight="1">
      <c r="A183" s="90" t="s">
        <v>3</v>
      </c>
      <c r="B183" s="90"/>
      <c r="C183" s="91">
        <v>1120121</v>
      </c>
      <c r="D183" s="250" t="s">
        <v>930</v>
      </c>
      <c r="E183" s="92" t="s">
        <v>6</v>
      </c>
      <c r="F183" s="92" t="s">
        <v>219</v>
      </c>
      <c r="G183" s="101">
        <f>IF(F183="I",IFERROR(VLOOKUP(C183,Consolidado!B:H,7,FALSE),0),0)</f>
        <v>0</v>
      </c>
      <c r="H183" s="93"/>
      <c r="I183" s="277">
        <v>0</v>
      </c>
      <c r="J183" s="93"/>
      <c r="K183" s="101">
        <v>0</v>
      </c>
      <c r="L183" s="93"/>
      <c r="M183" s="277">
        <v>0</v>
      </c>
      <c r="N183" s="93"/>
      <c r="O183" s="101">
        <v>0</v>
      </c>
      <c r="P183" s="93"/>
      <c r="Q183" s="277">
        <v>0</v>
      </c>
    </row>
    <row r="184" spans="1:17" s="94" customFormat="1" ht="12" hidden="1" customHeight="1">
      <c r="A184" s="90" t="s">
        <v>3</v>
      </c>
      <c r="B184" s="90"/>
      <c r="C184" s="91">
        <v>11201211</v>
      </c>
      <c r="D184" s="250" t="s">
        <v>635</v>
      </c>
      <c r="E184" s="92" t="s">
        <v>6</v>
      </c>
      <c r="F184" s="92" t="s">
        <v>219</v>
      </c>
      <c r="G184" s="101">
        <f>IF(F184="I",IFERROR(VLOOKUP(C184,Consolidado!B:H,7,FALSE),0),0)</f>
        <v>0</v>
      </c>
      <c r="H184" s="93"/>
      <c r="I184" s="277">
        <v>0</v>
      </c>
      <c r="J184" s="93"/>
      <c r="K184" s="101">
        <v>0</v>
      </c>
      <c r="L184" s="93"/>
      <c r="M184" s="277">
        <v>0</v>
      </c>
      <c r="N184" s="93"/>
      <c r="O184" s="101">
        <v>0</v>
      </c>
      <c r="P184" s="93"/>
      <c r="Q184" s="277">
        <v>0</v>
      </c>
    </row>
    <row r="185" spans="1:17" s="94" customFormat="1" ht="12" hidden="1" customHeight="1">
      <c r="A185" s="90" t="s">
        <v>3</v>
      </c>
      <c r="B185" s="90"/>
      <c r="C185" s="91">
        <v>1120121101</v>
      </c>
      <c r="D185" s="250" t="s">
        <v>764</v>
      </c>
      <c r="E185" s="92" t="s">
        <v>6</v>
      </c>
      <c r="F185" s="92" t="s">
        <v>220</v>
      </c>
      <c r="G185" s="101">
        <f>IF(F185="I",IFERROR(VLOOKUP(C185,Consolidado!B:H,7,FALSE),0),0)</f>
        <v>0</v>
      </c>
      <c r="H185" s="93"/>
      <c r="I185" s="277">
        <v>0</v>
      </c>
      <c r="J185" s="93"/>
      <c r="K185" s="101">
        <v>0</v>
      </c>
      <c r="L185" s="93"/>
      <c r="M185" s="277">
        <v>0</v>
      </c>
      <c r="N185" s="93"/>
      <c r="O185" s="101">
        <v>0</v>
      </c>
      <c r="P185" s="93"/>
      <c r="Q185" s="277">
        <v>0</v>
      </c>
    </row>
    <row r="186" spans="1:17" s="94" customFormat="1" ht="12" hidden="1" customHeight="1">
      <c r="A186" s="90" t="s">
        <v>3</v>
      </c>
      <c r="B186" s="90"/>
      <c r="C186" s="91">
        <v>1120121102</v>
      </c>
      <c r="D186" s="250" t="s">
        <v>874</v>
      </c>
      <c r="E186" s="92" t="s">
        <v>146</v>
      </c>
      <c r="F186" s="92" t="s">
        <v>220</v>
      </c>
      <c r="G186" s="101">
        <f>IF(F186="I",IFERROR(VLOOKUP(C186,Consolidado!B:H,7,FALSE),0),0)</f>
        <v>0</v>
      </c>
      <c r="H186" s="93"/>
      <c r="I186" s="277">
        <v>0</v>
      </c>
      <c r="J186" s="93"/>
      <c r="K186" s="101">
        <v>0</v>
      </c>
      <c r="L186" s="93"/>
      <c r="M186" s="277">
        <v>0</v>
      </c>
      <c r="N186" s="93"/>
      <c r="O186" s="101">
        <v>0</v>
      </c>
      <c r="P186" s="93"/>
      <c r="Q186" s="277">
        <v>0</v>
      </c>
    </row>
    <row r="187" spans="1:17" s="94" customFormat="1" ht="12" hidden="1" customHeight="1">
      <c r="A187" s="90" t="s">
        <v>3</v>
      </c>
      <c r="B187" s="90"/>
      <c r="C187" s="91">
        <v>11201212</v>
      </c>
      <c r="D187" s="250" t="s">
        <v>425</v>
      </c>
      <c r="E187" s="92" t="s">
        <v>6</v>
      </c>
      <c r="F187" s="92" t="s">
        <v>219</v>
      </c>
      <c r="G187" s="101">
        <f>IF(F187="I",IFERROR(VLOOKUP(C187,Consolidado!B:H,7,FALSE),0),0)</f>
        <v>0</v>
      </c>
      <c r="H187" s="93"/>
      <c r="I187" s="277">
        <v>0</v>
      </c>
      <c r="J187" s="93"/>
      <c r="K187" s="101">
        <v>0</v>
      </c>
      <c r="L187" s="93"/>
      <c r="M187" s="277">
        <v>0</v>
      </c>
      <c r="N187" s="93"/>
      <c r="O187" s="101">
        <v>0</v>
      </c>
      <c r="P187" s="93"/>
      <c r="Q187" s="277">
        <v>0</v>
      </c>
    </row>
    <row r="188" spans="1:17" s="94" customFormat="1" ht="12" hidden="1" customHeight="1">
      <c r="A188" s="90" t="s">
        <v>3</v>
      </c>
      <c r="B188" s="90"/>
      <c r="C188" s="91">
        <v>1120121201</v>
      </c>
      <c r="D188" s="250" t="s">
        <v>753</v>
      </c>
      <c r="E188" s="92" t="s">
        <v>6</v>
      </c>
      <c r="F188" s="92" t="s">
        <v>220</v>
      </c>
      <c r="G188" s="101">
        <f>IF(F188="I",IFERROR(VLOOKUP(C188,Consolidado!B:H,7,FALSE),0),0)</f>
        <v>0</v>
      </c>
      <c r="H188" s="93"/>
      <c r="I188" s="277">
        <v>0</v>
      </c>
      <c r="J188" s="93"/>
      <c r="K188" s="101">
        <v>0</v>
      </c>
      <c r="L188" s="93"/>
      <c r="M188" s="277">
        <v>0</v>
      </c>
      <c r="N188" s="93"/>
      <c r="O188" s="101">
        <v>0</v>
      </c>
      <c r="P188" s="93"/>
      <c r="Q188" s="277">
        <v>0</v>
      </c>
    </row>
    <row r="189" spans="1:17" s="94" customFormat="1" ht="12" hidden="1" customHeight="1">
      <c r="A189" s="90" t="s">
        <v>3</v>
      </c>
      <c r="B189" s="90"/>
      <c r="C189" s="91">
        <v>1120121202</v>
      </c>
      <c r="D189" s="250" t="s">
        <v>768</v>
      </c>
      <c r="E189" s="92" t="s">
        <v>146</v>
      </c>
      <c r="F189" s="92" t="s">
        <v>220</v>
      </c>
      <c r="G189" s="101">
        <f>IF(F189="I",IFERROR(VLOOKUP(C189,Consolidado!B:H,7,FALSE),0),0)</f>
        <v>0</v>
      </c>
      <c r="H189" s="93"/>
      <c r="I189" s="277">
        <v>0</v>
      </c>
      <c r="J189" s="93"/>
      <c r="K189" s="101">
        <v>0</v>
      </c>
      <c r="L189" s="93"/>
      <c r="M189" s="277">
        <v>0</v>
      </c>
      <c r="N189" s="93"/>
      <c r="O189" s="101">
        <v>0</v>
      </c>
      <c r="P189" s="93"/>
      <c r="Q189" s="277">
        <v>0</v>
      </c>
    </row>
    <row r="190" spans="1:17" s="94" customFormat="1" ht="12" hidden="1" customHeight="1">
      <c r="A190" s="90" t="s">
        <v>3</v>
      </c>
      <c r="B190" s="90"/>
      <c r="C190" s="91">
        <v>11201213</v>
      </c>
      <c r="D190" s="250" t="s">
        <v>875</v>
      </c>
      <c r="E190" s="92" t="s">
        <v>6</v>
      </c>
      <c r="F190" s="92" t="s">
        <v>219</v>
      </c>
      <c r="G190" s="101">
        <f>IF(F190="I",IFERROR(VLOOKUP(C190,Consolidado!B:H,7,FALSE),0),0)</f>
        <v>0</v>
      </c>
      <c r="H190" s="93"/>
      <c r="I190" s="277">
        <v>0</v>
      </c>
      <c r="J190" s="93"/>
      <c r="K190" s="101">
        <v>0</v>
      </c>
      <c r="L190" s="93"/>
      <c r="M190" s="277">
        <v>0</v>
      </c>
      <c r="N190" s="93"/>
      <c r="O190" s="101">
        <v>0</v>
      </c>
      <c r="P190" s="93"/>
      <c r="Q190" s="277">
        <v>0</v>
      </c>
    </row>
    <row r="191" spans="1:17" s="94" customFormat="1" ht="12" hidden="1" customHeight="1">
      <c r="A191" s="90" t="s">
        <v>3</v>
      </c>
      <c r="B191" s="90"/>
      <c r="C191" s="91">
        <v>1120121301</v>
      </c>
      <c r="D191" s="250" t="s">
        <v>754</v>
      </c>
      <c r="E191" s="92" t="s">
        <v>6</v>
      </c>
      <c r="F191" s="92" t="s">
        <v>220</v>
      </c>
      <c r="G191" s="101">
        <f>IF(F191="I",IFERROR(VLOOKUP(C191,Consolidado!B:H,7,FALSE),0),0)</f>
        <v>0</v>
      </c>
      <c r="H191" s="93"/>
      <c r="I191" s="277">
        <v>0</v>
      </c>
      <c r="J191" s="93"/>
      <c r="K191" s="101">
        <v>0</v>
      </c>
      <c r="L191" s="93"/>
      <c r="M191" s="277">
        <v>0</v>
      </c>
      <c r="N191" s="93"/>
      <c r="O191" s="101">
        <v>0</v>
      </c>
      <c r="P191" s="93"/>
      <c r="Q191" s="277">
        <v>0</v>
      </c>
    </row>
    <row r="192" spans="1:17" s="94" customFormat="1" ht="12" hidden="1" customHeight="1">
      <c r="A192" s="90" t="s">
        <v>3</v>
      </c>
      <c r="B192" s="90"/>
      <c r="C192" s="91">
        <v>1120121302</v>
      </c>
      <c r="D192" s="250" t="s">
        <v>755</v>
      </c>
      <c r="E192" s="92" t="s">
        <v>146</v>
      </c>
      <c r="F192" s="92" t="s">
        <v>220</v>
      </c>
      <c r="G192" s="101">
        <f>IF(F192="I",IFERROR(VLOOKUP(C192,Consolidado!B:H,7,FALSE),0),0)</f>
        <v>0</v>
      </c>
      <c r="H192" s="93"/>
      <c r="I192" s="277">
        <v>0</v>
      </c>
      <c r="J192" s="93"/>
      <c r="K192" s="101">
        <v>0</v>
      </c>
      <c r="L192" s="93"/>
      <c r="M192" s="277">
        <v>0</v>
      </c>
      <c r="N192" s="93"/>
      <c r="O192" s="101">
        <v>0</v>
      </c>
      <c r="P192" s="93"/>
      <c r="Q192" s="277">
        <v>0</v>
      </c>
    </row>
    <row r="193" spans="1:17" s="94" customFormat="1" ht="12" hidden="1" customHeight="1">
      <c r="A193" s="90" t="s">
        <v>3</v>
      </c>
      <c r="B193" s="90"/>
      <c r="C193" s="91">
        <v>11201214</v>
      </c>
      <c r="D193" s="250" t="s">
        <v>56</v>
      </c>
      <c r="E193" s="92" t="s">
        <v>6</v>
      </c>
      <c r="F193" s="92" t="s">
        <v>219</v>
      </c>
      <c r="G193" s="101">
        <f>IF(F193="I",IFERROR(VLOOKUP(C193,Consolidado!B:H,7,FALSE),0),0)</f>
        <v>0</v>
      </c>
      <c r="H193" s="93"/>
      <c r="I193" s="277">
        <v>0</v>
      </c>
      <c r="J193" s="93"/>
      <c r="K193" s="101">
        <v>0</v>
      </c>
      <c r="L193" s="93"/>
      <c r="M193" s="277">
        <v>0</v>
      </c>
      <c r="N193" s="93"/>
      <c r="O193" s="101">
        <v>0</v>
      </c>
      <c r="P193" s="93"/>
      <c r="Q193" s="277">
        <v>0</v>
      </c>
    </row>
    <row r="194" spans="1:17" s="94" customFormat="1" ht="12" hidden="1" customHeight="1">
      <c r="A194" s="90" t="s">
        <v>3</v>
      </c>
      <c r="B194" s="90"/>
      <c r="C194" s="91">
        <v>1120121401</v>
      </c>
      <c r="D194" s="250" t="s">
        <v>756</v>
      </c>
      <c r="E194" s="92" t="s">
        <v>6</v>
      </c>
      <c r="F194" s="92" t="s">
        <v>220</v>
      </c>
      <c r="G194" s="101">
        <f>IF(F194="I",IFERROR(VLOOKUP(C194,Consolidado!B:H,7,FALSE),0),0)</f>
        <v>0</v>
      </c>
      <c r="H194" s="93"/>
      <c r="I194" s="277">
        <v>0</v>
      </c>
      <c r="J194" s="93"/>
      <c r="K194" s="101">
        <v>0</v>
      </c>
      <c r="L194" s="93"/>
      <c r="M194" s="277">
        <v>0</v>
      </c>
      <c r="N194" s="93"/>
      <c r="O194" s="101">
        <v>0</v>
      </c>
      <c r="P194" s="93"/>
      <c r="Q194" s="277">
        <v>0</v>
      </c>
    </row>
    <row r="195" spans="1:17" s="94" customFormat="1" ht="12" hidden="1" customHeight="1">
      <c r="A195" s="90" t="s">
        <v>3</v>
      </c>
      <c r="B195" s="90"/>
      <c r="C195" s="91">
        <v>1120121402</v>
      </c>
      <c r="D195" s="250" t="s">
        <v>640</v>
      </c>
      <c r="E195" s="92" t="s">
        <v>146</v>
      </c>
      <c r="F195" s="92" t="s">
        <v>220</v>
      </c>
      <c r="G195" s="101">
        <f>IF(F195="I",IFERROR(VLOOKUP(C195,Consolidado!B:H,7,FALSE),0),0)</f>
        <v>0</v>
      </c>
      <c r="H195" s="93"/>
      <c r="I195" s="277">
        <v>0</v>
      </c>
      <c r="J195" s="93"/>
      <c r="K195" s="101">
        <v>0</v>
      </c>
      <c r="L195" s="93"/>
      <c r="M195" s="277">
        <v>0</v>
      </c>
      <c r="N195" s="93"/>
      <c r="O195" s="101">
        <v>0</v>
      </c>
      <c r="P195" s="93"/>
      <c r="Q195" s="277">
        <v>0</v>
      </c>
    </row>
    <row r="196" spans="1:17" s="94" customFormat="1" ht="12" hidden="1" customHeight="1">
      <c r="A196" s="90" t="s">
        <v>3</v>
      </c>
      <c r="B196" s="90"/>
      <c r="C196" s="91">
        <v>11202</v>
      </c>
      <c r="D196" s="250" t="s">
        <v>931</v>
      </c>
      <c r="E196" s="92" t="s">
        <v>6</v>
      </c>
      <c r="F196" s="92" t="s">
        <v>219</v>
      </c>
      <c r="G196" s="101">
        <f>IF(F196="I",IFERROR(VLOOKUP(C196,Consolidado!B:H,7,FALSE),0),0)</f>
        <v>0</v>
      </c>
      <c r="H196" s="93"/>
      <c r="I196" s="277">
        <v>0</v>
      </c>
      <c r="J196" s="93"/>
      <c r="K196" s="101">
        <v>0</v>
      </c>
      <c r="L196" s="93"/>
      <c r="M196" s="277">
        <v>0</v>
      </c>
      <c r="N196" s="93"/>
      <c r="O196" s="101">
        <v>0</v>
      </c>
      <c r="P196" s="93"/>
      <c r="Q196" s="277">
        <v>0</v>
      </c>
    </row>
    <row r="197" spans="1:17" s="94" customFormat="1" ht="12" hidden="1" customHeight="1">
      <c r="A197" s="90" t="s">
        <v>3</v>
      </c>
      <c r="B197" s="90"/>
      <c r="C197" s="91">
        <v>112021</v>
      </c>
      <c r="D197" s="250" t="s">
        <v>695</v>
      </c>
      <c r="E197" s="92" t="s">
        <v>6</v>
      </c>
      <c r="F197" s="92" t="s">
        <v>219</v>
      </c>
      <c r="G197" s="101">
        <f>IF(F197="I",IFERROR(VLOOKUP(C197,Consolidado!B:H,7,FALSE),0),0)</f>
        <v>0</v>
      </c>
      <c r="H197" s="93"/>
      <c r="I197" s="277">
        <v>0</v>
      </c>
      <c r="J197" s="93"/>
      <c r="K197" s="101">
        <v>0</v>
      </c>
      <c r="L197" s="93"/>
      <c r="M197" s="277">
        <v>0</v>
      </c>
      <c r="N197" s="93"/>
      <c r="O197" s="101">
        <v>0</v>
      </c>
      <c r="P197" s="93"/>
      <c r="Q197" s="277">
        <v>0</v>
      </c>
    </row>
    <row r="198" spans="1:17" s="94" customFormat="1" ht="12" hidden="1" customHeight="1">
      <c r="A198" s="90" t="s">
        <v>3</v>
      </c>
      <c r="B198" s="90"/>
      <c r="C198" s="91">
        <v>1120211</v>
      </c>
      <c r="D198" s="250" t="s">
        <v>637</v>
      </c>
      <c r="E198" s="92" t="s">
        <v>6</v>
      </c>
      <c r="F198" s="92" t="s">
        <v>219</v>
      </c>
      <c r="G198" s="101">
        <f>IF(F198="I",IFERROR(VLOOKUP(C198,Consolidado!B:H,7,FALSE),0),0)</f>
        <v>0</v>
      </c>
      <c r="H198" s="93"/>
      <c r="I198" s="277">
        <v>0</v>
      </c>
      <c r="J198" s="93"/>
      <c r="K198" s="101">
        <v>0</v>
      </c>
      <c r="L198" s="93"/>
      <c r="M198" s="277">
        <v>0</v>
      </c>
      <c r="N198" s="93"/>
      <c r="O198" s="101">
        <v>0</v>
      </c>
      <c r="P198" s="93"/>
      <c r="Q198" s="277">
        <v>0</v>
      </c>
    </row>
    <row r="199" spans="1:17" s="94" customFormat="1" ht="12" hidden="1" customHeight="1">
      <c r="A199" s="90" t="s">
        <v>3</v>
      </c>
      <c r="B199" s="90"/>
      <c r="C199" s="91">
        <v>11202111</v>
      </c>
      <c r="D199" s="250" t="s">
        <v>932</v>
      </c>
      <c r="E199" s="92" t="s">
        <v>6</v>
      </c>
      <c r="F199" s="92" t="s">
        <v>219</v>
      </c>
      <c r="G199" s="101">
        <f>IF(F199="I",IFERROR(VLOOKUP(C199,Consolidado!B:H,7,FALSE),0),0)</f>
        <v>0</v>
      </c>
      <c r="H199" s="93"/>
      <c r="I199" s="277">
        <v>0</v>
      </c>
      <c r="J199" s="93"/>
      <c r="K199" s="101">
        <v>0</v>
      </c>
      <c r="L199" s="93"/>
      <c r="M199" s="277">
        <v>0</v>
      </c>
      <c r="N199" s="93"/>
      <c r="O199" s="101">
        <v>0</v>
      </c>
      <c r="P199" s="93"/>
      <c r="Q199" s="277">
        <v>0</v>
      </c>
    </row>
    <row r="200" spans="1:17" s="94" customFormat="1" ht="12" hidden="1" customHeight="1">
      <c r="A200" s="90" t="s">
        <v>3</v>
      </c>
      <c r="B200" s="90" t="s">
        <v>439</v>
      </c>
      <c r="C200" s="91">
        <v>1120211101</v>
      </c>
      <c r="D200" s="250" t="s">
        <v>933</v>
      </c>
      <c r="E200" s="92" t="s">
        <v>6</v>
      </c>
      <c r="F200" s="92" t="s">
        <v>220</v>
      </c>
      <c r="G200" s="101">
        <f>IF(F200="I",IFERROR(VLOOKUP(C200,Consolidado!B:H,7,FALSE),0),0)</f>
        <v>0</v>
      </c>
      <c r="H200" s="93"/>
      <c r="I200" s="277">
        <v>0</v>
      </c>
      <c r="J200" s="93"/>
      <c r="K200" s="101">
        <v>0</v>
      </c>
      <c r="L200" s="93"/>
      <c r="M200" s="277">
        <v>0</v>
      </c>
      <c r="N200" s="93"/>
      <c r="O200" s="101">
        <v>0</v>
      </c>
      <c r="P200" s="93"/>
      <c r="Q200" s="277">
        <v>0</v>
      </c>
    </row>
    <row r="201" spans="1:17" s="94" customFormat="1" ht="12" hidden="1" customHeight="1">
      <c r="A201" s="90" t="s">
        <v>3</v>
      </c>
      <c r="B201" s="90"/>
      <c r="C201" s="91">
        <v>1120212</v>
      </c>
      <c r="D201" s="250" t="s">
        <v>641</v>
      </c>
      <c r="E201" s="92" t="s">
        <v>6</v>
      </c>
      <c r="F201" s="92" t="s">
        <v>219</v>
      </c>
      <c r="G201" s="101">
        <f>IF(F201="I",IFERROR(VLOOKUP(C201,Consolidado!B:H,7,FALSE),0),0)</f>
        <v>0</v>
      </c>
      <c r="H201" s="93"/>
      <c r="I201" s="277">
        <v>0</v>
      </c>
      <c r="J201" s="93"/>
      <c r="K201" s="101">
        <v>0</v>
      </c>
      <c r="L201" s="93"/>
      <c r="M201" s="277">
        <v>0</v>
      </c>
      <c r="N201" s="93"/>
      <c r="O201" s="101">
        <v>0</v>
      </c>
      <c r="P201" s="93"/>
      <c r="Q201" s="277">
        <v>0</v>
      </c>
    </row>
    <row r="202" spans="1:17" s="94" customFormat="1" ht="12" hidden="1" customHeight="1">
      <c r="A202" s="90" t="s">
        <v>3</v>
      </c>
      <c r="B202" s="90"/>
      <c r="C202" s="91">
        <v>1120213</v>
      </c>
      <c r="D202" s="250" t="s">
        <v>646</v>
      </c>
      <c r="E202" s="92" t="s">
        <v>6</v>
      </c>
      <c r="F202" s="92" t="s">
        <v>219</v>
      </c>
      <c r="G202" s="101">
        <f>IF(F202="I",IFERROR(VLOOKUP(C202,Consolidado!B:H,7,FALSE),0),0)</f>
        <v>0</v>
      </c>
      <c r="H202" s="93"/>
      <c r="I202" s="277">
        <v>0</v>
      </c>
      <c r="J202" s="93"/>
      <c r="K202" s="101">
        <v>0</v>
      </c>
      <c r="L202" s="93"/>
      <c r="M202" s="277">
        <v>0</v>
      </c>
      <c r="N202" s="93"/>
      <c r="O202" s="101">
        <v>0</v>
      </c>
      <c r="P202" s="93"/>
      <c r="Q202" s="277">
        <v>0</v>
      </c>
    </row>
    <row r="203" spans="1:17" s="94" customFormat="1" ht="12" hidden="1" customHeight="1">
      <c r="A203" s="90" t="s">
        <v>3</v>
      </c>
      <c r="B203" s="90"/>
      <c r="C203" s="91">
        <v>1120214</v>
      </c>
      <c r="D203" s="250" t="s">
        <v>887</v>
      </c>
      <c r="E203" s="92" t="s">
        <v>6</v>
      </c>
      <c r="F203" s="92" t="s">
        <v>219</v>
      </c>
      <c r="G203" s="101">
        <f>IF(F203="I",IFERROR(VLOOKUP(C203,Consolidado!B:H,7,FALSE),0),0)</f>
        <v>0</v>
      </c>
      <c r="H203" s="93"/>
      <c r="I203" s="277">
        <v>0</v>
      </c>
      <c r="J203" s="93"/>
      <c r="K203" s="101">
        <v>0</v>
      </c>
      <c r="L203" s="93"/>
      <c r="M203" s="277">
        <v>0</v>
      </c>
      <c r="N203" s="93"/>
      <c r="O203" s="101">
        <v>0</v>
      </c>
      <c r="P203" s="93"/>
      <c r="Q203" s="277">
        <v>0</v>
      </c>
    </row>
    <row r="204" spans="1:17" s="94" customFormat="1" ht="12" hidden="1" customHeight="1">
      <c r="A204" s="90" t="s">
        <v>3</v>
      </c>
      <c r="B204" s="90"/>
      <c r="C204" s="91">
        <v>1120215</v>
      </c>
      <c r="D204" s="250" t="s">
        <v>934</v>
      </c>
      <c r="E204" s="92" t="s">
        <v>6</v>
      </c>
      <c r="F204" s="92" t="s">
        <v>219</v>
      </c>
      <c r="G204" s="101">
        <f>IF(F204="I",IFERROR(VLOOKUP(C204,Consolidado!B:H,7,FALSE),0),0)</f>
        <v>0</v>
      </c>
      <c r="H204" s="93"/>
      <c r="I204" s="277">
        <v>0</v>
      </c>
      <c r="J204" s="93"/>
      <c r="K204" s="101">
        <v>0</v>
      </c>
      <c r="L204" s="93"/>
      <c r="M204" s="277">
        <v>0</v>
      </c>
      <c r="N204" s="93"/>
      <c r="O204" s="101">
        <v>0</v>
      </c>
      <c r="P204" s="93"/>
      <c r="Q204" s="277">
        <v>0</v>
      </c>
    </row>
    <row r="205" spans="1:17" s="94" customFormat="1" ht="12" hidden="1" customHeight="1">
      <c r="A205" s="90" t="s">
        <v>3</v>
      </c>
      <c r="B205" s="90" t="s">
        <v>439</v>
      </c>
      <c r="C205" s="91">
        <v>112021501</v>
      </c>
      <c r="D205" s="250" t="s">
        <v>935</v>
      </c>
      <c r="E205" s="92" t="s">
        <v>6</v>
      </c>
      <c r="F205" s="92" t="s">
        <v>220</v>
      </c>
      <c r="G205" s="101">
        <f>IF(F205="I",IFERROR(VLOOKUP(C205,Consolidado!B:H,7,FALSE),0),0)</f>
        <v>0</v>
      </c>
      <c r="H205" s="93"/>
      <c r="I205" s="277">
        <v>0</v>
      </c>
      <c r="J205" s="93"/>
      <c r="K205" s="101">
        <v>0</v>
      </c>
      <c r="L205" s="93"/>
      <c r="M205" s="277">
        <v>0</v>
      </c>
      <c r="N205" s="93"/>
      <c r="O205" s="101">
        <v>0</v>
      </c>
      <c r="P205" s="93"/>
      <c r="Q205" s="277">
        <v>0</v>
      </c>
    </row>
    <row r="206" spans="1:17" s="94" customFormat="1" ht="12" hidden="1" customHeight="1">
      <c r="A206" s="90" t="s">
        <v>3</v>
      </c>
      <c r="B206" s="90" t="s">
        <v>439</v>
      </c>
      <c r="C206" s="91">
        <v>112021502</v>
      </c>
      <c r="D206" s="250" t="s">
        <v>936</v>
      </c>
      <c r="E206" s="92" t="s">
        <v>6</v>
      </c>
      <c r="F206" s="92" t="s">
        <v>220</v>
      </c>
      <c r="G206" s="101">
        <f>IF(F206="I",IFERROR(VLOOKUP(C206,Consolidado!B:H,7,FALSE),0),0)</f>
        <v>0</v>
      </c>
      <c r="H206" s="93"/>
      <c r="I206" s="277">
        <v>0</v>
      </c>
      <c r="J206" s="93"/>
      <c r="K206" s="101">
        <v>0</v>
      </c>
      <c r="L206" s="93"/>
      <c r="M206" s="277">
        <v>0</v>
      </c>
      <c r="N206" s="93"/>
      <c r="O206" s="101">
        <v>0</v>
      </c>
      <c r="P206" s="93"/>
      <c r="Q206" s="277">
        <v>0</v>
      </c>
    </row>
    <row r="207" spans="1:17" s="94" customFormat="1" ht="12" hidden="1" customHeight="1">
      <c r="A207" s="90" t="s">
        <v>3</v>
      </c>
      <c r="B207" s="90"/>
      <c r="C207" s="91">
        <v>1120216</v>
      </c>
      <c r="D207" s="250" t="s">
        <v>937</v>
      </c>
      <c r="E207" s="92" t="s">
        <v>6</v>
      </c>
      <c r="F207" s="92" t="s">
        <v>220</v>
      </c>
      <c r="G207" s="101">
        <f>IF(F207="I",IFERROR(VLOOKUP(C207,Consolidado!B:H,7,FALSE),0),0)</f>
        <v>0</v>
      </c>
      <c r="H207" s="93"/>
      <c r="I207" s="277">
        <v>0</v>
      </c>
      <c r="J207" s="93"/>
      <c r="K207" s="101">
        <v>0</v>
      </c>
      <c r="L207" s="93"/>
      <c r="M207" s="277">
        <v>0</v>
      </c>
      <c r="N207" s="93"/>
      <c r="O207" s="101">
        <v>0</v>
      </c>
      <c r="P207" s="93"/>
      <c r="Q207" s="277">
        <v>0</v>
      </c>
    </row>
    <row r="208" spans="1:17" s="94" customFormat="1" ht="12" hidden="1" customHeight="1">
      <c r="A208" s="90" t="s">
        <v>3</v>
      </c>
      <c r="B208" s="90"/>
      <c r="C208" s="91">
        <v>11203</v>
      </c>
      <c r="D208" s="250" t="s">
        <v>108</v>
      </c>
      <c r="E208" s="92" t="s">
        <v>6</v>
      </c>
      <c r="F208" s="92" t="s">
        <v>219</v>
      </c>
      <c r="G208" s="101">
        <f>IF(F208="I",IFERROR(VLOOKUP(C208,Consolidado!B:H,7,FALSE),0),0)</f>
        <v>0</v>
      </c>
      <c r="H208" s="93"/>
      <c r="I208" s="277">
        <v>0</v>
      </c>
      <c r="J208" s="93"/>
      <c r="K208" s="101">
        <v>0</v>
      </c>
      <c r="L208" s="93"/>
      <c r="M208" s="277">
        <v>0</v>
      </c>
      <c r="N208" s="93"/>
      <c r="O208" s="101">
        <v>0</v>
      </c>
      <c r="P208" s="93"/>
      <c r="Q208" s="277">
        <v>0</v>
      </c>
    </row>
    <row r="209" spans="1:17" s="94" customFormat="1" ht="12" hidden="1" customHeight="1">
      <c r="A209" s="90" t="s">
        <v>3</v>
      </c>
      <c r="B209" s="90"/>
      <c r="C209" s="91">
        <v>112031</v>
      </c>
      <c r="D209" s="250" t="s">
        <v>667</v>
      </c>
      <c r="E209" s="92" t="s">
        <v>6</v>
      </c>
      <c r="F209" s="92" t="s">
        <v>219</v>
      </c>
      <c r="G209" s="101">
        <f>IF(F209="I",IFERROR(VLOOKUP(C209,Consolidado!B:H,7,FALSE),0),0)</f>
        <v>0</v>
      </c>
      <c r="H209" s="93"/>
      <c r="I209" s="277">
        <v>0</v>
      </c>
      <c r="J209" s="93"/>
      <c r="K209" s="101">
        <v>0</v>
      </c>
      <c r="L209" s="93"/>
      <c r="M209" s="277">
        <v>0</v>
      </c>
      <c r="N209" s="93"/>
      <c r="O209" s="101">
        <v>0</v>
      </c>
      <c r="P209" s="93"/>
      <c r="Q209" s="277">
        <v>0</v>
      </c>
    </row>
    <row r="210" spans="1:17" s="94" customFormat="1" ht="12" hidden="1" customHeight="1">
      <c r="A210" s="90" t="s">
        <v>3</v>
      </c>
      <c r="B210" s="90"/>
      <c r="C210" s="91">
        <v>11203101</v>
      </c>
      <c r="D210" s="250" t="s">
        <v>668</v>
      </c>
      <c r="E210" s="92" t="s">
        <v>6</v>
      </c>
      <c r="F210" s="92" t="s">
        <v>219</v>
      </c>
      <c r="G210" s="101">
        <f>IF(F210="I",IFERROR(VLOOKUP(C210,Consolidado!B:H,7,FALSE),0),0)</f>
        <v>0</v>
      </c>
      <c r="H210" s="93"/>
      <c r="I210" s="277">
        <v>0</v>
      </c>
      <c r="J210" s="93"/>
      <c r="K210" s="101">
        <v>0</v>
      </c>
      <c r="L210" s="93"/>
      <c r="M210" s="277">
        <v>0</v>
      </c>
      <c r="N210" s="93"/>
      <c r="O210" s="101">
        <v>0</v>
      </c>
      <c r="P210" s="93"/>
      <c r="Q210" s="277">
        <v>0</v>
      </c>
    </row>
    <row r="211" spans="1:17" s="94" customFormat="1" ht="12" hidden="1" customHeight="1">
      <c r="A211" s="90" t="s">
        <v>3</v>
      </c>
      <c r="B211" s="90" t="s">
        <v>438</v>
      </c>
      <c r="C211" s="91">
        <v>1120310101</v>
      </c>
      <c r="D211" s="250" t="s">
        <v>669</v>
      </c>
      <c r="E211" s="92" t="s">
        <v>6</v>
      </c>
      <c r="F211" s="92" t="s">
        <v>220</v>
      </c>
      <c r="G211" s="101">
        <f>IF(F211="I",IFERROR(VLOOKUP(C211,Consolidado!B:H,7,FALSE),0),0)</f>
        <v>23054000000</v>
      </c>
      <c r="H211" s="93"/>
      <c r="I211" s="277">
        <v>0</v>
      </c>
      <c r="J211" s="93"/>
      <c r="K211" s="101">
        <v>0</v>
      </c>
      <c r="L211" s="93"/>
      <c r="M211" s="277">
        <v>0</v>
      </c>
      <c r="N211" s="93"/>
      <c r="O211" s="101">
        <v>0</v>
      </c>
      <c r="P211" s="93"/>
      <c r="Q211" s="277">
        <v>0</v>
      </c>
    </row>
    <row r="212" spans="1:17" s="94" customFormat="1" ht="12" hidden="1" customHeight="1">
      <c r="A212" s="90" t="s">
        <v>3</v>
      </c>
      <c r="B212" s="90" t="s">
        <v>438</v>
      </c>
      <c r="C212" s="91">
        <v>1120310102</v>
      </c>
      <c r="D212" s="250" t="s">
        <v>670</v>
      </c>
      <c r="E212" s="92" t="s">
        <v>146</v>
      </c>
      <c r="F212" s="92" t="s">
        <v>220</v>
      </c>
      <c r="G212" s="101">
        <f>IF(F212="I",IFERROR(VLOOKUP(C212,Consolidado!B:H,7,FALSE),0),0)</f>
        <v>3138770000</v>
      </c>
      <c r="H212" s="93"/>
      <c r="I212" s="277">
        <v>0</v>
      </c>
      <c r="J212" s="93"/>
      <c r="K212" s="101">
        <v>0</v>
      </c>
      <c r="L212" s="93"/>
      <c r="M212" s="277">
        <v>0</v>
      </c>
      <c r="N212" s="93"/>
      <c r="O212" s="101">
        <v>0</v>
      </c>
      <c r="P212" s="93"/>
      <c r="Q212" s="277">
        <v>0</v>
      </c>
    </row>
    <row r="213" spans="1:17" s="94" customFormat="1" ht="12" hidden="1" customHeight="1">
      <c r="A213" s="90" t="s">
        <v>3</v>
      </c>
      <c r="B213" s="90"/>
      <c r="C213" s="91">
        <v>112032</v>
      </c>
      <c r="D213" s="250" t="s">
        <v>938</v>
      </c>
      <c r="E213" s="92" t="s">
        <v>6</v>
      </c>
      <c r="F213" s="92" t="s">
        <v>219</v>
      </c>
      <c r="G213" s="101">
        <f>IF(F213="I",IFERROR(VLOOKUP(C213,Consolidado!B:H,7,FALSE),0),0)</f>
        <v>0</v>
      </c>
      <c r="H213" s="93"/>
      <c r="I213" s="277">
        <v>0</v>
      </c>
      <c r="J213" s="93"/>
      <c r="K213" s="101">
        <v>0</v>
      </c>
      <c r="L213" s="93"/>
      <c r="M213" s="277">
        <v>0</v>
      </c>
      <c r="N213" s="93"/>
      <c r="O213" s="101">
        <v>0</v>
      </c>
      <c r="P213" s="93"/>
      <c r="Q213" s="277">
        <v>0</v>
      </c>
    </row>
    <row r="214" spans="1:17" s="94" customFormat="1" ht="12" hidden="1" customHeight="1">
      <c r="A214" s="90" t="s">
        <v>3</v>
      </c>
      <c r="B214" s="90"/>
      <c r="C214" s="91">
        <v>11203201</v>
      </c>
      <c r="D214" s="250" t="s">
        <v>938</v>
      </c>
      <c r="E214" s="92" t="s">
        <v>6</v>
      </c>
      <c r="F214" s="92" t="s">
        <v>219</v>
      </c>
      <c r="G214" s="101">
        <f>IF(F214="I",IFERROR(VLOOKUP(C214,Consolidado!B:H,7,FALSE),0),0)</f>
        <v>0</v>
      </c>
      <c r="H214" s="93"/>
      <c r="I214" s="277">
        <v>0</v>
      </c>
      <c r="J214" s="93"/>
      <c r="K214" s="101">
        <v>0</v>
      </c>
      <c r="L214" s="93"/>
      <c r="M214" s="277">
        <v>0</v>
      </c>
      <c r="N214" s="93"/>
      <c r="O214" s="101">
        <v>0</v>
      </c>
      <c r="P214" s="93"/>
      <c r="Q214" s="277">
        <v>0</v>
      </c>
    </row>
    <row r="215" spans="1:17" s="94" customFormat="1" ht="12" hidden="1" customHeight="1">
      <c r="A215" s="90" t="s">
        <v>3</v>
      </c>
      <c r="B215" s="90"/>
      <c r="C215" s="91">
        <v>1120320101</v>
      </c>
      <c r="D215" s="250" t="s">
        <v>753</v>
      </c>
      <c r="E215" s="92" t="s">
        <v>6</v>
      </c>
      <c r="F215" s="92" t="s">
        <v>220</v>
      </c>
      <c r="G215" s="101">
        <f>IF(F215="I",IFERROR(VLOOKUP(C215,Consolidado!B:H,7,FALSE),0),0)</f>
        <v>0</v>
      </c>
      <c r="H215" s="93"/>
      <c r="I215" s="277">
        <v>0</v>
      </c>
      <c r="J215" s="93"/>
      <c r="K215" s="101">
        <v>0</v>
      </c>
      <c r="L215" s="93"/>
      <c r="M215" s="277">
        <v>0</v>
      </c>
      <c r="N215" s="93"/>
      <c r="O215" s="101">
        <v>0</v>
      </c>
      <c r="P215" s="93"/>
      <c r="Q215" s="277">
        <v>0</v>
      </c>
    </row>
    <row r="216" spans="1:17" s="94" customFormat="1" ht="12" hidden="1" customHeight="1">
      <c r="A216" s="90" t="s">
        <v>3</v>
      </c>
      <c r="B216" s="90"/>
      <c r="C216" s="91">
        <v>1120320102</v>
      </c>
      <c r="D216" s="250" t="s">
        <v>768</v>
      </c>
      <c r="E216" s="92" t="s">
        <v>146</v>
      </c>
      <c r="F216" s="92" t="s">
        <v>220</v>
      </c>
      <c r="G216" s="101">
        <f>IF(F216="I",IFERROR(VLOOKUP(C216,Consolidado!B:H,7,FALSE),0),0)</f>
        <v>0</v>
      </c>
      <c r="H216" s="93"/>
      <c r="I216" s="277">
        <v>0</v>
      </c>
      <c r="J216" s="93"/>
      <c r="K216" s="101">
        <v>0</v>
      </c>
      <c r="L216" s="93"/>
      <c r="M216" s="277">
        <v>0</v>
      </c>
      <c r="N216" s="93"/>
      <c r="O216" s="101">
        <v>0</v>
      </c>
      <c r="P216" s="93"/>
      <c r="Q216" s="277">
        <v>0</v>
      </c>
    </row>
    <row r="217" spans="1:17" s="94" customFormat="1" ht="12" hidden="1" customHeight="1">
      <c r="A217" s="90" t="s">
        <v>3</v>
      </c>
      <c r="B217" s="90"/>
      <c r="C217" s="91">
        <v>1120320103</v>
      </c>
      <c r="D217" s="250" t="s">
        <v>754</v>
      </c>
      <c r="E217" s="92" t="s">
        <v>6</v>
      </c>
      <c r="F217" s="92" t="s">
        <v>220</v>
      </c>
      <c r="G217" s="101">
        <f>IF(F217="I",IFERROR(VLOOKUP(C217,Consolidado!B:H,7,FALSE),0),0)</f>
        <v>0</v>
      </c>
      <c r="H217" s="93"/>
      <c r="I217" s="277">
        <v>0</v>
      </c>
      <c r="J217" s="93"/>
      <c r="K217" s="101">
        <v>0</v>
      </c>
      <c r="L217" s="93"/>
      <c r="M217" s="277">
        <v>0</v>
      </c>
      <c r="N217" s="93"/>
      <c r="O217" s="101">
        <v>0</v>
      </c>
      <c r="P217" s="93"/>
      <c r="Q217" s="277">
        <v>0</v>
      </c>
    </row>
    <row r="218" spans="1:17" s="94" customFormat="1" ht="12" hidden="1" customHeight="1">
      <c r="A218" s="90" t="s">
        <v>3</v>
      </c>
      <c r="B218" s="90"/>
      <c r="C218" s="91">
        <v>1120320104</v>
      </c>
      <c r="D218" s="250" t="s">
        <v>755</v>
      </c>
      <c r="E218" s="92" t="s">
        <v>146</v>
      </c>
      <c r="F218" s="92" t="s">
        <v>220</v>
      </c>
      <c r="G218" s="101">
        <f>IF(F218="I",IFERROR(VLOOKUP(C218,Consolidado!B:H,7,FALSE),0),0)</f>
        <v>0</v>
      </c>
      <c r="H218" s="93"/>
      <c r="I218" s="277">
        <v>0</v>
      </c>
      <c r="J218" s="93"/>
      <c r="K218" s="101">
        <v>0</v>
      </c>
      <c r="L218" s="93"/>
      <c r="M218" s="277">
        <v>0</v>
      </c>
      <c r="N218" s="93"/>
      <c r="O218" s="101">
        <v>0</v>
      </c>
      <c r="P218" s="93"/>
      <c r="Q218" s="277">
        <v>0</v>
      </c>
    </row>
    <row r="219" spans="1:17" s="94" customFormat="1" ht="12" hidden="1" customHeight="1">
      <c r="A219" s="90" t="s">
        <v>3</v>
      </c>
      <c r="B219" s="90"/>
      <c r="C219" s="91">
        <v>1120320105</v>
      </c>
      <c r="D219" s="250" t="s">
        <v>756</v>
      </c>
      <c r="E219" s="92" t="s">
        <v>6</v>
      </c>
      <c r="F219" s="92" t="s">
        <v>220</v>
      </c>
      <c r="G219" s="101">
        <f>IF(F219="I",IFERROR(VLOOKUP(C219,Consolidado!B:H,7,FALSE),0),0)</f>
        <v>0</v>
      </c>
      <c r="H219" s="93"/>
      <c r="I219" s="277">
        <v>0</v>
      </c>
      <c r="J219" s="93"/>
      <c r="K219" s="101">
        <v>0</v>
      </c>
      <c r="L219" s="93"/>
      <c r="M219" s="277">
        <v>0</v>
      </c>
      <c r="N219" s="93"/>
      <c r="O219" s="101">
        <v>0</v>
      </c>
      <c r="P219" s="93"/>
      <c r="Q219" s="277">
        <v>0</v>
      </c>
    </row>
    <row r="220" spans="1:17" s="94" customFormat="1" ht="12" hidden="1" customHeight="1">
      <c r="A220" s="90" t="s">
        <v>3</v>
      </c>
      <c r="B220" s="90"/>
      <c r="C220" s="91">
        <v>1120320106</v>
      </c>
      <c r="D220" s="250" t="s">
        <v>640</v>
      </c>
      <c r="E220" s="92" t="s">
        <v>146</v>
      </c>
      <c r="F220" s="92" t="s">
        <v>220</v>
      </c>
      <c r="G220" s="101">
        <f>IF(F220="I",IFERROR(VLOOKUP(C220,Consolidado!B:H,7,FALSE),0),0)</f>
        <v>0</v>
      </c>
      <c r="H220" s="93"/>
      <c r="I220" s="277">
        <v>0</v>
      </c>
      <c r="J220" s="93"/>
      <c r="K220" s="101">
        <v>0</v>
      </c>
      <c r="L220" s="93"/>
      <c r="M220" s="277">
        <v>0</v>
      </c>
      <c r="N220" s="93"/>
      <c r="O220" s="101">
        <v>0</v>
      </c>
      <c r="P220" s="93"/>
      <c r="Q220" s="277">
        <v>0</v>
      </c>
    </row>
    <row r="221" spans="1:17" s="94" customFormat="1" ht="12" hidden="1" customHeight="1">
      <c r="A221" s="90" t="s">
        <v>3</v>
      </c>
      <c r="B221" s="90" t="s">
        <v>438</v>
      </c>
      <c r="C221" s="91">
        <v>1120320107</v>
      </c>
      <c r="D221" s="250" t="s">
        <v>757</v>
      </c>
      <c r="E221" s="92" t="s">
        <v>6</v>
      </c>
      <c r="F221" s="92" t="s">
        <v>220</v>
      </c>
      <c r="G221" s="101">
        <f>IF(F221="I",IFERROR(VLOOKUP(C221,Consolidado!B:H,7,FALSE),0),0)</f>
        <v>0</v>
      </c>
      <c r="H221" s="93"/>
      <c r="I221" s="277">
        <v>0</v>
      </c>
      <c r="J221" s="93"/>
      <c r="K221" s="101">
        <v>0</v>
      </c>
      <c r="L221" s="93"/>
      <c r="M221" s="277">
        <v>0</v>
      </c>
      <c r="N221" s="93"/>
      <c r="O221" s="101">
        <v>0</v>
      </c>
      <c r="P221" s="93"/>
      <c r="Q221" s="277">
        <v>0</v>
      </c>
    </row>
    <row r="222" spans="1:17" s="94" customFormat="1" ht="12" hidden="1" customHeight="1">
      <c r="A222" s="90" t="s">
        <v>3</v>
      </c>
      <c r="B222" s="90"/>
      <c r="C222" s="91">
        <v>1120320108</v>
      </c>
      <c r="D222" s="250" t="s">
        <v>758</v>
      </c>
      <c r="E222" s="92" t="s">
        <v>146</v>
      </c>
      <c r="F222" s="92" t="s">
        <v>220</v>
      </c>
      <c r="G222" s="101">
        <f>IF(F222="I",IFERROR(VLOOKUP(C222,Consolidado!B:H,7,FALSE),0),0)</f>
        <v>0</v>
      </c>
      <c r="H222" s="93"/>
      <c r="I222" s="277">
        <v>0</v>
      </c>
      <c r="J222" s="93"/>
      <c r="K222" s="101">
        <v>0</v>
      </c>
      <c r="L222" s="93"/>
      <c r="M222" s="277">
        <v>0</v>
      </c>
      <c r="N222" s="93"/>
      <c r="O222" s="101">
        <v>0</v>
      </c>
      <c r="P222" s="93"/>
      <c r="Q222" s="277">
        <v>0</v>
      </c>
    </row>
    <row r="223" spans="1:17" s="94" customFormat="1" ht="12" hidden="1" customHeight="1">
      <c r="A223" s="90" t="s">
        <v>3</v>
      </c>
      <c r="B223" s="90"/>
      <c r="C223" s="91">
        <v>1120320109</v>
      </c>
      <c r="D223" s="250" t="s">
        <v>759</v>
      </c>
      <c r="E223" s="92" t="s">
        <v>6</v>
      </c>
      <c r="F223" s="92" t="s">
        <v>220</v>
      </c>
      <c r="G223" s="101">
        <f>IF(F223="I",IFERROR(VLOOKUP(C223,Consolidado!B:H,7,FALSE),0),0)</f>
        <v>0</v>
      </c>
      <c r="H223" s="93"/>
      <c r="I223" s="277">
        <v>0</v>
      </c>
      <c r="J223" s="93"/>
      <c r="K223" s="101">
        <v>0</v>
      </c>
      <c r="L223" s="93"/>
      <c r="M223" s="277">
        <v>0</v>
      </c>
      <c r="N223" s="93"/>
      <c r="O223" s="101">
        <v>0</v>
      </c>
      <c r="P223" s="93"/>
      <c r="Q223" s="277">
        <v>0</v>
      </c>
    </row>
    <row r="224" spans="1:17" s="94" customFormat="1" ht="12" hidden="1" customHeight="1">
      <c r="A224" s="90" t="s">
        <v>3</v>
      </c>
      <c r="B224" s="90"/>
      <c r="C224" s="91">
        <v>1120320110</v>
      </c>
      <c r="D224" s="250" t="s">
        <v>877</v>
      </c>
      <c r="E224" s="92" t="s">
        <v>146</v>
      </c>
      <c r="F224" s="92" t="s">
        <v>220</v>
      </c>
      <c r="G224" s="101">
        <f>IF(F224="I",IFERROR(VLOOKUP(C224,Consolidado!B:H,7,FALSE),0),0)</f>
        <v>0</v>
      </c>
      <c r="H224" s="93"/>
      <c r="I224" s="277">
        <v>0</v>
      </c>
      <c r="J224" s="93"/>
      <c r="K224" s="101">
        <v>0</v>
      </c>
      <c r="L224" s="93"/>
      <c r="M224" s="277">
        <v>0</v>
      </c>
      <c r="N224" s="93"/>
      <c r="O224" s="101">
        <v>0</v>
      </c>
      <c r="P224" s="93"/>
      <c r="Q224" s="277">
        <v>0</v>
      </c>
    </row>
    <row r="225" spans="1:17" s="94" customFormat="1" ht="12" hidden="1" customHeight="1">
      <c r="A225" s="90" t="s">
        <v>3</v>
      </c>
      <c r="B225" s="90"/>
      <c r="C225" s="91">
        <v>1120320111</v>
      </c>
      <c r="D225" s="250" t="s">
        <v>939</v>
      </c>
      <c r="E225" s="92" t="s">
        <v>6</v>
      </c>
      <c r="F225" s="92" t="s">
        <v>220</v>
      </c>
      <c r="G225" s="101">
        <f>IF(F225="I",IFERROR(VLOOKUP(C225,Consolidado!B:H,7,FALSE),0),0)</f>
        <v>0</v>
      </c>
      <c r="H225" s="93"/>
      <c r="I225" s="277">
        <v>0</v>
      </c>
      <c r="J225" s="93"/>
      <c r="K225" s="101">
        <v>0</v>
      </c>
      <c r="L225" s="93"/>
      <c r="M225" s="277">
        <v>0</v>
      </c>
      <c r="N225" s="93"/>
      <c r="O225" s="101">
        <v>0</v>
      </c>
      <c r="P225" s="93"/>
      <c r="Q225" s="277">
        <v>0</v>
      </c>
    </row>
    <row r="226" spans="1:17" s="94" customFormat="1" ht="12" hidden="1" customHeight="1">
      <c r="A226" s="90" t="s">
        <v>3</v>
      </c>
      <c r="B226" s="90"/>
      <c r="C226" s="91">
        <v>1120320112</v>
      </c>
      <c r="D226" s="250" t="s">
        <v>880</v>
      </c>
      <c r="E226" s="92" t="s">
        <v>146</v>
      </c>
      <c r="F226" s="92" t="s">
        <v>220</v>
      </c>
      <c r="G226" s="101">
        <f>IF(F226="I",IFERROR(VLOOKUP(C226,Consolidado!B:H,7,FALSE),0),0)</f>
        <v>0</v>
      </c>
      <c r="H226" s="93"/>
      <c r="I226" s="277">
        <v>0</v>
      </c>
      <c r="J226" s="93"/>
      <c r="K226" s="101">
        <v>0</v>
      </c>
      <c r="L226" s="93"/>
      <c r="M226" s="277">
        <v>0</v>
      </c>
      <c r="N226" s="93"/>
      <c r="O226" s="101">
        <v>0</v>
      </c>
      <c r="P226" s="93"/>
      <c r="Q226" s="277">
        <v>0</v>
      </c>
    </row>
    <row r="227" spans="1:17" s="94" customFormat="1" ht="12" hidden="1" customHeight="1">
      <c r="A227" s="90" t="s">
        <v>3</v>
      </c>
      <c r="B227" s="90"/>
      <c r="C227" s="91">
        <v>1120320113</v>
      </c>
      <c r="D227" s="250" t="s">
        <v>940</v>
      </c>
      <c r="E227" s="92" t="s">
        <v>6</v>
      </c>
      <c r="F227" s="92" t="s">
        <v>220</v>
      </c>
      <c r="G227" s="101">
        <f>IF(F227="I",IFERROR(VLOOKUP(C227,Consolidado!B:H,7,FALSE),0),0)</f>
        <v>0</v>
      </c>
      <c r="H227" s="93"/>
      <c r="I227" s="277">
        <v>0</v>
      </c>
      <c r="J227" s="93"/>
      <c r="K227" s="101">
        <v>0</v>
      </c>
      <c r="L227" s="93"/>
      <c r="M227" s="277">
        <v>0</v>
      </c>
      <c r="N227" s="93"/>
      <c r="O227" s="101">
        <v>0</v>
      </c>
      <c r="P227" s="93"/>
      <c r="Q227" s="277">
        <v>0</v>
      </c>
    </row>
    <row r="228" spans="1:17" s="94" customFormat="1" ht="12" hidden="1" customHeight="1">
      <c r="A228" s="90" t="s">
        <v>3</v>
      </c>
      <c r="B228" s="90"/>
      <c r="C228" s="91">
        <v>1120320114</v>
      </c>
      <c r="D228" s="250" t="s">
        <v>768</v>
      </c>
      <c r="E228" s="92" t="s">
        <v>146</v>
      </c>
      <c r="F228" s="92" t="s">
        <v>220</v>
      </c>
      <c r="G228" s="101">
        <f>IF(F228="I",IFERROR(VLOOKUP(C228,Consolidado!B:H,7,FALSE),0),0)</f>
        <v>0</v>
      </c>
      <c r="H228" s="93"/>
      <c r="I228" s="277">
        <v>0</v>
      </c>
      <c r="J228" s="93"/>
      <c r="K228" s="101">
        <v>0</v>
      </c>
      <c r="L228" s="93"/>
      <c r="M228" s="277">
        <v>0</v>
      </c>
      <c r="N228" s="93"/>
      <c r="O228" s="101">
        <v>0</v>
      </c>
      <c r="P228" s="93"/>
      <c r="Q228" s="277">
        <v>0</v>
      </c>
    </row>
    <row r="229" spans="1:17" s="94" customFormat="1" ht="12" hidden="1" customHeight="1">
      <c r="A229" s="90" t="s">
        <v>3</v>
      </c>
      <c r="B229" s="90"/>
      <c r="C229" s="91">
        <v>1120320115</v>
      </c>
      <c r="D229" s="250" t="s">
        <v>754</v>
      </c>
      <c r="E229" s="92" t="s">
        <v>6</v>
      </c>
      <c r="F229" s="92" t="s">
        <v>220</v>
      </c>
      <c r="G229" s="101">
        <f>IF(F229="I",IFERROR(VLOOKUP(C229,Consolidado!B:H,7,FALSE),0),0)</f>
        <v>0</v>
      </c>
      <c r="H229" s="93"/>
      <c r="I229" s="277">
        <v>0</v>
      </c>
      <c r="J229" s="93"/>
      <c r="K229" s="101">
        <v>0</v>
      </c>
      <c r="L229" s="93"/>
      <c r="M229" s="277">
        <v>0</v>
      </c>
      <c r="N229" s="93"/>
      <c r="O229" s="101">
        <v>0</v>
      </c>
      <c r="P229" s="93"/>
      <c r="Q229" s="277">
        <v>0</v>
      </c>
    </row>
    <row r="230" spans="1:17" s="94" customFormat="1" ht="12" hidden="1" customHeight="1">
      <c r="A230" s="90" t="s">
        <v>3</v>
      </c>
      <c r="B230" s="90"/>
      <c r="C230" s="91">
        <v>1120320116</v>
      </c>
      <c r="D230" s="250" t="s">
        <v>755</v>
      </c>
      <c r="E230" s="92" t="s">
        <v>146</v>
      </c>
      <c r="F230" s="92" t="s">
        <v>220</v>
      </c>
      <c r="G230" s="101">
        <f>IF(F230="I",IFERROR(VLOOKUP(C230,Consolidado!B:H,7,FALSE),0),0)</f>
        <v>0</v>
      </c>
      <c r="H230" s="93"/>
      <c r="I230" s="277">
        <v>0</v>
      </c>
      <c r="J230" s="93"/>
      <c r="K230" s="101">
        <v>0</v>
      </c>
      <c r="L230" s="93"/>
      <c r="M230" s="277">
        <v>0</v>
      </c>
      <c r="N230" s="93"/>
      <c r="O230" s="101">
        <v>0</v>
      </c>
      <c r="P230" s="93"/>
      <c r="Q230" s="277">
        <v>0</v>
      </c>
    </row>
    <row r="231" spans="1:17" s="94" customFormat="1" ht="12" hidden="1" customHeight="1">
      <c r="A231" s="90" t="s">
        <v>3</v>
      </c>
      <c r="B231" s="90"/>
      <c r="C231" s="91">
        <v>1120320117</v>
      </c>
      <c r="D231" s="250" t="s">
        <v>762</v>
      </c>
      <c r="E231" s="92" t="s">
        <v>6</v>
      </c>
      <c r="F231" s="92" t="s">
        <v>220</v>
      </c>
      <c r="G231" s="101">
        <f>IF(F231="I",IFERROR(VLOOKUP(C231,Consolidado!B:H,7,FALSE),0),0)</f>
        <v>0</v>
      </c>
      <c r="H231" s="93"/>
      <c r="I231" s="277">
        <v>0</v>
      </c>
      <c r="J231" s="93"/>
      <c r="K231" s="101">
        <v>0</v>
      </c>
      <c r="L231" s="93"/>
      <c r="M231" s="277">
        <v>0</v>
      </c>
      <c r="N231" s="93"/>
      <c r="O231" s="101">
        <v>0</v>
      </c>
      <c r="P231" s="93"/>
      <c r="Q231" s="277">
        <v>0</v>
      </c>
    </row>
    <row r="232" spans="1:17" s="94" customFormat="1" ht="12" hidden="1" customHeight="1">
      <c r="A232" s="90" t="s">
        <v>3</v>
      </c>
      <c r="B232" s="90"/>
      <c r="C232" s="91">
        <v>1120320118</v>
      </c>
      <c r="D232" s="250" t="s">
        <v>763</v>
      </c>
      <c r="E232" s="92" t="s">
        <v>146</v>
      </c>
      <c r="F232" s="92" t="s">
        <v>220</v>
      </c>
      <c r="G232" s="101">
        <f>IF(F232="I",IFERROR(VLOOKUP(C232,Consolidado!B:H,7,FALSE),0),0)</f>
        <v>0</v>
      </c>
      <c r="H232" s="93"/>
      <c r="I232" s="277">
        <v>0</v>
      </c>
      <c r="J232" s="93"/>
      <c r="K232" s="101">
        <v>0</v>
      </c>
      <c r="L232" s="93"/>
      <c r="M232" s="277">
        <v>0</v>
      </c>
      <c r="N232" s="93"/>
      <c r="O232" s="101">
        <v>0</v>
      </c>
      <c r="P232" s="93"/>
      <c r="Q232" s="277">
        <v>0</v>
      </c>
    </row>
    <row r="233" spans="1:17" s="94" customFormat="1" ht="12" hidden="1" customHeight="1">
      <c r="A233" s="90" t="s">
        <v>3</v>
      </c>
      <c r="B233" s="90"/>
      <c r="C233" s="91">
        <v>1120320119</v>
      </c>
      <c r="D233" s="250" t="s">
        <v>757</v>
      </c>
      <c r="E233" s="92" t="s">
        <v>6</v>
      </c>
      <c r="F233" s="92" t="s">
        <v>220</v>
      </c>
      <c r="G233" s="101">
        <f>IF(F233="I",IFERROR(VLOOKUP(C233,Consolidado!B:H,7,FALSE),0),0)</f>
        <v>0</v>
      </c>
      <c r="H233" s="93"/>
      <c r="I233" s="277">
        <v>0</v>
      </c>
      <c r="J233" s="93"/>
      <c r="K233" s="101">
        <v>0</v>
      </c>
      <c r="L233" s="93"/>
      <c r="M233" s="277">
        <v>0</v>
      </c>
      <c r="N233" s="93"/>
      <c r="O233" s="101">
        <v>0</v>
      </c>
      <c r="P233" s="93"/>
      <c r="Q233" s="277">
        <v>0</v>
      </c>
    </row>
    <row r="234" spans="1:17" s="94" customFormat="1" ht="12" hidden="1" customHeight="1">
      <c r="A234" s="90" t="s">
        <v>3</v>
      </c>
      <c r="B234" s="90"/>
      <c r="C234" s="91">
        <v>1120320120</v>
      </c>
      <c r="D234" s="250" t="s">
        <v>758</v>
      </c>
      <c r="E234" s="92" t="s">
        <v>146</v>
      </c>
      <c r="F234" s="92" t="s">
        <v>220</v>
      </c>
      <c r="G234" s="101">
        <f>IF(F234="I",IFERROR(VLOOKUP(C234,Consolidado!B:H,7,FALSE),0),0)</f>
        <v>0</v>
      </c>
      <c r="H234" s="93"/>
      <c r="I234" s="277">
        <v>0</v>
      </c>
      <c r="J234" s="93"/>
      <c r="K234" s="101">
        <v>0</v>
      </c>
      <c r="L234" s="93"/>
      <c r="M234" s="277">
        <v>0</v>
      </c>
      <c r="N234" s="93"/>
      <c r="O234" s="101">
        <v>0</v>
      </c>
      <c r="P234" s="93"/>
      <c r="Q234" s="277">
        <v>0</v>
      </c>
    </row>
    <row r="235" spans="1:17" s="94" customFormat="1" ht="12" hidden="1" customHeight="1">
      <c r="A235" s="90" t="s">
        <v>3</v>
      </c>
      <c r="B235" s="90"/>
      <c r="C235" s="91">
        <v>1120320121</v>
      </c>
      <c r="D235" s="250" t="s">
        <v>771</v>
      </c>
      <c r="E235" s="92" t="s">
        <v>6</v>
      </c>
      <c r="F235" s="92" t="s">
        <v>220</v>
      </c>
      <c r="G235" s="101">
        <f>IF(F235="I",IFERROR(VLOOKUP(C235,Consolidado!B:H,7,FALSE),0),0)</f>
        <v>0</v>
      </c>
      <c r="H235" s="93"/>
      <c r="I235" s="277">
        <v>0</v>
      </c>
      <c r="J235" s="93"/>
      <c r="K235" s="101">
        <v>0</v>
      </c>
      <c r="L235" s="93"/>
      <c r="M235" s="277">
        <v>0</v>
      </c>
      <c r="N235" s="93"/>
      <c r="O235" s="101">
        <v>0</v>
      </c>
      <c r="P235" s="93"/>
      <c r="Q235" s="277">
        <v>0</v>
      </c>
    </row>
    <row r="236" spans="1:17" s="94" customFormat="1" ht="12" hidden="1" customHeight="1">
      <c r="A236" s="90" t="s">
        <v>3</v>
      </c>
      <c r="B236" s="90"/>
      <c r="C236" s="91">
        <v>1120320122</v>
      </c>
      <c r="D236" s="250" t="s">
        <v>941</v>
      </c>
      <c r="E236" s="92" t="s">
        <v>146</v>
      </c>
      <c r="F236" s="92" t="s">
        <v>220</v>
      </c>
      <c r="G236" s="101">
        <f>IF(F236="I",IFERROR(VLOOKUP(C236,Consolidado!B:H,7,FALSE),0),0)</f>
        <v>0</v>
      </c>
      <c r="H236" s="93"/>
      <c r="I236" s="277">
        <v>0</v>
      </c>
      <c r="J236" s="93"/>
      <c r="K236" s="101">
        <v>0</v>
      </c>
      <c r="L236" s="93"/>
      <c r="M236" s="277">
        <v>0</v>
      </c>
      <c r="N236" s="93"/>
      <c r="O236" s="101">
        <v>0</v>
      </c>
      <c r="P236" s="93"/>
      <c r="Q236" s="277">
        <v>0</v>
      </c>
    </row>
    <row r="237" spans="1:17" s="94" customFormat="1" ht="12" hidden="1" customHeight="1">
      <c r="A237" s="90" t="s">
        <v>3</v>
      </c>
      <c r="B237" s="90"/>
      <c r="C237" s="91">
        <v>1120320123</v>
      </c>
      <c r="D237" s="250" t="s">
        <v>939</v>
      </c>
      <c r="E237" s="92" t="s">
        <v>6</v>
      </c>
      <c r="F237" s="92" t="s">
        <v>220</v>
      </c>
      <c r="G237" s="101">
        <f>IF(F237="I",IFERROR(VLOOKUP(C237,Consolidado!B:H,7,FALSE),0),0)</f>
        <v>0</v>
      </c>
      <c r="H237" s="93"/>
      <c r="I237" s="277">
        <v>0</v>
      </c>
      <c r="J237" s="93"/>
      <c r="K237" s="101">
        <v>0</v>
      </c>
      <c r="L237" s="93"/>
      <c r="M237" s="277">
        <v>0</v>
      </c>
      <c r="N237" s="93"/>
      <c r="O237" s="101">
        <v>0</v>
      </c>
      <c r="P237" s="93"/>
      <c r="Q237" s="277">
        <v>0</v>
      </c>
    </row>
    <row r="238" spans="1:17" s="94" customFormat="1" ht="12" hidden="1" customHeight="1">
      <c r="A238" s="90" t="s">
        <v>3</v>
      </c>
      <c r="B238" s="90"/>
      <c r="C238" s="91">
        <v>1120320124</v>
      </c>
      <c r="D238" s="250" t="s">
        <v>880</v>
      </c>
      <c r="E238" s="92" t="s">
        <v>146</v>
      </c>
      <c r="F238" s="92" t="s">
        <v>220</v>
      </c>
      <c r="G238" s="101">
        <f>IF(F238="I",IFERROR(VLOOKUP(C238,Consolidado!B:H,7,FALSE),0),0)</f>
        <v>0</v>
      </c>
      <c r="H238" s="93"/>
      <c r="I238" s="277">
        <v>0</v>
      </c>
      <c r="J238" s="93"/>
      <c r="K238" s="101">
        <v>0</v>
      </c>
      <c r="L238" s="93"/>
      <c r="M238" s="277">
        <v>0</v>
      </c>
      <c r="N238" s="93"/>
      <c r="O238" s="101">
        <v>0</v>
      </c>
      <c r="P238" s="93"/>
      <c r="Q238" s="277">
        <v>0</v>
      </c>
    </row>
    <row r="239" spans="1:17" s="94" customFormat="1" ht="12" hidden="1" customHeight="1">
      <c r="A239" s="90" t="s">
        <v>3</v>
      </c>
      <c r="B239" s="90"/>
      <c r="C239" s="91">
        <v>11203202</v>
      </c>
      <c r="D239" s="250" t="s">
        <v>942</v>
      </c>
      <c r="E239" s="92" t="s">
        <v>6</v>
      </c>
      <c r="F239" s="92" t="s">
        <v>219</v>
      </c>
      <c r="G239" s="101">
        <f>IF(F239="I",IFERROR(VLOOKUP(C239,Consolidado!B:H,7,FALSE),0),0)</f>
        <v>0</v>
      </c>
      <c r="H239" s="93"/>
      <c r="I239" s="277">
        <v>0</v>
      </c>
      <c r="J239" s="93"/>
      <c r="K239" s="101">
        <v>0</v>
      </c>
      <c r="L239" s="93"/>
      <c r="M239" s="277">
        <v>0</v>
      </c>
      <c r="N239" s="93"/>
      <c r="O239" s="101">
        <v>0</v>
      </c>
      <c r="P239" s="93"/>
      <c r="Q239" s="277">
        <v>0</v>
      </c>
    </row>
    <row r="240" spans="1:17" s="94" customFormat="1" ht="12" hidden="1" customHeight="1">
      <c r="A240" s="90" t="s">
        <v>3</v>
      </c>
      <c r="B240" s="90"/>
      <c r="C240" s="91">
        <v>1120320201</v>
      </c>
      <c r="D240" s="250" t="s">
        <v>942</v>
      </c>
      <c r="E240" s="92" t="s">
        <v>6</v>
      </c>
      <c r="F240" s="92" t="s">
        <v>220</v>
      </c>
      <c r="G240" s="101">
        <f>IF(F240="I",IFERROR(VLOOKUP(C240,Consolidado!B:H,7,FALSE),0),0)</f>
        <v>0</v>
      </c>
      <c r="H240" s="93"/>
      <c r="I240" s="277">
        <v>0</v>
      </c>
      <c r="J240" s="93"/>
      <c r="K240" s="101">
        <v>0</v>
      </c>
      <c r="L240" s="93"/>
      <c r="M240" s="277">
        <v>0</v>
      </c>
      <c r="N240" s="93"/>
      <c r="O240" s="101">
        <v>0</v>
      </c>
      <c r="P240" s="93"/>
      <c r="Q240" s="277">
        <v>0</v>
      </c>
    </row>
    <row r="241" spans="1:17" s="94" customFormat="1" ht="12" hidden="1" customHeight="1">
      <c r="A241" s="90" t="s">
        <v>3</v>
      </c>
      <c r="B241" s="90"/>
      <c r="C241" s="91">
        <v>1120320202</v>
      </c>
      <c r="D241" s="250" t="s">
        <v>942</v>
      </c>
      <c r="E241" s="92" t="s">
        <v>146</v>
      </c>
      <c r="F241" s="92" t="s">
        <v>220</v>
      </c>
      <c r="G241" s="101">
        <f>IF(F241="I",IFERROR(VLOOKUP(C241,Consolidado!B:H,7,FALSE),0),0)</f>
        <v>0</v>
      </c>
      <c r="H241" s="93"/>
      <c r="I241" s="277">
        <v>0</v>
      </c>
      <c r="J241" s="93"/>
      <c r="K241" s="101">
        <v>0</v>
      </c>
      <c r="L241" s="93"/>
      <c r="M241" s="277">
        <v>0</v>
      </c>
      <c r="N241" s="93"/>
      <c r="O241" s="101">
        <v>0</v>
      </c>
      <c r="P241" s="93"/>
      <c r="Q241" s="277">
        <v>0</v>
      </c>
    </row>
    <row r="242" spans="1:17" s="94" customFormat="1" ht="12" hidden="1" customHeight="1">
      <c r="A242" s="90" t="s">
        <v>3</v>
      </c>
      <c r="B242" s="90"/>
      <c r="C242" s="91">
        <v>11203203</v>
      </c>
      <c r="D242" s="250" t="s">
        <v>943</v>
      </c>
      <c r="E242" s="92" t="s">
        <v>6</v>
      </c>
      <c r="F242" s="92" t="s">
        <v>219</v>
      </c>
      <c r="G242" s="101">
        <f>IF(F242="I",IFERROR(VLOOKUP(C242,Consolidado!B:H,7,FALSE),0),0)</f>
        <v>0</v>
      </c>
      <c r="H242" s="93"/>
      <c r="I242" s="277">
        <v>0</v>
      </c>
      <c r="J242" s="93"/>
      <c r="K242" s="101">
        <v>0</v>
      </c>
      <c r="L242" s="93"/>
      <c r="M242" s="277">
        <v>0</v>
      </c>
      <c r="N242" s="93"/>
      <c r="O242" s="101">
        <v>0</v>
      </c>
      <c r="P242" s="93"/>
      <c r="Q242" s="277">
        <v>0</v>
      </c>
    </row>
    <row r="243" spans="1:17" s="94" customFormat="1" ht="12" hidden="1" customHeight="1">
      <c r="A243" s="90" t="s">
        <v>3</v>
      </c>
      <c r="B243" s="90"/>
      <c r="C243" s="91">
        <v>1120320301</v>
      </c>
      <c r="D243" s="250" t="s">
        <v>943</v>
      </c>
      <c r="E243" s="92" t="s">
        <v>6</v>
      </c>
      <c r="F243" s="92" t="s">
        <v>220</v>
      </c>
      <c r="G243" s="101">
        <f>IF(F243="I",IFERROR(VLOOKUP(C243,Consolidado!B:H,7,FALSE),0),0)</f>
        <v>0</v>
      </c>
      <c r="H243" s="93"/>
      <c r="I243" s="277">
        <v>0</v>
      </c>
      <c r="J243" s="93"/>
      <c r="K243" s="101">
        <v>0</v>
      </c>
      <c r="L243" s="93"/>
      <c r="M243" s="277">
        <v>0</v>
      </c>
      <c r="N243" s="93"/>
      <c r="O243" s="101">
        <v>0</v>
      </c>
      <c r="P243" s="93"/>
      <c r="Q243" s="277">
        <v>0</v>
      </c>
    </row>
    <row r="244" spans="1:17" s="94" customFormat="1" ht="12" hidden="1" customHeight="1">
      <c r="A244" s="90" t="s">
        <v>3</v>
      </c>
      <c r="B244" s="90"/>
      <c r="C244" s="91">
        <v>1120320302</v>
      </c>
      <c r="D244" s="250" t="s">
        <v>943</v>
      </c>
      <c r="E244" s="92" t="s">
        <v>146</v>
      </c>
      <c r="F244" s="92" t="s">
        <v>220</v>
      </c>
      <c r="G244" s="101">
        <f>IF(F244="I",IFERROR(VLOOKUP(C244,Consolidado!B:H,7,FALSE),0),0)</f>
        <v>0</v>
      </c>
      <c r="H244" s="93"/>
      <c r="I244" s="277">
        <v>0</v>
      </c>
      <c r="J244" s="93"/>
      <c r="K244" s="101">
        <v>0</v>
      </c>
      <c r="L244" s="93"/>
      <c r="M244" s="277">
        <v>0</v>
      </c>
      <c r="N244" s="93"/>
      <c r="O244" s="101">
        <v>0</v>
      </c>
      <c r="P244" s="93"/>
      <c r="Q244" s="277">
        <v>0</v>
      </c>
    </row>
    <row r="245" spans="1:17" s="94" customFormat="1" ht="12" hidden="1" customHeight="1">
      <c r="A245" s="90" t="s">
        <v>3</v>
      </c>
      <c r="B245" s="90"/>
      <c r="C245" s="91">
        <v>113</v>
      </c>
      <c r="D245" s="250" t="s">
        <v>671</v>
      </c>
      <c r="E245" s="92" t="s">
        <v>6</v>
      </c>
      <c r="F245" s="92" t="s">
        <v>219</v>
      </c>
      <c r="G245" s="101">
        <f>IF(F245="I",IFERROR(VLOOKUP(C245,Consolidado!B:H,7,FALSE),0),0)</f>
        <v>0</v>
      </c>
      <c r="H245" s="93"/>
      <c r="I245" s="277">
        <v>0</v>
      </c>
      <c r="J245" s="93"/>
      <c r="K245" s="101">
        <v>0</v>
      </c>
      <c r="L245" s="93"/>
      <c r="M245" s="277">
        <v>0</v>
      </c>
      <c r="N245" s="93"/>
      <c r="O245" s="101">
        <v>0</v>
      </c>
      <c r="P245" s="93"/>
      <c r="Q245" s="277">
        <v>0</v>
      </c>
    </row>
    <row r="246" spans="1:17" s="94" customFormat="1" ht="12" hidden="1" customHeight="1">
      <c r="A246" s="90" t="s">
        <v>3</v>
      </c>
      <c r="B246" s="90"/>
      <c r="C246" s="91">
        <v>11301</v>
      </c>
      <c r="D246" s="250" t="s">
        <v>276</v>
      </c>
      <c r="E246" s="92" t="s">
        <v>6</v>
      </c>
      <c r="F246" s="92" t="s">
        <v>219</v>
      </c>
      <c r="G246" s="101">
        <f>IF(F246="I",IFERROR(VLOOKUP(C246,Consolidado!B:H,7,FALSE),0),0)</f>
        <v>0</v>
      </c>
      <c r="H246" s="93"/>
      <c r="I246" s="277">
        <v>0</v>
      </c>
      <c r="J246" s="93"/>
      <c r="K246" s="101">
        <v>0</v>
      </c>
      <c r="L246" s="93"/>
      <c r="M246" s="277">
        <v>0</v>
      </c>
      <c r="N246" s="93"/>
      <c r="O246" s="101">
        <v>0</v>
      </c>
      <c r="P246" s="93"/>
      <c r="Q246" s="277">
        <v>0</v>
      </c>
    </row>
    <row r="247" spans="1:17" s="94" customFormat="1" ht="12" hidden="1" customHeight="1">
      <c r="A247" s="90" t="s">
        <v>3</v>
      </c>
      <c r="B247" s="90"/>
      <c r="C247" s="91">
        <v>1130101</v>
      </c>
      <c r="D247" s="250" t="s">
        <v>672</v>
      </c>
      <c r="E247" s="92" t="s">
        <v>6</v>
      </c>
      <c r="F247" s="92" t="s">
        <v>219</v>
      </c>
      <c r="G247" s="101">
        <f>IF(F247="I",IFERROR(VLOOKUP(C247,Consolidado!B:H,7,FALSE),0),0)</f>
        <v>0</v>
      </c>
      <c r="H247" s="93"/>
      <c r="I247" s="277">
        <v>0</v>
      </c>
      <c r="J247" s="93"/>
      <c r="K247" s="101">
        <v>0</v>
      </c>
      <c r="L247" s="93"/>
      <c r="M247" s="277">
        <v>0</v>
      </c>
      <c r="N247" s="93"/>
      <c r="O247" s="101">
        <v>0</v>
      </c>
      <c r="P247" s="93"/>
      <c r="Q247" s="277">
        <v>0</v>
      </c>
    </row>
    <row r="248" spans="1:17" s="94" customFormat="1" ht="12" hidden="1" customHeight="1">
      <c r="A248" s="90" t="s">
        <v>3</v>
      </c>
      <c r="B248" s="90" t="s">
        <v>17</v>
      </c>
      <c r="C248" s="91">
        <v>113010101</v>
      </c>
      <c r="D248" s="250" t="s">
        <v>673</v>
      </c>
      <c r="E248" s="92" t="s">
        <v>6</v>
      </c>
      <c r="F248" s="92" t="s">
        <v>220</v>
      </c>
      <c r="G248" s="101">
        <f>IF(F248="I",IFERROR(VLOOKUP(C248,Consolidado!B:H,7,FALSE),0),0)</f>
        <v>654556101</v>
      </c>
      <c r="H248" s="93"/>
      <c r="I248" s="277">
        <v>0</v>
      </c>
      <c r="J248" s="93"/>
      <c r="K248" s="101">
        <v>0</v>
      </c>
      <c r="L248" s="93"/>
      <c r="M248" s="277">
        <v>0</v>
      </c>
      <c r="N248" s="93"/>
      <c r="O248" s="101">
        <v>0</v>
      </c>
      <c r="P248" s="93"/>
      <c r="Q248" s="277">
        <v>0</v>
      </c>
    </row>
    <row r="249" spans="1:17" s="94" customFormat="1" ht="12" hidden="1" customHeight="1">
      <c r="A249" s="90" t="s">
        <v>3</v>
      </c>
      <c r="B249" s="90" t="s">
        <v>17</v>
      </c>
      <c r="C249" s="91">
        <v>113010102</v>
      </c>
      <c r="D249" s="250" t="s">
        <v>674</v>
      </c>
      <c r="E249" s="92" t="s">
        <v>146</v>
      </c>
      <c r="F249" s="92" t="s">
        <v>220</v>
      </c>
      <c r="G249" s="101">
        <f>IF(F249="I",IFERROR(VLOOKUP(C249,Consolidado!B:H,7,FALSE),0),0)</f>
        <v>51595039</v>
      </c>
      <c r="H249" s="93"/>
      <c r="I249" s="277">
        <v>0</v>
      </c>
      <c r="J249" s="93"/>
      <c r="K249" s="101">
        <v>0</v>
      </c>
      <c r="L249" s="93"/>
      <c r="M249" s="277">
        <v>0</v>
      </c>
      <c r="N249" s="93"/>
      <c r="O249" s="101">
        <v>0</v>
      </c>
      <c r="P249" s="93"/>
      <c r="Q249" s="277">
        <v>0</v>
      </c>
    </row>
    <row r="250" spans="1:17" s="94" customFormat="1" ht="12" hidden="1" customHeight="1">
      <c r="A250" s="90" t="s">
        <v>3</v>
      </c>
      <c r="B250" s="90"/>
      <c r="C250" s="91">
        <v>1130102</v>
      </c>
      <c r="D250" s="250" t="s">
        <v>460</v>
      </c>
      <c r="E250" s="92" t="s">
        <v>6</v>
      </c>
      <c r="F250" s="92" t="s">
        <v>219</v>
      </c>
      <c r="G250" s="101">
        <f>IF(F250="I",IFERROR(VLOOKUP(C250,Consolidado!B:H,7,FALSE),0),0)</f>
        <v>0</v>
      </c>
      <c r="H250" s="93"/>
      <c r="I250" s="277">
        <v>0</v>
      </c>
      <c r="J250" s="93"/>
      <c r="K250" s="101">
        <v>0</v>
      </c>
      <c r="L250" s="93"/>
      <c r="M250" s="277">
        <v>0</v>
      </c>
      <c r="N250" s="93"/>
      <c r="O250" s="101">
        <v>0</v>
      </c>
      <c r="P250" s="93"/>
      <c r="Q250" s="277">
        <v>0</v>
      </c>
    </row>
    <row r="251" spans="1:17" s="94" customFormat="1" ht="12" hidden="1" customHeight="1">
      <c r="A251" s="90" t="s">
        <v>3</v>
      </c>
      <c r="B251" s="90" t="s">
        <v>69</v>
      </c>
      <c r="C251" s="91">
        <v>113010201</v>
      </c>
      <c r="D251" s="250" t="s">
        <v>675</v>
      </c>
      <c r="E251" s="92" t="s">
        <v>6</v>
      </c>
      <c r="F251" s="92" t="s">
        <v>220</v>
      </c>
      <c r="G251" s="101">
        <f>IF(F251="I",IFERROR(VLOOKUP(C251,Consolidado!B:H,7,FALSE),0),0)</f>
        <v>90251900</v>
      </c>
      <c r="H251" s="93"/>
      <c r="I251" s="277">
        <v>0</v>
      </c>
      <c r="J251" s="93"/>
      <c r="K251" s="101">
        <v>0</v>
      </c>
      <c r="L251" s="93"/>
      <c r="M251" s="277">
        <v>0</v>
      </c>
      <c r="N251" s="93"/>
      <c r="O251" s="101">
        <v>0</v>
      </c>
      <c r="P251" s="93"/>
      <c r="Q251" s="277">
        <v>0</v>
      </c>
    </row>
    <row r="252" spans="1:17" s="94" customFormat="1" ht="12" hidden="1" customHeight="1">
      <c r="A252" s="90" t="s">
        <v>3</v>
      </c>
      <c r="B252" s="90" t="s">
        <v>69</v>
      </c>
      <c r="C252" s="91">
        <v>113010202</v>
      </c>
      <c r="D252" s="250" t="s">
        <v>676</v>
      </c>
      <c r="E252" s="92" t="s">
        <v>146</v>
      </c>
      <c r="F252" s="92" t="s">
        <v>220</v>
      </c>
      <c r="G252" s="101">
        <f>IF(F252="I",IFERROR(VLOOKUP(C252,Consolidado!B:H,7,FALSE),0),0)</f>
        <v>73927368</v>
      </c>
      <c r="H252" s="93"/>
      <c r="I252" s="277">
        <v>0</v>
      </c>
      <c r="J252" s="93"/>
      <c r="K252" s="101">
        <v>0</v>
      </c>
      <c r="L252" s="93"/>
      <c r="M252" s="277">
        <v>0</v>
      </c>
      <c r="N252" s="93"/>
      <c r="O252" s="101">
        <v>0</v>
      </c>
      <c r="P252" s="93"/>
      <c r="Q252" s="277">
        <v>0</v>
      </c>
    </row>
    <row r="253" spans="1:17" s="94" customFormat="1" ht="12" hidden="1" customHeight="1">
      <c r="A253" s="90" t="s">
        <v>3</v>
      </c>
      <c r="B253" s="90"/>
      <c r="C253" s="91">
        <v>11302</v>
      </c>
      <c r="D253" s="250" t="s">
        <v>677</v>
      </c>
      <c r="E253" s="92" t="s">
        <v>6</v>
      </c>
      <c r="F253" s="92" t="s">
        <v>219</v>
      </c>
      <c r="G253" s="101">
        <f>IF(F253="I",IFERROR(VLOOKUP(C253,Consolidado!B:H,7,FALSE),0),0)</f>
        <v>0</v>
      </c>
      <c r="H253" s="93"/>
      <c r="I253" s="277">
        <v>0</v>
      </c>
      <c r="J253" s="93"/>
      <c r="K253" s="101">
        <v>0</v>
      </c>
      <c r="L253" s="93"/>
      <c r="M253" s="277">
        <v>0</v>
      </c>
      <c r="N253" s="93"/>
      <c r="O253" s="101">
        <v>0</v>
      </c>
      <c r="P253" s="93"/>
      <c r="Q253" s="277">
        <v>0</v>
      </c>
    </row>
    <row r="254" spans="1:17" s="94" customFormat="1" ht="12" hidden="1" customHeight="1">
      <c r="A254" s="90" t="s">
        <v>3</v>
      </c>
      <c r="B254" s="90"/>
      <c r="C254" s="91">
        <v>1130201</v>
      </c>
      <c r="D254" s="250" t="s">
        <v>944</v>
      </c>
      <c r="E254" s="92" t="s">
        <v>6</v>
      </c>
      <c r="F254" s="92" t="s">
        <v>219</v>
      </c>
      <c r="G254" s="101">
        <f>IF(F254="I",IFERROR(VLOOKUP(C254,Consolidado!B:H,7,FALSE),0),0)</f>
        <v>0</v>
      </c>
      <c r="H254" s="93"/>
      <c r="I254" s="277">
        <v>0</v>
      </c>
      <c r="J254" s="93"/>
      <c r="K254" s="101">
        <v>0</v>
      </c>
      <c r="L254" s="93"/>
      <c r="M254" s="277">
        <v>0</v>
      </c>
      <c r="N254" s="93"/>
      <c r="O254" s="101">
        <v>0</v>
      </c>
      <c r="P254" s="93"/>
      <c r="Q254" s="277">
        <v>0</v>
      </c>
    </row>
    <row r="255" spans="1:17" s="94" customFormat="1" ht="12" hidden="1" customHeight="1">
      <c r="A255" s="90" t="s">
        <v>3</v>
      </c>
      <c r="B255" s="90"/>
      <c r="C255" s="91">
        <v>113020101</v>
      </c>
      <c r="D255" s="250" t="s">
        <v>945</v>
      </c>
      <c r="E255" s="92" t="s">
        <v>6</v>
      </c>
      <c r="F255" s="92" t="s">
        <v>220</v>
      </c>
      <c r="G255" s="101">
        <f>IF(F255="I",IFERROR(VLOOKUP(C255,Consolidado!B:H,7,FALSE),0),0)</f>
        <v>0</v>
      </c>
      <c r="H255" s="93"/>
      <c r="I255" s="277">
        <v>0</v>
      </c>
      <c r="J255" s="93"/>
      <c r="K255" s="101">
        <v>0</v>
      </c>
      <c r="L255" s="93"/>
      <c r="M255" s="277">
        <v>0</v>
      </c>
      <c r="N255" s="93"/>
      <c r="O255" s="101">
        <v>0</v>
      </c>
      <c r="P255" s="93"/>
      <c r="Q255" s="277">
        <v>0</v>
      </c>
    </row>
    <row r="256" spans="1:17" s="94" customFormat="1" ht="12" hidden="1" customHeight="1">
      <c r="A256" s="90" t="s">
        <v>3</v>
      </c>
      <c r="B256" s="90"/>
      <c r="C256" s="91">
        <v>113020102</v>
      </c>
      <c r="D256" s="250" t="s">
        <v>946</v>
      </c>
      <c r="E256" s="92" t="s">
        <v>6</v>
      </c>
      <c r="F256" s="92" t="s">
        <v>220</v>
      </c>
      <c r="G256" s="101">
        <f>IF(F256="I",IFERROR(VLOOKUP(C256,Consolidado!B:H,7,FALSE),0),0)</f>
        <v>0</v>
      </c>
      <c r="H256" s="93"/>
      <c r="I256" s="277">
        <v>0</v>
      </c>
      <c r="J256" s="93"/>
      <c r="K256" s="101">
        <v>0</v>
      </c>
      <c r="L256" s="93"/>
      <c r="M256" s="277">
        <v>0</v>
      </c>
      <c r="N256" s="93"/>
      <c r="O256" s="101">
        <v>0</v>
      </c>
      <c r="P256" s="93"/>
      <c r="Q256" s="277">
        <v>0</v>
      </c>
    </row>
    <row r="257" spans="1:17" s="94" customFormat="1" ht="12" hidden="1" customHeight="1">
      <c r="A257" s="90" t="s">
        <v>3</v>
      </c>
      <c r="B257" s="90"/>
      <c r="C257" s="91">
        <v>113020103</v>
      </c>
      <c r="D257" s="250" t="s">
        <v>947</v>
      </c>
      <c r="E257" s="92" t="s">
        <v>6</v>
      </c>
      <c r="F257" s="92" t="s">
        <v>220</v>
      </c>
      <c r="G257" s="101">
        <f>IF(F257="I",IFERROR(VLOOKUP(C257,Consolidado!B:H,7,FALSE),0),0)</f>
        <v>0</v>
      </c>
      <c r="H257" s="93"/>
      <c r="I257" s="277">
        <v>0</v>
      </c>
      <c r="J257" s="93"/>
      <c r="K257" s="101">
        <v>0</v>
      </c>
      <c r="L257" s="93"/>
      <c r="M257" s="277">
        <v>0</v>
      </c>
      <c r="N257" s="93"/>
      <c r="O257" s="101">
        <v>0</v>
      </c>
      <c r="P257" s="93"/>
      <c r="Q257" s="277">
        <v>0</v>
      </c>
    </row>
    <row r="258" spans="1:17" s="94" customFormat="1" ht="12" hidden="1" customHeight="1">
      <c r="A258" s="90" t="s">
        <v>3</v>
      </c>
      <c r="B258" s="90"/>
      <c r="C258" s="91">
        <v>113020104</v>
      </c>
      <c r="D258" s="250" t="s">
        <v>948</v>
      </c>
      <c r="E258" s="92" t="s">
        <v>6</v>
      </c>
      <c r="F258" s="92" t="s">
        <v>220</v>
      </c>
      <c r="G258" s="101">
        <f>IF(F258="I",IFERROR(VLOOKUP(C258,Consolidado!B:H,7,FALSE),0),0)</f>
        <v>0</v>
      </c>
      <c r="H258" s="93"/>
      <c r="I258" s="277">
        <v>0</v>
      </c>
      <c r="J258" s="93"/>
      <c r="K258" s="101">
        <v>0</v>
      </c>
      <c r="L258" s="93"/>
      <c r="M258" s="277">
        <v>0</v>
      </c>
      <c r="N258" s="93"/>
      <c r="O258" s="101">
        <v>0</v>
      </c>
      <c r="P258" s="93"/>
      <c r="Q258" s="277">
        <v>0</v>
      </c>
    </row>
    <row r="259" spans="1:17" s="94" customFormat="1" ht="12" hidden="1" customHeight="1">
      <c r="A259" s="90" t="s">
        <v>3</v>
      </c>
      <c r="B259" s="90"/>
      <c r="C259" s="91">
        <v>1130202</v>
      </c>
      <c r="D259" s="250" t="s">
        <v>678</v>
      </c>
      <c r="E259" s="92" t="s">
        <v>6</v>
      </c>
      <c r="F259" s="92" t="s">
        <v>219</v>
      </c>
      <c r="G259" s="101">
        <f>IF(F259="I",IFERROR(VLOOKUP(C259,Consolidado!B:H,7,FALSE),0),0)</f>
        <v>0</v>
      </c>
      <c r="H259" s="93"/>
      <c r="I259" s="277">
        <v>0</v>
      </c>
      <c r="J259" s="93"/>
      <c r="K259" s="101">
        <v>0</v>
      </c>
      <c r="L259" s="93"/>
      <c r="M259" s="277">
        <v>0</v>
      </c>
      <c r="N259" s="93"/>
      <c r="O259" s="101">
        <v>0</v>
      </c>
      <c r="P259" s="93"/>
      <c r="Q259" s="277">
        <v>0</v>
      </c>
    </row>
    <row r="260" spans="1:17" s="94" customFormat="1" ht="12" hidden="1" customHeight="1">
      <c r="A260" s="90" t="s">
        <v>3</v>
      </c>
      <c r="B260" s="90"/>
      <c r="C260" s="91">
        <v>113020201</v>
      </c>
      <c r="D260" s="250" t="s">
        <v>949</v>
      </c>
      <c r="E260" s="92" t="s">
        <v>6</v>
      </c>
      <c r="F260" s="92" t="s">
        <v>220</v>
      </c>
      <c r="G260" s="101">
        <f>IF(F260="I",IFERROR(VLOOKUP(C260,Consolidado!B:H,7,FALSE),0),0)</f>
        <v>0</v>
      </c>
      <c r="H260" s="93"/>
      <c r="I260" s="277">
        <v>0</v>
      </c>
      <c r="J260" s="93"/>
      <c r="K260" s="101">
        <v>0</v>
      </c>
      <c r="L260" s="93"/>
      <c r="M260" s="277">
        <v>0</v>
      </c>
      <c r="N260" s="93"/>
      <c r="O260" s="101">
        <v>0</v>
      </c>
      <c r="P260" s="93"/>
      <c r="Q260" s="277">
        <v>0</v>
      </c>
    </row>
    <row r="261" spans="1:17" s="94" customFormat="1" ht="12" hidden="1" customHeight="1">
      <c r="A261" s="90" t="s">
        <v>3</v>
      </c>
      <c r="B261" s="90" t="s">
        <v>17</v>
      </c>
      <c r="C261" s="91">
        <v>113020202</v>
      </c>
      <c r="D261" s="250" t="s">
        <v>679</v>
      </c>
      <c r="E261" s="92" t="s">
        <v>146</v>
      </c>
      <c r="F261" s="92" t="s">
        <v>220</v>
      </c>
      <c r="G261" s="101">
        <f>IF(F261="I",IFERROR(VLOOKUP(C261,Consolidado!B:H,7,FALSE),0),0)</f>
        <v>31073823</v>
      </c>
      <c r="H261" s="93"/>
      <c r="I261" s="277">
        <v>0</v>
      </c>
      <c r="J261" s="93"/>
      <c r="K261" s="101">
        <v>0</v>
      </c>
      <c r="L261" s="93"/>
      <c r="M261" s="277">
        <v>0</v>
      </c>
      <c r="N261" s="93"/>
      <c r="O261" s="101">
        <v>0</v>
      </c>
      <c r="P261" s="93"/>
      <c r="Q261" s="277">
        <v>0</v>
      </c>
    </row>
    <row r="262" spans="1:17" s="94" customFormat="1" ht="12" hidden="1" customHeight="1">
      <c r="A262" s="90" t="s">
        <v>3</v>
      </c>
      <c r="B262" s="90"/>
      <c r="C262" s="91">
        <v>1130203</v>
      </c>
      <c r="D262" s="250" t="s">
        <v>122</v>
      </c>
      <c r="E262" s="92" t="s">
        <v>6</v>
      </c>
      <c r="F262" s="92" t="s">
        <v>219</v>
      </c>
      <c r="G262" s="101">
        <f>IF(F262="I",IFERROR(VLOOKUP(C262,Consolidado!B:H,7,FALSE),0),0)</f>
        <v>0</v>
      </c>
      <c r="H262" s="93"/>
      <c r="I262" s="277">
        <v>0</v>
      </c>
      <c r="J262" s="93"/>
      <c r="K262" s="101">
        <v>0</v>
      </c>
      <c r="L262" s="93"/>
      <c r="M262" s="277">
        <v>0</v>
      </c>
      <c r="N262" s="93"/>
      <c r="O262" s="101">
        <v>0</v>
      </c>
      <c r="P262" s="93"/>
      <c r="Q262" s="277">
        <v>0</v>
      </c>
    </row>
    <row r="263" spans="1:17" s="94" customFormat="1" ht="12" hidden="1" customHeight="1">
      <c r="A263" s="90" t="s">
        <v>3</v>
      </c>
      <c r="B263" s="90" t="s">
        <v>69</v>
      </c>
      <c r="C263" s="91">
        <v>113020301</v>
      </c>
      <c r="D263" s="250" t="s">
        <v>680</v>
      </c>
      <c r="E263" s="92" t="s">
        <v>6</v>
      </c>
      <c r="F263" s="92" t="s">
        <v>220</v>
      </c>
      <c r="G263" s="101">
        <f>IF(F263="I",IFERROR(VLOOKUP(C263,Consolidado!B:H,7,FALSE),0),0)</f>
        <v>205022595</v>
      </c>
      <c r="H263" s="93"/>
      <c r="I263" s="277">
        <v>0</v>
      </c>
      <c r="J263" s="93"/>
      <c r="K263" s="101">
        <v>0</v>
      </c>
      <c r="L263" s="93"/>
      <c r="M263" s="277">
        <v>0</v>
      </c>
      <c r="N263" s="93"/>
      <c r="O263" s="101">
        <v>0</v>
      </c>
      <c r="P263" s="93"/>
      <c r="Q263" s="277">
        <v>0</v>
      </c>
    </row>
    <row r="264" spans="1:17" s="94" customFormat="1" ht="12" hidden="1" customHeight="1">
      <c r="A264" s="90" t="s">
        <v>3</v>
      </c>
      <c r="B264" s="90" t="s">
        <v>69</v>
      </c>
      <c r="C264" s="91">
        <v>113020302</v>
      </c>
      <c r="D264" s="250" t="s">
        <v>681</v>
      </c>
      <c r="E264" s="92" t="s">
        <v>146</v>
      </c>
      <c r="F264" s="92" t="s">
        <v>220</v>
      </c>
      <c r="G264" s="101">
        <f>IF(F264="I",IFERROR(VLOOKUP(C264,Consolidado!B:H,7,FALSE),0),0)</f>
        <v>7584649</v>
      </c>
      <c r="H264" s="93"/>
      <c r="I264" s="277">
        <v>0</v>
      </c>
      <c r="J264" s="93"/>
      <c r="K264" s="101">
        <v>0</v>
      </c>
      <c r="L264" s="93"/>
      <c r="M264" s="277">
        <v>0</v>
      </c>
      <c r="N264" s="93"/>
      <c r="O264" s="101">
        <v>0</v>
      </c>
      <c r="P264" s="93"/>
      <c r="Q264" s="277">
        <v>0</v>
      </c>
    </row>
    <row r="265" spans="1:17" s="94" customFormat="1" ht="12" hidden="1" customHeight="1">
      <c r="A265" s="90" t="s">
        <v>3</v>
      </c>
      <c r="B265" s="90"/>
      <c r="C265" s="91">
        <v>1130204</v>
      </c>
      <c r="D265" s="250" t="s">
        <v>950</v>
      </c>
      <c r="E265" s="92" t="s">
        <v>6</v>
      </c>
      <c r="F265" s="92" t="s">
        <v>220</v>
      </c>
      <c r="G265" s="101">
        <f>IF(F265="I",IFERROR(VLOOKUP(C265,Consolidado!B:H,7,FALSE),0),0)</f>
        <v>0</v>
      </c>
      <c r="H265" s="93"/>
      <c r="I265" s="277">
        <v>0</v>
      </c>
      <c r="J265" s="93"/>
      <c r="K265" s="101">
        <v>0</v>
      </c>
      <c r="L265" s="93"/>
      <c r="M265" s="277">
        <v>0</v>
      </c>
      <c r="N265" s="93"/>
      <c r="O265" s="101">
        <v>0</v>
      </c>
      <c r="P265" s="93"/>
      <c r="Q265" s="277">
        <v>0</v>
      </c>
    </row>
    <row r="266" spans="1:17" s="94" customFormat="1" ht="12" hidden="1" customHeight="1">
      <c r="A266" s="90" t="s">
        <v>3</v>
      </c>
      <c r="B266" s="90"/>
      <c r="C266" s="91">
        <v>113020401</v>
      </c>
      <c r="D266" s="250" t="s">
        <v>951</v>
      </c>
      <c r="E266" s="92" t="s">
        <v>6</v>
      </c>
      <c r="F266" s="92" t="s">
        <v>220</v>
      </c>
      <c r="G266" s="101">
        <f>IF(F266="I",IFERROR(VLOOKUP(C266,Consolidado!B:H,7,FALSE),0),0)</f>
        <v>0</v>
      </c>
      <c r="H266" s="93"/>
      <c r="I266" s="277">
        <v>0</v>
      </c>
      <c r="J266" s="93"/>
      <c r="K266" s="101">
        <v>0</v>
      </c>
      <c r="L266" s="93"/>
      <c r="M266" s="277">
        <v>0</v>
      </c>
      <c r="N266" s="93"/>
      <c r="O266" s="101">
        <v>0</v>
      </c>
      <c r="P266" s="93"/>
      <c r="Q266" s="277">
        <v>0</v>
      </c>
    </row>
    <row r="267" spans="1:17" s="94" customFormat="1" ht="12" hidden="1" customHeight="1">
      <c r="A267" s="90" t="s">
        <v>3</v>
      </c>
      <c r="B267" s="90"/>
      <c r="C267" s="91">
        <v>113020402</v>
      </c>
      <c r="D267" s="250" t="s">
        <v>658</v>
      </c>
      <c r="E267" s="92" t="s">
        <v>6</v>
      </c>
      <c r="F267" s="92" t="s">
        <v>220</v>
      </c>
      <c r="G267" s="101">
        <f>IF(F267="I",IFERROR(VLOOKUP(C267,Consolidado!B:H,7,FALSE),0),0)</f>
        <v>0</v>
      </c>
      <c r="H267" s="93"/>
      <c r="I267" s="277">
        <v>0</v>
      </c>
      <c r="J267" s="93"/>
      <c r="K267" s="101">
        <v>0</v>
      </c>
      <c r="L267" s="93"/>
      <c r="M267" s="277">
        <v>0</v>
      </c>
      <c r="N267" s="93"/>
      <c r="O267" s="101">
        <v>0</v>
      </c>
      <c r="P267" s="93"/>
      <c r="Q267" s="277">
        <v>0</v>
      </c>
    </row>
    <row r="268" spans="1:17" s="94" customFormat="1" ht="12" hidden="1" customHeight="1">
      <c r="A268" s="90" t="s">
        <v>3</v>
      </c>
      <c r="B268" s="90"/>
      <c r="C268" s="91">
        <v>11303</v>
      </c>
      <c r="D268" s="250" t="s">
        <v>682</v>
      </c>
      <c r="E268" s="92" t="s">
        <v>6</v>
      </c>
      <c r="F268" s="92" t="s">
        <v>219</v>
      </c>
      <c r="G268" s="101">
        <f>IF(F268="I",IFERROR(VLOOKUP(C268,Consolidado!B:H,7,FALSE),0),0)</f>
        <v>0</v>
      </c>
      <c r="H268" s="93"/>
      <c r="I268" s="277">
        <v>0</v>
      </c>
      <c r="J268" s="93"/>
      <c r="K268" s="101">
        <v>0</v>
      </c>
      <c r="L268" s="93"/>
      <c r="M268" s="277">
        <v>0</v>
      </c>
      <c r="N268" s="93"/>
      <c r="O268" s="101">
        <v>0</v>
      </c>
      <c r="P268" s="93"/>
      <c r="Q268" s="277">
        <v>0</v>
      </c>
    </row>
    <row r="269" spans="1:17" s="94" customFormat="1" ht="12" hidden="1" customHeight="1">
      <c r="A269" s="90" t="s">
        <v>3</v>
      </c>
      <c r="B269" s="90"/>
      <c r="C269" s="91">
        <v>1130301</v>
      </c>
      <c r="D269" s="250" t="s">
        <v>683</v>
      </c>
      <c r="E269" s="92" t="s">
        <v>6</v>
      </c>
      <c r="F269" s="92" t="s">
        <v>219</v>
      </c>
      <c r="G269" s="101">
        <f>IF(F269="I",IFERROR(VLOOKUP(C269,Consolidado!B:H,7,FALSE),0),0)</f>
        <v>0</v>
      </c>
      <c r="H269" s="93"/>
      <c r="I269" s="277">
        <v>0</v>
      </c>
      <c r="J269" s="93"/>
      <c r="K269" s="101">
        <v>0</v>
      </c>
      <c r="L269" s="93"/>
      <c r="M269" s="277">
        <v>0</v>
      </c>
      <c r="N269" s="93"/>
      <c r="O269" s="101">
        <v>0</v>
      </c>
      <c r="P269" s="93"/>
      <c r="Q269" s="277">
        <v>0</v>
      </c>
    </row>
    <row r="270" spans="1:17" s="94" customFormat="1" ht="12" hidden="1" customHeight="1">
      <c r="A270" s="90" t="s">
        <v>3</v>
      </c>
      <c r="B270" s="90" t="s">
        <v>18</v>
      </c>
      <c r="C270" s="91">
        <v>113030101</v>
      </c>
      <c r="D270" s="250" t="s">
        <v>683</v>
      </c>
      <c r="E270" s="92" t="s">
        <v>6</v>
      </c>
      <c r="F270" s="92" t="s">
        <v>220</v>
      </c>
      <c r="G270" s="101">
        <f>IF(F270="I",IFERROR(VLOOKUP(C270,Consolidado!B:H,7,FALSE),0),0)</f>
        <v>0</v>
      </c>
      <c r="H270" s="93"/>
      <c r="I270" s="277">
        <v>0</v>
      </c>
      <c r="J270" s="93"/>
      <c r="K270" s="101">
        <v>0</v>
      </c>
      <c r="L270" s="93"/>
      <c r="M270" s="277">
        <v>0</v>
      </c>
      <c r="N270" s="93"/>
      <c r="O270" s="101">
        <v>0</v>
      </c>
      <c r="P270" s="93"/>
      <c r="Q270" s="277">
        <v>0</v>
      </c>
    </row>
    <row r="271" spans="1:17" s="94" customFormat="1" ht="12" hidden="1" customHeight="1">
      <c r="A271" s="90" t="s">
        <v>3</v>
      </c>
      <c r="B271" s="90"/>
      <c r="C271" s="91">
        <v>113030102</v>
      </c>
      <c r="D271" s="250" t="s">
        <v>683</v>
      </c>
      <c r="E271" s="92" t="s">
        <v>146</v>
      </c>
      <c r="F271" s="92" t="s">
        <v>220</v>
      </c>
      <c r="G271" s="101">
        <f>IF(F271="I",IFERROR(VLOOKUP(C271,Consolidado!B:H,7,FALSE),0),0)</f>
        <v>0</v>
      </c>
      <c r="H271" s="93"/>
      <c r="I271" s="277">
        <v>0</v>
      </c>
      <c r="J271" s="93"/>
      <c r="K271" s="101">
        <v>0</v>
      </c>
      <c r="L271" s="93"/>
      <c r="M271" s="277">
        <v>0</v>
      </c>
      <c r="N271" s="93"/>
      <c r="O271" s="101">
        <v>0</v>
      </c>
      <c r="P271" s="93"/>
      <c r="Q271" s="277">
        <v>0</v>
      </c>
    </row>
    <row r="272" spans="1:17" s="94" customFormat="1" ht="12" hidden="1" customHeight="1">
      <c r="A272" s="90" t="s">
        <v>3</v>
      </c>
      <c r="B272" s="90" t="s">
        <v>18</v>
      </c>
      <c r="C272" s="91">
        <v>113030103</v>
      </c>
      <c r="D272" s="250" t="s">
        <v>684</v>
      </c>
      <c r="E272" s="92" t="s">
        <v>146</v>
      </c>
      <c r="F272" s="92" t="s">
        <v>220</v>
      </c>
      <c r="G272" s="101">
        <f>IF(F272="I",IFERROR(VLOOKUP(C272,Consolidado!B:H,7,FALSE),0),0)</f>
        <v>37499080</v>
      </c>
      <c r="H272" s="93"/>
      <c r="I272" s="277">
        <v>0</v>
      </c>
      <c r="J272" s="93"/>
      <c r="K272" s="101">
        <v>0</v>
      </c>
      <c r="L272" s="93"/>
      <c r="M272" s="277">
        <v>0</v>
      </c>
      <c r="N272" s="93"/>
      <c r="O272" s="101">
        <v>0</v>
      </c>
      <c r="P272" s="93"/>
      <c r="Q272" s="277">
        <v>0</v>
      </c>
    </row>
    <row r="273" spans="1:17" s="94" customFormat="1" ht="12" hidden="1" customHeight="1">
      <c r="A273" s="90" t="s">
        <v>3</v>
      </c>
      <c r="B273" s="90"/>
      <c r="C273" s="91">
        <v>1130302</v>
      </c>
      <c r="D273" s="250" t="s">
        <v>952</v>
      </c>
      <c r="E273" s="92" t="s">
        <v>6</v>
      </c>
      <c r="F273" s="92" t="s">
        <v>219</v>
      </c>
      <c r="G273" s="101">
        <f>IF(F273="I",IFERROR(VLOOKUP(C273,Consolidado!B:H,7,FALSE),0),0)</f>
        <v>0</v>
      </c>
      <c r="H273" s="93"/>
      <c r="I273" s="277">
        <v>0</v>
      </c>
      <c r="J273" s="93"/>
      <c r="K273" s="101">
        <v>0</v>
      </c>
      <c r="L273" s="93"/>
      <c r="M273" s="277">
        <v>0</v>
      </c>
      <c r="N273" s="93"/>
      <c r="O273" s="101">
        <v>0</v>
      </c>
      <c r="P273" s="93"/>
      <c r="Q273" s="277">
        <v>0</v>
      </c>
    </row>
    <row r="274" spans="1:17" s="94" customFormat="1" ht="12" hidden="1" customHeight="1">
      <c r="A274" s="90" t="s">
        <v>3</v>
      </c>
      <c r="B274" s="90"/>
      <c r="C274" s="91">
        <v>113030201</v>
      </c>
      <c r="D274" s="250" t="s">
        <v>953</v>
      </c>
      <c r="E274" s="92" t="s">
        <v>6</v>
      </c>
      <c r="F274" s="92" t="s">
        <v>220</v>
      </c>
      <c r="G274" s="101">
        <f>IF(F274="I",IFERROR(VLOOKUP(C274,Consolidado!B:H,7,FALSE),0),0)</f>
        <v>0</v>
      </c>
      <c r="H274" s="93"/>
      <c r="I274" s="277">
        <v>0</v>
      </c>
      <c r="J274" s="93"/>
      <c r="K274" s="101">
        <v>0</v>
      </c>
      <c r="L274" s="93"/>
      <c r="M274" s="277">
        <v>0</v>
      </c>
      <c r="N274" s="93"/>
      <c r="O274" s="101">
        <v>0</v>
      </c>
      <c r="P274" s="93"/>
      <c r="Q274" s="277">
        <v>0</v>
      </c>
    </row>
    <row r="275" spans="1:17" s="94" customFormat="1" ht="12" hidden="1" customHeight="1">
      <c r="A275" s="90" t="s">
        <v>3</v>
      </c>
      <c r="B275" s="90"/>
      <c r="C275" s="91">
        <v>1130303</v>
      </c>
      <c r="D275" s="250" t="s">
        <v>110</v>
      </c>
      <c r="E275" s="92" t="s">
        <v>6</v>
      </c>
      <c r="F275" s="92" t="s">
        <v>219</v>
      </c>
      <c r="G275" s="101">
        <f>IF(F275="I",IFERROR(VLOOKUP(C275,Consolidado!B:H,7,FALSE),0),0)</f>
        <v>0</v>
      </c>
      <c r="H275" s="93"/>
      <c r="I275" s="277">
        <v>0</v>
      </c>
      <c r="J275" s="93"/>
      <c r="K275" s="101">
        <v>0</v>
      </c>
      <c r="L275" s="93"/>
      <c r="M275" s="277">
        <v>0</v>
      </c>
      <c r="N275" s="93"/>
      <c r="O275" s="101">
        <v>0</v>
      </c>
      <c r="P275" s="93"/>
      <c r="Q275" s="277">
        <v>0</v>
      </c>
    </row>
    <row r="276" spans="1:17" s="94" customFormat="1" ht="12" hidden="1" customHeight="1">
      <c r="A276" s="90" t="s">
        <v>3</v>
      </c>
      <c r="B276" s="90"/>
      <c r="C276" s="91">
        <v>113030301</v>
      </c>
      <c r="D276" s="250" t="s">
        <v>954</v>
      </c>
      <c r="E276" s="92" t="s">
        <v>6</v>
      </c>
      <c r="F276" s="92" t="s">
        <v>220</v>
      </c>
      <c r="G276" s="101">
        <f>IF(F276="I",IFERROR(VLOOKUP(C276,Consolidado!B:H,7,FALSE),0),0)</f>
        <v>0</v>
      </c>
      <c r="H276" s="93"/>
      <c r="I276" s="277">
        <v>0</v>
      </c>
      <c r="J276" s="93"/>
      <c r="K276" s="101">
        <v>0</v>
      </c>
      <c r="L276" s="93"/>
      <c r="M276" s="277">
        <v>0</v>
      </c>
      <c r="N276" s="93"/>
      <c r="O276" s="101">
        <v>0</v>
      </c>
      <c r="P276" s="93"/>
      <c r="Q276" s="277">
        <v>0</v>
      </c>
    </row>
    <row r="277" spans="1:17" s="94" customFormat="1" ht="12" hidden="1" customHeight="1">
      <c r="A277" s="90" t="s">
        <v>3</v>
      </c>
      <c r="B277" s="90"/>
      <c r="C277" s="91">
        <v>113030302</v>
      </c>
      <c r="D277" s="250" t="s">
        <v>955</v>
      </c>
      <c r="E277" s="92" t="s">
        <v>6</v>
      </c>
      <c r="F277" s="92" t="s">
        <v>220</v>
      </c>
      <c r="G277" s="101">
        <f>IF(F277="I",IFERROR(VLOOKUP(C277,Consolidado!B:H,7,FALSE),0),0)</f>
        <v>0</v>
      </c>
      <c r="H277" s="93"/>
      <c r="I277" s="277">
        <v>0</v>
      </c>
      <c r="J277" s="93"/>
      <c r="K277" s="101">
        <v>0</v>
      </c>
      <c r="L277" s="93"/>
      <c r="M277" s="277">
        <v>0</v>
      </c>
      <c r="N277" s="93"/>
      <c r="O277" s="101">
        <v>0</v>
      </c>
      <c r="P277" s="93"/>
      <c r="Q277" s="277">
        <v>0</v>
      </c>
    </row>
    <row r="278" spans="1:17" s="94" customFormat="1" ht="12" hidden="1" customHeight="1">
      <c r="A278" s="90" t="s">
        <v>3</v>
      </c>
      <c r="B278" s="90"/>
      <c r="C278" s="91">
        <v>1130304</v>
      </c>
      <c r="D278" s="250" t="s">
        <v>956</v>
      </c>
      <c r="E278" s="92" t="s">
        <v>6</v>
      </c>
      <c r="F278" s="92" t="s">
        <v>219</v>
      </c>
      <c r="G278" s="101">
        <f>IF(F278="I",IFERROR(VLOOKUP(C278,Consolidado!B:H,7,FALSE),0),0)</f>
        <v>0</v>
      </c>
      <c r="H278" s="93"/>
      <c r="I278" s="277">
        <v>0</v>
      </c>
      <c r="J278" s="93"/>
      <c r="K278" s="101">
        <v>0</v>
      </c>
      <c r="L278" s="93"/>
      <c r="M278" s="277">
        <v>0</v>
      </c>
      <c r="N278" s="93"/>
      <c r="O278" s="101">
        <v>0</v>
      </c>
      <c r="P278" s="93"/>
      <c r="Q278" s="277">
        <v>0</v>
      </c>
    </row>
    <row r="279" spans="1:17" s="94" customFormat="1" ht="12" hidden="1" customHeight="1">
      <c r="A279" s="90" t="s">
        <v>3</v>
      </c>
      <c r="B279" s="90"/>
      <c r="C279" s="91">
        <v>11308</v>
      </c>
      <c r="D279" s="250" t="s">
        <v>685</v>
      </c>
      <c r="E279" s="92" t="s">
        <v>6</v>
      </c>
      <c r="F279" s="92" t="s">
        <v>219</v>
      </c>
      <c r="G279" s="101">
        <f>IF(F279="I",IFERROR(VLOOKUP(C279,Consolidado!B:H,7,FALSE),0),0)</f>
        <v>0</v>
      </c>
      <c r="H279" s="93"/>
      <c r="I279" s="277">
        <v>0</v>
      </c>
      <c r="J279" s="93"/>
      <c r="K279" s="101">
        <v>0</v>
      </c>
      <c r="L279" s="93"/>
      <c r="M279" s="277">
        <v>0</v>
      </c>
      <c r="N279" s="93"/>
      <c r="O279" s="101">
        <v>0</v>
      </c>
      <c r="P279" s="93"/>
      <c r="Q279" s="277">
        <v>0</v>
      </c>
    </row>
    <row r="280" spans="1:17" s="94" customFormat="1" ht="12" hidden="1" customHeight="1">
      <c r="A280" s="90" t="s">
        <v>3</v>
      </c>
      <c r="B280" s="90" t="s">
        <v>583</v>
      </c>
      <c r="C280" s="91">
        <v>1130801</v>
      </c>
      <c r="D280" s="250" t="s">
        <v>686</v>
      </c>
      <c r="E280" s="92" t="s">
        <v>6</v>
      </c>
      <c r="F280" s="92" t="s">
        <v>220</v>
      </c>
      <c r="G280" s="101">
        <f>IF(F280="I",IFERROR(VLOOKUP(C280,Consolidado!B:H,7,FALSE),0),0)</f>
        <v>96802560</v>
      </c>
      <c r="H280" s="93"/>
      <c r="I280" s="277">
        <v>0</v>
      </c>
      <c r="J280" s="93"/>
      <c r="K280" s="101">
        <v>0</v>
      </c>
      <c r="L280" s="93"/>
      <c r="M280" s="277">
        <v>0</v>
      </c>
      <c r="N280" s="93"/>
      <c r="O280" s="101">
        <v>0</v>
      </c>
      <c r="P280" s="93"/>
      <c r="Q280" s="277">
        <v>0</v>
      </c>
    </row>
    <row r="281" spans="1:17" s="94" customFormat="1" ht="12" hidden="1" customHeight="1">
      <c r="A281" s="90" t="s">
        <v>3</v>
      </c>
      <c r="B281" s="90"/>
      <c r="C281" s="91">
        <v>1130802</v>
      </c>
      <c r="D281" s="250" t="s">
        <v>733</v>
      </c>
      <c r="E281" s="92" t="s">
        <v>6</v>
      </c>
      <c r="F281" s="92" t="s">
        <v>219</v>
      </c>
      <c r="G281" s="101">
        <f>IF(F281="I",IFERROR(VLOOKUP(C281,Consolidado!B:H,7,FALSE),0),0)</f>
        <v>0</v>
      </c>
      <c r="H281" s="93"/>
      <c r="I281" s="277">
        <v>0</v>
      </c>
      <c r="J281" s="93"/>
      <c r="K281" s="101">
        <v>0</v>
      </c>
      <c r="L281" s="93"/>
      <c r="M281" s="277">
        <v>0</v>
      </c>
      <c r="N281" s="93"/>
      <c r="O281" s="101">
        <v>0</v>
      </c>
      <c r="P281" s="93"/>
      <c r="Q281" s="277">
        <v>0</v>
      </c>
    </row>
    <row r="282" spans="1:17" s="94" customFormat="1" ht="12" hidden="1" customHeight="1">
      <c r="A282" s="90" t="s">
        <v>3</v>
      </c>
      <c r="B282" s="90" t="s">
        <v>583</v>
      </c>
      <c r="C282" s="91">
        <v>113080201</v>
      </c>
      <c r="D282" s="250" t="s">
        <v>957</v>
      </c>
      <c r="E282" s="92" t="s">
        <v>6</v>
      </c>
      <c r="F282" s="92" t="s">
        <v>220</v>
      </c>
      <c r="G282" s="101">
        <f>IF(F282="I",IFERROR(VLOOKUP(C282,Consolidado!B:H,7,FALSE),0),0)</f>
        <v>3529200</v>
      </c>
      <c r="H282" s="93"/>
      <c r="I282" s="277">
        <v>0</v>
      </c>
      <c r="J282" s="93"/>
      <c r="K282" s="101">
        <v>0</v>
      </c>
      <c r="L282" s="93"/>
      <c r="M282" s="277">
        <v>0</v>
      </c>
      <c r="N282" s="93"/>
      <c r="O282" s="101">
        <v>0</v>
      </c>
      <c r="P282" s="93"/>
      <c r="Q282" s="277">
        <v>0</v>
      </c>
    </row>
    <row r="283" spans="1:17" s="94" customFormat="1" ht="12" hidden="1" customHeight="1">
      <c r="A283" s="90" t="s">
        <v>3</v>
      </c>
      <c r="B283" s="90"/>
      <c r="C283" s="91">
        <v>113080202</v>
      </c>
      <c r="D283" s="250" t="s">
        <v>958</v>
      </c>
      <c r="E283" s="92" t="s">
        <v>6</v>
      </c>
      <c r="F283" s="92" t="s">
        <v>220</v>
      </c>
      <c r="G283" s="101">
        <f>IF(F283="I",IFERROR(VLOOKUP(C283,Consolidado!B:H,7,FALSE),0),0)</f>
        <v>0</v>
      </c>
      <c r="H283" s="93"/>
      <c r="I283" s="277">
        <v>0</v>
      </c>
      <c r="J283" s="93"/>
      <c r="K283" s="101">
        <v>0</v>
      </c>
      <c r="L283" s="93"/>
      <c r="M283" s="277">
        <v>0</v>
      </c>
      <c r="N283" s="93"/>
      <c r="O283" s="101">
        <v>0</v>
      </c>
      <c r="P283" s="93"/>
      <c r="Q283" s="277">
        <v>0</v>
      </c>
    </row>
    <row r="284" spans="1:17" s="94" customFormat="1" ht="12" hidden="1" customHeight="1">
      <c r="A284" s="90" t="s">
        <v>3</v>
      </c>
      <c r="B284" s="90" t="s">
        <v>583</v>
      </c>
      <c r="C284" s="91">
        <v>1130803</v>
      </c>
      <c r="D284" s="250" t="s">
        <v>959</v>
      </c>
      <c r="E284" s="92" t="s">
        <v>6</v>
      </c>
      <c r="F284" s="92" t="s">
        <v>220</v>
      </c>
      <c r="G284" s="101">
        <f>IF(F284="I",IFERROR(VLOOKUP(C284,Consolidado!B:H,7,FALSE),0),0)</f>
        <v>0</v>
      </c>
      <c r="H284" s="93"/>
      <c r="I284" s="277">
        <v>0</v>
      </c>
      <c r="J284" s="93"/>
      <c r="K284" s="101">
        <v>0</v>
      </c>
      <c r="L284" s="93"/>
      <c r="M284" s="277">
        <v>0</v>
      </c>
      <c r="N284" s="93"/>
      <c r="O284" s="101">
        <v>0</v>
      </c>
      <c r="P284" s="93"/>
      <c r="Q284" s="277">
        <v>0</v>
      </c>
    </row>
    <row r="285" spans="1:17" s="94" customFormat="1" ht="12" hidden="1" customHeight="1">
      <c r="A285" s="90" t="s">
        <v>3</v>
      </c>
      <c r="B285" s="90" t="s">
        <v>583</v>
      </c>
      <c r="C285" s="91">
        <v>1130804</v>
      </c>
      <c r="D285" s="250" t="s">
        <v>207</v>
      </c>
      <c r="E285" s="92" t="s">
        <v>6</v>
      </c>
      <c r="F285" s="92" t="s">
        <v>220</v>
      </c>
      <c r="G285" s="101">
        <f>IF(F285="I",IFERROR(VLOOKUP(C285,Consolidado!B:H,7,FALSE),0),0)</f>
        <v>17653690</v>
      </c>
      <c r="H285" s="93"/>
      <c r="I285" s="277">
        <v>0</v>
      </c>
      <c r="J285" s="93"/>
      <c r="K285" s="101">
        <v>0</v>
      </c>
      <c r="L285" s="93"/>
      <c r="M285" s="277">
        <v>0</v>
      </c>
      <c r="N285" s="93"/>
      <c r="O285" s="101">
        <v>0</v>
      </c>
      <c r="P285" s="93"/>
      <c r="Q285" s="277">
        <v>0</v>
      </c>
    </row>
    <row r="286" spans="1:17" s="94" customFormat="1" ht="12" hidden="1" customHeight="1">
      <c r="A286" s="90" t="s">
        <v>3</v>
      </c>
      <c r="B286" s="90" t="s">
        <v>583</v>
      </c>
      <c r="C286" s="91">
        <v>1130805</v>
      </c>
      <c r="D286" s="250" t="s">
        <v>687</v>
      </c>
      <c r="E286" s="92" t="s">
        <v>6</v>
      </c>
      <c r="F286" s="92" t="s">
        <v>220</v>
      </c>
      <c r="G286" s="101">
        <f>IF(F286="I",IFERROR(VLOOKUP(C286,Consolidado!B:H,7,FALSE),0),0)</f>
        <v>129477</v>
      </c>
      <c r="H286" s="93"/>
      <c r="I286" s="277">
        <v>0</v>
      </c>
      <c r="J286" s="93"/>
      <c r="K286" s="101">
        <v>0</v>
      </c>
      <c r="L286" s="93"/>
      <c r="M286" s="277">
        <v>0</v>
      </c>
      <c r="N286" s="93"/>
      <c r="O286" s="101">
        <v>0</v>
      </c>
      <c r="P286" s="93"/>
      <c r="Q286" s="277">
        <v>0</v>
      </c>
    </row>
    <row r="287" spans="1:17" s="94" customFormat="1" ht="12" hidden="1" customHeight="1">
      <c r="A287" s="90" t="s">
        <v>3</v>
      </c>
      <c r="B287" s="90"/>
      <c r="C287" s="91">
        <v>1130806</v>
      </c>
      <c r="D287" s="250" t="s">
        <v>960</v>
      </c>
      <c r="E287" s="92" t="s">
        <v>6</v>
      </c>
      <c r="F287" s="92" t="s">
        <v>220</v>
      </c>
      <c r="G287" s="101">
        <f>IF(F287="I",IFERROR(VLOOKUP(C287,Consolidado!B:H,7,FALSE),0),0)</f>
        <v>0</v>
      </c>
      <c r="H287" s="93"/>
      <c r="I287" s="277">
        <v>0</v>
      </c>
      <c r="J287" s="93"/>
      <c r="K287" s="101">
        <v>0</v>
      </c>
      <c r="L287" s="93"/>
      <c r="M287" s="277">
        <v>0</v>
      </c>
      <c r="N287" s="93"/>
      <c r="O287" s="101">
        <v>0</v>
      </c>
      <c r="P287" s="93"/>
      <c r="Q287" s="277">
        <v>0</v>
      </c>
    </row>
    <row r="288" spans="1:17" s="94" customFormat="1" ht="12" hidden="1" customHeight="1">
      <c r="A288" s="90" t="s">
        <v>3</v>
      </c>
      <c r="B288" s="90"/>
      <c r="C288" s="91">
        <v>11309</v>
      </c>
      <c r="D288" s="250" t="s">
        <v>688</v>
      </c>
      <c r="E288" s="92" t="s">
        <v>6</v>
      </c>
      <c r="F288" s="92" t="s">
        <v>219</v>
      </c>
      <c r="G288" s="101">
        <f>IF(F288="I",IFERROR(VLOOKUP(C288,Consolidado!B:H,7,FALSE),0),0)</f>
        <v>0</v>
      </c>
      <c r="H288" s="93"/>
      <c r="I288" s="277">
        <v>0</v>
      </c>
      <c r="J288" s="93"/>
      <c r="K288" s="101">
        <v>0</v>
      </c>
      <c r="L288" s="93"/>
      <c r="M288" s="277">
        <v>0</v>
      </c>
      <c r="N288" s="93"/>
      <c r="O288" s="101">
        <v>0</v>
      </c>
      <c r="P288" s="93"/>
      <c r="Q288" s="277">
        <v>0</v>
      </c>
    </row>
    <row r="289" spans="1:17" s="94" customFormat="1" ht="12" hidden="1" customHeight="1">
      <c r="A289" s="90" t="s">
        <v>3</v>
      </c>
      <c r="B289" s="90"/>
      <c r="C289" s="91">
        <v>1130901</v>
      </c>
      <c r="D289" s="250" t="s">
        <v>961</v>
      </c>
      <c r="E289" s="92" t="s">
        <v>6</v>
      </c>
      <c r="F289" s="92" t="s">
        <v>219</v>
      </c>
      <c r="G289" s="101">
        <f>IF(F289="I",IFERROR(VLOOKUP(C289,Consolidado!B:H,7,FALSE),0),0)</f>
        <v>0</v>
      </c>
      <c r="H289" s="93"/>
      <c r="I289" s="277">
        <v>0</v>
      </c>
      <c r="J289" s="93"/>
      <c r="K289" s="101">
        <v>0</v>
      </c>
      <c r="L289" s="93"/>
      <c r="M289" s="277">
        <v>0</v>
      </c>
      <c r="N289" s="93"/>
      <c r="O289" s="101">
        <v>0</v>
      </c>
      <c r="P289" s="93"/>
      <c r="Q289" s="277">
        <v>0</v>
      </c>
    </row>
    <row r="290" spans="1:17" s="94" customFormat="1" ht="12" hidden="1" customHeight="1">
      <c r="A290" s="90" t="s">
        <v>3</v>
      </c>
      <c r="B290" s="90"/>
      <c r="C290" s="91">
        <v>113090101</v>
      </c>
      <c r="D290" s="250" t="s">
        <v>216</v>
      </c>
      <c r="E290" s="92" t="s">
        <v>6</v>
      </c>
      <c r="F290" s="92" t="s">
        <v>220</v>
      </c>
      <c r="G290" s="101">
        <f>IF(F290="I",IFERROR(VLOOKUP(C290,Consolidado!B:H,7,FALSE),0),0)</f>
        <v>0</v>
      </c>
      <c r="H290" s="93"/>
      <c r="I290" s="277">
        <v>0</v>
      </c>
      <c r="J290" s="93"/>
      <c r="K290" s="101">
        <v>0</v>
      </c>
      <c r="L290" s="93"/>
      <c r="M290" s="277">
        <v>0</v>
      </c>
      <c r="N290" s="93"/>
      <c r="O290" s="101">
        <v>0</v>
      </c>
      <c r="P290" s="93"/>
      <c r="Q290" s="277">
        <v>0</v>
      </c>
    </row>
    <row r="291" spans="1:17" s="94" customFormat="1" ht="12" hidden="1" customHeight="1">
      <c r="A291" s="90" t="s">
        <v>3</v>
      </c>
      <c r="B291" s="90"/>
      <c r="C291" s="91">
        <v>113090102</v>
      </c>
      <c r="D291" s="250" t="s">
        <v>962</v>
      </c>
      <c r="E291" s="92" t="s">
        <v>146</v>
      </c>
      <c r="F291" s="92" t="s">
        <v>220</v>
      </c>
      <c r="G291" s="101">
        <f>IF(F291="I",IFERROR(VLOOKUP(C291,Consolidado!B:H,7,FALSE),0),0)</f>
        <v>0</v>
      </c>
      <c r="H291" s="93"/>
      <c r="I291" s="277">
        <v>0</v>
      </c>
      <c r="J291" s="93"/>
      <c r="K291" s="101">
        <v>0</v>
      </c>
      <c r="L291" s="93"/>
      <c r="M291" s="277">
        <v>0</v>
      </c>
      <c r="N291" s="93"/>
      <c r="O291" s="101">
        <v>0</v>
      </c>
      <c r="P291" s="93"/>
      <c r="Q291" s="277">
        <v>0</v>
      </c>
    </row>
    <row r="292" spans="1:17" s="94" customFormat="1" ht="12" hidden="1" customHeight="1">
      <c r="A292" s="90" t="s">
        <v>3</v>
      </c>
      <c r="B292" s="90"/>
      <c r="C292" s="91">
        <v>1130902</v>
      </c>
      <c r="D292" s="250" t="s">
        <v>689</v>
      </c>
      <c r="E292" s="92" t="s">
        <v>6</v>
      </c>
      <c r="F292" s="92" t="s">
        <v>219</v>
      </c>
      <c r="G292" s="101">
        <f>IF(F292="I",IFERROR(VLOOKUP(C292,Consolidado!B:H,7,FALSE),0),0)</f>
        <v>0</v>
      </c>
      <c r="H292" s="93"/>
      <c r="I292" s="277">
        <v>0</v>
      </c>
      <c r="J292" s="93"/>
      <c r="K292" s="101">
        <v>0</v>
      </c>
      <c r="L292" s="93"/>
      <c r="M292" s="277">
        <v>0</v>
      </c>
      <c r="N292" s="93"/>
      <c r="O292" s="101">
        <v>0</v>
      </c>
      <c r="P292" s="93"/>
      <c r="Q292" s="277">
        <v>0</v>
      </c>
    </row>
    <row r="293" spans="1:17" s="94" customFormat="1" ht="12" hidden="1" customHeight="1">
      <c r="A293" s="90" t="s">
        <v>3</v>
      </c>
      <c r="B293" s="90" t="s">
        <v>18</v>
      </c>
      <c r="C293" s="91">
        <v>113090201</v>
      </c>
      <c r="D293" s="250" t="s">
        <v>690</v>
      </c>
      <c r="E293" s="92" t="s">
        <v>6</v>
      </c>
      <c r="F293" s="92" t="s">
        <v>220</v>
      </c>
      <c r="G293" s="101">
        <f>IF(F293="I",IFERROR(VLOOKUP(C293,Consolidado!B:H,7,FALSE),0),0)</f>
        <v>6370138</v>
      </c>
      <c r="H293" s="93"/>
      <c r="I293" s="277">
        <v>0</v>
      </c>
      <c r="J293" s="93"/>
      <c r="K293" s="101">
        <v>0</v>
      </c>
      <c r="L293" s="93"/>
      <c r="M293" s="277">
        <v>0</v>
      </c>
      <c r="N293" s="93"/>
      <c r="O293" s="101">
        <v>0</v>
      </c>
      <c r="P293" s="93"/>
      <c r="Q293" s="277">
        <v>0</v>
      </c>
    </row>
    <row r="294" spans="1:17" s="94" customFormat="1" ht="12" hidden="1" customHeight="1">
      <c r="A294" s="90" t="s">
        <v>3</v>
      </c>
      <c r="B294" s="90"/>
      <c r="C294" s="91">
        <v>113090202</v>
      </c>
      <c r="D294" s="250" t="s">
        <v>963</v>
      </c>
      <c r="E294" s="92" t="s">
        <v>146</v>
      </c>
      <c r="F294" s="92" t="s">
        <v>220</v>
      </c>
      <c r="G294" s="101">
        <f>IF(F294="I",IFERROR(VLOOKUP(C294,Consolidado!B:H,7,FALSE),0),0)</f>
        <v>0</v>
      </c>
      <c r="H294" s="93"/>
      <c r="I294" s="277">
        <v>0</v>
      </c>
      <c r="J294" s="93"/>
      <c r="K294" s="101">
        <v>0</v>
      </c>
      <c r="L294" s="93"/>
      <c r="M294" s="277">
        <v>0</v>
      </c>
      <c r="N294" s="93"/>
      <c r="O294" s="101">
        <v>0</v>
      </c>
      <c r="P294" s="93"/>
      <c r="Q294" s="277">
        <v>0</v>
      </c>
    </row>
    <row r="295" spans="1:17" s="94" customFormat="1" ht="12" hidden="1" customHeight="1">
      <c r="A295" s="90" t="s">
        <v>3</v>
      </c>
      <c r="B295" s="90"/>
      <c r="C295" s="91">
        <v>1130903</v>
      </c>
      <c r="D295" s="250" t="s">
        <v>964</v>
      </c>
      <c r="E295" s="92" t="s">
        <v>6</v>
      </c>
      <c r="F295" s="92" t="s">
        <v>219</v>
      </c>
      <c r="G295" s="101">
        <f>IF(F295="I",IFERROR(VLOOKUP(C295,Consolidado!B:H,7,FALSE),0),0)</f>
        <v>0</v>
      </c>
      <c r="H295" s="93"/>
      <c r="I295" s="277">
        <v>0</v>
      </c>
      <c r="J295" s="93"/>
      <c r="K295" s="101">
        <v>0</v>
      </c>
      <c r="L295" s="93"/>
      <c r="M295" s="277">
        <v>0</v>
      </c>
      <c r="N295" s="93"/>
      <c r="O295" s="101">
        <v>0</v>
      </c>
      <c r="P295" s="93"/>
      <c r="Q295" s="277">
        <v>0</v>
      </c>
    </row>
    <row r="296" spans="1:17" s="94" customFormat="1" ht="12" hidden="1" customHeight="1">
      <c r="A296" s="90" t="s">
        <v>3</v>
      </c>
      <c r="B296" s="90"/>
      <c r="C296" s="91">
        <v>113090301</v>
      </c>
      <c r="D296" s="250" t="s">
        <v>965</v>
      </c>
      <c r="E296" s="92" t="s">
        <v>6</v>
      </c>
      <c r="F296" s="92" t="s">
        <v>220</v>
      </c>
      <c r="G296" s="101">
        <f>IF(F296="I",IFERROR(VLOOKUP(C296,Consolidado!B:H,7,FALSE),0),0)</f>
        <v>0</v>
      </c>
      <c r="H296" s="93"/>
      <c r="I296" s="277">
        <v>0</v>
      </c>
      <c r="J296" s="93"/>
      <c r="K296" s="101">
        <v>0</v>
      </c>
      <c r="L296" s="93"/>
      <c r="M296" s="277">
        <v>0</v>
      </c>
      <c r="N296" s="93"/>
      <c r="O296" s="101">
        <v>0</v>
      </c>
      <c r="P296" s="93"/>
      <c r="Q296" s="277">
        <v>0</v>
      </c>
    </row>
    <row r="297" spans="1:17" s="94" customFormat="1" ht="12" hidden="1" customHeight="1">
      <c r="A297" s="90" t="s">
        <v>3</v>
      </c>
      <c r="B297" s="90"/>
      <c r="C297" s="91">
        <v>113090302</v>
      </c>
      <c r="D297" s="250" t="s">
        <v>966</v>
      </c>
      <c r="E297" s="92" t="s">
        <v>6</v>
      </c>
      <c r="F297" s="92" t="s">
        <v>220</v>
      </c>
      <c r="G297" s="101">
        <f>IF(F297="I",IFERROR(VLOOKUP(C297,Consolidado!B:H,7,FALSE),0),0)</f>
        <v>0</v>
      </c>
      <c r="H297" s="93"/>
      <c r="I297" s="277">
        <v>0</v>
      </c>
      <c r="J297" s="93"/>
      <c r="K297" s="101">
        <v>0</v>
      </c>
      <c r="L297" s="93"/>
      <c r="M297" s="277">
        <v>0</v>
      </c>
      <c r="N297" s="93"/>
      <c r="O297" s="101">
        <v>0</v>
      </c>
      <c r="P297" s="93"/>
      <c r="Q297" s="277">
        <v>0</v>
      </c>
    </row>
    <row r="298" spans="1:17" s="94" customFormat="1" ht="12" hidden="1" customHeight="1">
      <c r="A298" s="90" t="s">
        <v>3</v>
      </c>
      <c r="B298" s="90"/>
      <c r="C298" s="91">
        <v>114</v>
      </c>
      <c r="D298" s="250" t="s">
        <v>967</v>
      </c>
      <c r="E298" s="92" t="s">
        <v>6</v>
      </c>
      <c r="F298" s="92" t="s">
        <v>219</v>
      </c>
      <c r="G298" s="101">
        <f>IF(F298="I",IFERROR(VLOOKUP(C298,Consolidado!B:H,7,FALSE),0),0)</f>
        <v>0</v>
      </c>
      <c r="H298" s="93"/>
      <c r="I298" s="277">
        <v>0</v>
      </c>
      <c r="J298" s="93"/>
      <c r="K298" s="101">
        <v>0</v>
      </c>
      <c r="L298" s="93"/>
      <c r="M298" s="277">
        <v>0</v>
      </c>
      <c r="N298" s="93"/>
      <c r="O298" s="101">
        <v>0</v>
      </c>
      <c r="P298" s="93"/>
      <c r="Q298" s="277">
        <v>0</v>
      </c>
    </row>
    <row r="299" spans="1:17" s="94" customFormat="1" ht="12" hidden="1" customHeight="1">
      <c r="A299" s="90" t="s">
        <v>3</v>
      </c>
      <c r="B299" s="90"/>
      <c r="C299" s="91">
        <v>11401</v>
      </c>
      <c r="D299" s="250" t="s">
        <v>276</v>
      </c>
      <c r="E299" s="92" t="s">
        <v>6</v>
      </c>
      <c r="F299" s="92" t="s">
        <v>219</v>
      </c>
      <c r="G299" s="101">
        <f>IF(F299="I",IFERROR(VLOOKUP(C299,Consolidado!B:H,7,FALSE),0),0)</f>
        <v>0</v>
      </c>
      <c r="H299" s="93"/>
      <c r="I299" s="277">
        <v>0</v>
      </c>
      <c r="J299" s="93"/>
      <c r="K299" s="101">
        <v>0</v>
      </c>
      <c r="L299" s="93"/>
      <c r="M299" s="277">
        <v>0</v>
      </c>
      <c r="N299" s="93"/>
      <c r="O299" s="101">
        <v>0</v>
      </c>
      <c r="P299" s="93"/>
      <c r="Q299" s="277">
        <v>0</v>
      </c>
    </row>
    <row r="300" spans="1:17" s="94" customFormat="1" ht="12" hidden="1" customHeight="1">
      <c r="A300" s="90" t="s">
        <v>3</v>
      </c>
      <c r="B300" s="90"/>
      <c r="C300" s="91">
        <v>115</v>
      </c>
      <c r="D300" s="250" t="s">
        <v>241</v>
      </c>
      <c r="E300" s="92" t="s">
        <v>6</v>
      </c>
      <c r="F300" s="92" t="s">
        <v>219</v>
      </c>
      <c r="G300" s="101">
        <f>IF(F300="I",IFERROR(VLOOKUP(C300,Consolidado!B:H,7,FALSE),0),0)</f>
        <v>0</v>
      </c>
      <c r="H300" s="93"/>
      <c r="I300" s="277">
        <v>0</v>
      </c>
      <c r="J300" s="93"/>
      <c r="K300" s="101">
        <v>0</v>
      </c>
      <c r="L300" s="93"/>
      <c r="M300" s="277">
        <v>0</v>
      </c>
      <c r="N300" s="93"/>
      <c r="O300" s="101">
        <v>0</v>
      </c>
      <c r="P300" s="93"/>
      <c r="Q300" s="277">
        <v>0</v>
      </c>
    </row>
    <row r="301" spans="1:17" s="94" customFormat="1" ht="12" hidden="1" customHeight="1">
      <c r="A301" s="90" t="s">
        <v>3</v>
      </c>
      <c r="B301" s="90"/>
      <c r="C301" s="91">
        <v>11501</v>
      </c>
      <c r="D301" s="250" t="s">
        <v>208</v>
      </c>
      <c r="E301" s="92" t="s">
        <v>6</v>
      </c>
      <c r="F301" s="92" t="s">
        <v>219</v>
      </c>
      <c r="G301" s="101">
        <f>IF(F301="I",IFERROR(VLOOKUP(C301,Consolidado!B:H,7,FALSE),0),0)</f>
        <v>0</v>
      </c>
      <c r="H301" s="93"/>
      <c r="I301" s="277">
        <v>0</v>
      </c>
      <c r="J301" s="93"/>
      <c r="K301" s="101">
        <v>0</v>
      </c>
      <c r="L301" s="93"/>
      <c r="M301" s="277">
        <v>0</v>
      </c>
      <c r="N301" s="93"/>
      <c r="O301" s="101">
        <v>0</v>
      </c>
      <c r="P301" s="93"/>
      <c r="Q301" s="277">
        <v>0</v>
      </c>
    </row>
    <row r="302" spans="1:17" s="94" customFormat="1" ht="12" hidden="1" customHeight="1">
      <c r="A302" s="90" t="s">
        <v>3</v>
      </c>
      <c r="B302" s="90" t="s">
        <v>583</v>
      </c>
      <c r="C302" s="91">
        <v>1150101</v>
      </c>
      <c r="D302" s="250" t="s">
        <v>691</v>
      </c>
      <c r="E302" s="92" t="s">
        <v>6</v>
      </c>
      <c r="F302" s="92" t="s">
        <v>220</v>
      </c>
      <c r="G302" s="101">
        <f>IF(F302="I",IFERROR(VLOOKUP(C302,Consolidado!B:H,7,FALSE),0),0)</f>
        <v>1873650</v>
      </c>
      <c r="H302" s="93"/>
      <c r="I302" s="277">
        <v>0</v>
      </c>
      <c r="J302" s="93"/>
      <c r="K302" s="101">
        <v>0</v>
      </c>
      <c r="L302" s="93"/>
      <c r="M302" s="277">
        <v>0</v>
      </c>
      <c r="N302" s="93"/>
      <c r="O302" s="101">
        <v>0</v>
      </c>
      <c r="P302" s="93"/>
      <c r="Q302" s="277">
        <v>0</v>
      </c>
    </row>
    <row r="303" spans="1:17" s="94" customFormat="1" ht="12" hidden="1" customHeight="1">
      <c r="A303" s="90" t="s">
        <v>3</v>
      </c>
      <c r="B303" s="90" t="s">
        <v>583</v>
      </c>
      <c r="C303" s="91">
        <v>1150102</v>
      </c>
      <c r="D303" s="250" t="s">
        <v>130</v>
      </c>
      <c r="E303" s="92" t="s">
        <v>146</v>
      </c>
      <c r="F303" s="92" t="s">
        <v>220</v>
      </c>
      <c r="G303" s="101">
        <f>IF(F303="I",IFERROR(VLOOKUP(C303,Consolidado!B:H,7,FALSE),0),0)</f>
        <v>58395510</v>
      </c>
      <c r="H303" s="93"/>
      <c r="I303" s="277">
        <v>0</v>
      </c>
      <c r="J303" s="93"/>
      <c r="K303" s="101">
        <v>0</v>
      </c>
      <c r="L303" s="93"/>
      <c r="M303" s="277">
        <v>0</v>
      </c>
      <c r="N303" s="93"/>
      <c r="O303" s="101">
        <v>0</v>
      </c>
      <c r="P303" s="93"/>
      <c r="Q303" s="277">
        <v>0</v>
      </c>
    </row>
    <row r="304" spans="1:17" s="94" customFormat="1" ht="12" hidden="1" customHeight="1">
      <c r="A304" s="90" t="s">
        <v>3</v>
      </c>
      <c r="B304" s="90"/>
      <c r="C304" s="91">
        <v>1150103</v>
      </c>
      <c r="D304" s="250" t="s">
        <v>968</v>
      </c>
      <c r="E304" s="92" t="s">
        <v>6</v>
      </c>
      <c r="F304" s="92" t="s">
        <v>220</v>
      </c>
      <c r="G304" s="101">
        <f>IF(F304="I",IFERROR(VLOOKUP(C304,Consolidado!B:H,7,FALSE),0),0)</f>
        <v>0</v>
      </c>
      <c r="H304" s="93"/>
      <c r="I304" s="277">
        <v>0</v>
      </c>
      <c r="J304" s="93"/>
      <c r="K304" s="101">
        <v>0</v>
      </c>
      <c r="L304" s="93"/>
      <c r="M304" s="277">
        <v>0</v>
      </c>
      <c r="N304" s="93"/>
      <c r="O304" s="101">
        <v>0</v>
      </c>
      <c r="P304" s="93"/>
      <c r="Q304" s="277">
        <v>0</v>
      </c>
    </row>
    <row r="305" spans="1:17" s="94" customFormat="1" ht="12" hidden="1" customHeight="1">
      <c r="A305" s="90" t="s">
        <v>3</v>
      </c>
      <c r="B305" s="90" t="s">
        <v>583</v>
      </c>
      <c r="C305" s="91">
        <v>1150104</v>
      </c>
      <c r="D305" s="250" t="s">
        <v>692</v>
      </c>
      <c r="E305" s="92" t="s">
        <v>146</v>
      </c>
      <c r="F305" s="92" t="s">
        <v>220</v>
      </c>
      <c r="G305" s="101">
        <f>IF(F305="I",IFERROR(VLOOKUP(C305,Consolidado!B:H,7,FALSE),0),0)</f>
        <v>70622325</v>
      </c>
      <c r="H305" s="93"/>
      <c r="I305" s="277">
        <v>0</v>
      </c>
      <c r="J305" s="93"/>
      <c r="K305" s="101">
        <v>0</v>
      </c>
      <c r="L305" s="93"/>
      <c r="M305" s="277">
        <v>0</v>
      </c>
      <c r="N305" s="93"/>
      <c r="O305" s="101">
        <v>0</v>
      </c>
      <c r="P305" s="93"/>
      <c r="Q305" s="277">
        <v>0</v>
      </c>
    </row>
    <row r="306" spans="1:17" s="94" customFormat="1" ht="12" hidden="1" customHeight="1">
      <c r="A306" s="90" t="s">
        <v>3</v>
      </c>
      <c r="B306" s="90"/>
      <c r="C306" s="91">
        <v>11502</v>
      </c>
      <c r="D306" s="250" t="s">
        <v>693</v>
      </c>
      <c r="E306" s="92" t="s">
        <v>6</v>
      </c>
      <c r="F306" s="92" t="s">
        <v>219</v>
      </c>
      <c r="G306" s="101">
        <f>IF(F306="I",IFERROR(VLOOKUP(C306,Consolidado!B:H,7,FALSE),0),0)</f>
        <v>0</v>
      </c>
      <c r="H306" s="93"/>
      <c r="I306" s="277">
        <v>0</v>
      </c>
      <c r="J306" s="93"/>
      <c r="K306" s="101">
        <v>0</v>
      </c>
      <c r="L306" s="93"/>
      <c r="M306" s="277">
        <v>0</v>
      </c>
      <c r="N306" s="93"/>
      <c r="O306" s="101">
        <v>0</v>
      </c>
      <c r="P306" s="93"/>
      <c r="Q306" s="277">
        <v>0</v>
      </c>
    </row>
    <row r="307" spans="1:17" s="94" customFormat="1" ht="12" hidden="1" customHeight="1">
      <c r="A307" s="90" t="s">
        <v>3</v>
      </c>
      <c r="B307" s="90"/>
      <c r="C307" s="91">
        <v>1150201</v>
      </c>
      <c r="D307" s="250" t="s">
        <v>969</v>
      </c>
      <c r="E307" s="92" t="s">
        <v>6</v>
      </c>
      <c r="F307" s="92" t="s">
        <v>220</v>
      </c>
      <c r="G307" s="101">
        <f>IF(F307="I",IFERROR(VLOOKUP(C307,Consolidado!B:H,7,FALSE),0),0)</f>
        <v>0</v>
      </c>
      <c r="H307" s="93"/>
      <c r="I307" s="277">
        <v>0</v>
      </c>
      <c r="J307" s="93"/>
      <c r="K307" s="101">
        <v>0</v>
      </c>
      <c r="L307" s="93"/>
      <c r="M307" s="277">
        <v>0</v>
      </c>
      <c r="N307" s="93"/>
      <c r="O307" s="101">
        <v>0</v>
      </c>
      <c r="P307" s="93"/>
      <c r="Q307" s="277">
        <v>0</v>
      </c>
    </row>
    <row r="308" spans="1:17" s="94" customFormat="1" ht="12" hidden="1" customHeight="1">
      <c r="A308" s="90" t="s">
        <v>3</v>
      </c>
      <c r="B308" s="90"/>
      <c r="C308" s="91">
        <v>1150202</v>
      </c>
      <c r="D308" s="250" t="s">
        <v>970</v>
      </c>
      <c r="E308" s="92" t="s">
        <v>6</v>
      </c>
      <c r="F308" s="92" t="s">
        <v>220</v>
      </c>
      <c r="G308" s="101">
        <f>IF(F308="I",IFERROR(VLOOKUP(C308,Consolidado!B:H,7,FALSE),0),0)</f>
        <v>0</v>
      </c>
      <c r="H308" s="93"/>
      <c r="I308" s="277">
        <v>0</v>
      </c>
      <c r="J308" s="93"/>
      <c r="K308" s="101">
        <v>0</v>
      </c>
      <c r="L308" s="93"/>
      <c r="M308" s="277">
        <v>0</v>
      </c>
      <c r="N308" s="93"/>
      <c r="O308" s="101">
        <v>0</v>
      </c>
      <c r="P308" s="93"/>
      <c r="Q308" s="277">
        <v>0</v>
      </c>
    </row>
    <row r="309" spans="1:17" s="94" customFormat="1" ht="12" hidden="1" customHeight="1">
      <c r="A309" s="90" t="s">
        <v>3</v>
      </c>
      <c r="B309" s="90"/>
      <c r="C309" s="91">
        <v>1150203</v>
      </c>
      <c r="D309" s="250" t="s">
        <v>971</v>
      </c>
      <c r="E309" s="92" t="s">
        <v>6</v>
      </c>
      <c r="F309" s="92" t="s">
        <v>220</v>
      </c>
      <c r="G309" s="101">
        <f>IF(F309="I",IFERROR(VLOOKUP(C309,Consolidado!B:H,7,FALSE),0),0)</f>
        <v>0</v>
      </c>
      <c r="H309" s="93"/>
      <c r="I309" s="277">
        <v>0</v>
      </c>
      <c r="J309" s="93"/>
      <c r="K309" s="101">
        <v>0</v>
      </c>
      <c r="L309" s="93"/>
      <c r="M309" s="277">
        <v>0</v>
      </c>
      <c r="N309" s="93"/>
      <c r="O309" s="101">
        <v>0</v>
      </c>
      <c r="P309" s="93"/>
      <c r="Q309" s="277">
        <v>0</v>
      </c>
    </row>
    <row r="310" spans="1:17" s="94" customFormat="1" ht="12" hidden="1" customHeight="1">
      <c r="A310" s="90" t="s">
        <v>3</v>
      </c>
      <c r="B310" s="90"/>
      <c r="C310" s="91">
        <v>1150204</v>
      </c>
      <c r="D310" s="250" t="s">
        <v>972</v>
      </c>
      <c r="E310" s="92" t="s">
        <v>146</v>
      </c>
      <c r="F310" s="92" t="s">
        <v>220</v>
      </c>
      <c r="G310" s="101">
        <f>IF(F310="I",IFERROR(VLOOKUP(C310,Consolidado!B:H,7,FALSE),0),0)</f>
        <v>0</v>
      </c>
      <c r="H310" s="93"/>
      <c r="I310" s="277">
        <v>0</v>
      </c>
      <c r="J310" s="93"/>
      <c r="K310" s="101">
        <v>0</v>
      </c>
      <c r="L310" s="93"/>
      <c r="M310" s="277">
        <v>0</v>
      </c>
      <c r="N310" s="93"/>
      <c r="O310" s="101">
        <v>0</v>
      </c>
      <c r="P310" s="93"/>
      <c r="Q310" s="277">
        <v>0</v>
      </c>
    </row>
    <row r="311" spans="1:17" s="94" customFormat="1" ht="12" hidden="1" customHeight="1">
      <c r="A311" s="90" t="s">
        <v>3</v>
      </c>
      <c r="B311" s="90" t="s">
        <v>583</v>
      </c>
      <c r="C311" s="91">
        <v>1150205</v>
      </c>
      <c r="D311" s="250" t="s">
        <v>461</v>
      </c>
      <c r="E311" s="92" t="s">
        <v>6</v>
      </c>
      <c r="F311" s="92" t="s">
        <v>220</v>
      </c>
      <c r="G311" s="101">
        <f>IF(F311="I",IFERROR(VLOOKUP(C311,Consolidado!B:H,7,FALSE),0),0)</f>
        <v>4424477</v>
      </c>
      <c r="H311" s="93"/>
      <c r="I311" s="277">
        <v>0</v>
      </c>
      <c r="J311" s="93"/>
      <c r="K311" s="101">
        <v>0</v>
      </c>
      <c r="L311" s="93"/>
      <c r="M311" s="277">
        <v>0</v>
      </c>
      <c r="N311" s="93"/>
      <c r="O311" s="101">
        <v>0</v>
      </c>
      <c r="P311" s="93"/>
      <c r="Q311" s="277">
        <v>0</v>
      </c>
    </row>
    <row r="312" spans="1:17" s="94" customFormat="1" ht="12" hidden="1" customHeight="1">
      <c r="A312" s="90" t="s">
        <v>3</v>
      </c>
      <c r="B312" s="90"/>
      <c r="C312" s="91">
        <v>1150206</v>
      </c>
      <c r="D312" s="250" t="s">
        <v>973</v>
      </c>
      <c r="E312" s="92" t="s">
        <v>6</v>
      </c>
      <c r="F312" s="92" t="s">
        <v>220</v>
      </c>
      <c r="G312" s="101">
        <f>IF(F312="I",IFERROR(VLOOKUP(C312,Consolidado!B:H,7,FALSE),0),0)</f>
        <v>0</v>
      </c>
      <c r="H312" s="93"/>
      <c r="I312" s="277">
        <v>0</v>
      </c>
      <c r="J312" s="93"/>
      <c r="K312" s="101">
        <v>0</v>
      </c>
      <c r="L312" s="93"/>
      <c r="M312" s="277">
        <v>0</v>
      </c>
      <c r="N312" s="93"/>
      <c r="O312" s="101">
        <v>0</v>
      </c>
      <c r="P312" s="93"/>
      <c r="Q312" s="277">
        <v>0</v>
      </c>
    </row>
    <row r="313" spans="1:17" s="94" customFormat="1" ht="12" hidden="1" customHeight="1">
      <c r="A313" s="90" t="s">
        <v>3</v>
      </c>
      <c r="B313" s="90" t="s">
        <v>583</v>
      </c>
      <c r="C313" s="91">
        <v>1010401</v>
      </c>
      <c r="D313" s="250" t="s">
        <v>1267</v>
      </c>
      <c r="E313" s="92" t="s">
        <v>6</v>
      </c>
      <c r="F313" s="92" t="s">
        <v>220</v>
      </c>
      <c r="G313" s="101">
        <f>IF(F313="I",IFERROR(VLOOKUP(C313,Consolidado!B:H,7,FALSE),0),0)</f>
        <v>14124465</v>
      </c>
      <c r="H313" s="93"/>
      <c r="I313" s="277">
        <v>0</v>
      </c>
      <c r="J313" s="93"/>
      <c r="K313" s="101">
        <v>0</v>
      </c>
      <c r="L313" s="93"/>
      <c r="M313" s="277">
        <v>0</v>
      </c>
      <c r="N313" s="93"/>
      <c r="O313" s="101">
        <v>0</v>
      </c>
      <c r="P313" s="93"/>
      <c r="Q313" s="277">
        <v>0</v>
      </c>
    </row>
    <row r="314" spans="1:17" s="94" customFormat="1" ht="12" hidden="1" customHeight="1">
      <c r="A314" s="90" t="s">
        <v>3</v>
      </c>
      <c r="B314" s="90"/>
      <c r="C314" s="91">
        <v>12</v>
      </c>
      <c r="D314" s="250" t="s">
        <v>7</v>
      </c>
      <c r="E314" s="92" t="s">
        <v>6</v>
      </c>
      <c r="F314" s="92" t="s">
        <v>219</v>
      </c>
      <c r="G314" s="101">
        <f>IF(F314="I",IFERROR(VLOOKUP(C314,Consolidado!B:H,7,FALSE),0),0)</f>
        <v>0</v>
      </c>
      <c r="H314" s="93"/>
      <c r="I314" s="277">
        <v>0</v>
      </c>
      <c r="J314" s="93"/>
      <c r="K314" s="101">
        <v>0</v>
      </c>
      <c r="L314" s="93"/>
      <c r="M314" s="277">
        <v>0</v>
      </c>
      <c r="N314" s="93"/>
      <c r="O314" s="101">
        <v>0</v>
      </c>
      <c r="P314" s="93"/>
      <c r="Q314" s="277">
        <v>0</v>
      </c>
    </row>
    <row r="315" spans="1:17" s="94" customFormat="1" ht="12" hidden="1" customHeight="1">
      <c r="A315" s="90" t="s">
        <v>3</v>
      </c>
      <c r="B315" s="90"/>
      <c r="C315" s="91">
        <v>121</v>
      </c>
      <c r="D315" s="250" t="s">
        <v>111</v>
      </c>
      <c r="E315" s="92" t="s">
        <v>6</v>
      </c>
      <c r="F315" s="92" t="s">
        <v>219</v>
      </c>
      <c r="G315" s="101">
        <f>IF(F315="I",IFERROR(VLOOKUP(C315,Consolidado!B:H,7,FALSE),0),0)</f>
        <v>0</v>
      </c>
      <c r="H315" s="93"/>
      <c r="I315" s="277">
        <v>0</v>
      </c>
      <c r="J315" s="93"/>
      <c r="K315" s="101">
        <v>0</v>
      </c>
      <c r="L315" s="93"/>
      <c r="M315" s="277">
        <v>0</v>
      </c>
      <c r="N315" s="93"/>
      <c r="O315" s="101">
        <v>0</v>
      </c>
      <c r="P315" s="93"/>
      <c r="Q315" s="277">
        <v>0</v>
      </c>
    </row>
    <row r="316" spans="1:17" s="94" customFormat="1" ht="12" hidden="1" customHeight="1">
      <c r="A316" s="90" t="s">
        <v>3</v>
      </c>
      <c r="B316" s="90"/>
      <c r="C316" s="91">
        <v>12101</v>
      </c>
      <c r="D316" s="250" t="s">
        <v>694</v>
      </c>
      <c r="E316" s="92" t="s">
        <v>6</v>
      </c>
      <c r="F316" s="92" t="s">
        <v>219</v>
      </c>
      <c r="G316" s="101">
        <f>IF(F316="I",IFERROR(VLOOKUP(C316,Consolidado!B:H,7,FALSE),0),0)</f>
        <v>0</v>
      </c>
      <c r="H316" s="93"/>
      <c r="I316" s="277">
        <v>0</v>
      </c>
      <c r="J316" s="93"/>
      <c r="K316" s="101">
        <v>0</v>
      </c>
      <c r="L316" s="93"/>
      <c r="M316" s="277">
        <v>0</v>
      </c>
      <c r="N316" s="93"/>
      <c r="O316" s="101">
        <v>0</v>
      </c>
      <c r="P316" s="93"/>
      <c r="Q316" s="277">
        <v>0</v>
      </c>
    </row>
    <row r="317" spans="1:17" s="94" customFormat="1" ht="12" hidden="1" customHeight="1">
      <c r="A317" s="90" t="s">
        <v>3</v>
      </c>
      <c r="B317" s="90"/>
      <c r="C317" s="91">
        <v>121011</v>
      </c>
      <c r="D317" s="250" t="s">
        <v>695</v>
      </c>
      <c r="E317" s="92" t="s">
        <v>6</v>
      </c>
      <c r="F317" s="92" t="s">
        <v>219</v>
      </c>
      <c r="G317" s="101">
        <f>IF(F317="I",IFERROR(VLOOKUP(C317,Consolidado!B:H,7,FALSE),0),0)</f>
        <v>0</v>
      </c>
      <c r="H317" s="93"/>
      <c r="I317" s="277">
        <v>0</v>
      </c>
      <c r="J317" s="93"/>
      <c r="K317" s="101">
        <v>0</v>
      </c>
      <c r="L317" s="93"/>
      <c r="M317" s="277">
        <v>0</v>
      </c>
      <c r="N317" s="93"/>
      <c r="O317" s="101">
        <v>0</v>
      </c>
      <c r="P317" s="93"/>
      <c r="Q317" s="277">
        <v>0</v>
      </c>
    </row>
    <row r="318" spans="1:17" s="94" customFormat="1" ht="12" hidden="1" customHeight="1">
      <c r="A318" s="90" t="s">
        <v>3</v>
      </c>
      <c r="B318" s="90"/>
      <c r="C318" s="91">
        <v>12101101</v>
      </c>
      <c r="D318" s="250" t="s">
        <v>637</v>
      </c>
      <c r="E318" s="92" t="s">
        <v>6</v>
      </c>
      <c r="F318" s="92" t="s">
        <v>219</v>
      </c>
      <c r="G318" s="101">
        <f>IF(F318="I",IFERROR(VLOOKUP(C318,Consolidado!B:H,7,FALSE),0),0)</f>
        <v>0</v>
      </c>
      <c r="H318" s="93"/>
      <c r="I318" s="277">
        <v>0</v>
      </c>
      <c r="J318" s="93"/>
      <c r="K318" s="101">
        <v>0</v>
      </c>
      <c r="L318" s="93"/>
      <c r="M318" s="277">
        <v>0</v>
      </c>
      <c r="N318" s="93"/>
      <c r="O318" s="101">
        <v>0</v>
      </c>
      <c r="P318" s="93"/>
      <c r="Q318" s="277">
        <v>0</v>
      </c>
    </row>
    <row r="319" spans="1:17" s="94" customFormat="1" ht="12" hidden="1" customHeight="1">
      <c r="A319" s="90" t="s">
        <v>3</v>
      </c>
      <c r="B319" s="90"/>
      <c r="C319" s="91">
        <v>12101102</v>
      </c>
      <c r="D319" s="250" t="s">
        <v>641</v>
      </c>
      <c r="E319" s="92" t="s">
        <v>6</v>
      </c>
      <c r="F319" s="92" t="s">
        <v>219</v>
      </c>
      <c r="G319" s="101">
        <f>IF(F319="I",IFERROR(VLOOKUP(C319,Consolidado!B:H,7,FALSE),0),0)</f>
        <v>0</v>
      </c>
      <c r="H319" s="93"/>
      <c r="I319" s="277">
        <v>0</v>
      </c>
      <c r="J319" s="93"/>
      <c r="K319" s="101">
        <v>0</v>
      </c>
      <c r="L319" s="93"/>
      <c r="M319" s="277">
        <v>0</v>
      </c>
      <c r="N319" s="93"/>
      <c r="O319" s="101">
        <v>0</v>
      </c>
      <c r="P319" s="93"/>
      <c r="Q319" s="277">
        <v>0</v>
      </c>
    </row>
    <row r="320" spans="1:17" s="94" customFormat="1" ht="12" hidden="1" customHeight="1">
      <c r="A320" s="90" t="s">
        <v>3</v>
      </c>
      <c r="B320" s="90"/>
      <c r="C320" s="91">
        <v>12101103</v>
      </c>
      <c r="D320" s="250" t="s">
        <v>646</v>
      </c>
      <c r="E320" s="92" t="s">
        <v>6</v>
      </c>
      <c r="F320" s="92" t="s">
        <v>219</v>
      </c>
      <c r="G320" s="101">
        <f>IF(F320="I",IFERROR(VLOOKUP(C320,Consolidado!B:H,7,FALSE),0),0)</f>
        <v>0</v>
      </c>
      <c r="H320" s="93"/>
      <c r="I320" s="277">
        <v>0</v>
      </c>
      <c r="J320" s="93"/>
      <c r="K320" s="101">
        <v>0</v>
      </c>
      <c r="L320" s="93"/>
      <c r="M320" s="277">
        <v>0</v>
      </c>
      <c r="N320" s="93"/>
      <c r="O320" s="101">
        <v>0</v>
      </c>
      <c r="P320" s="93"/>
      <c r="Q320" s="277">
        <v>0</v>
      </c>
    </row>
    <row r="321" spans="1:17" s="94" customFormat="1" ht="12" hidden="1" customHeight="1">
      <c r="A321" s="90" t="s">
        <v>3</v>
      </c>
      <c r="B321" s="90" t="s">
        <v>472</v>
      </c>
      <c r="C321" s="91">
        <v>1210110301</v>
      </c>
      <c r="D321" s="250" t="s">
        <v>350</v>
      </c>
      <c r="E321" s="92" t="s">
        <v>6</v>
      </c>
      <c r="F321" s="92" t="s">
        <v>220</v>
      </c>
      <c r="G321" s="101">
        <f>IF(F321="I",IFERROR(VLOOKUP(C321,Consolidado!B:H,7,FALSE),0),0)</f>
        <v>0</v>
      </c>
      <c r="H321" s="93"/>
      <c r="I321" s="277">
        <v>0</v>
      </c>
      <c r="J321" s="93"/>
      <c r="K321" s="101">
        <v>0</v>
      </c>
      <c r="L321" s="93"/>
      <c r="M321" s="277">
        <v>0</v>
      </c>
      <c r="N321" s="93"/>
      <c r="O321" s="101">
        <v>0</v>
      </c>
      <c r="P321" s="93"/>
      <c r="Q321" s="277">
        <v>0</v>
      </c>
    </row>
    <row r="322" spans="1:17" s="94" customFormat="1" ht="12" hidden="1" customHeight="1">
      <c r="A322" s="90" t="s">
        <v>3</v>
      </c>
      <c r="B322" s="90" t="s">
        <v>70</v>
      </c>
      <c r="C322" s="91">
        <v>1210110302</v>
      </c>
      <c r="D322" s="250" t="s">
        <v>1299</v>
      </c>
      <c r="E322" s="92" t="s">
        <v>6</v>
      </c>
      <c r="F322" s="92" t="s">
        <v>220</v>
      </c>
      <c r="G322" s="101">
        <f>IF(F322="I",IFERROR(VLOOKUP(C322,Consolidado!B:H,7,FALSE),0),0)</f>
        <v>1000000</v>
      </c>
      <c r="H322" s="93"/>
      <c r="I322" s="277">
        <v>0</v>
      </c>
      <c r="J322" s="93"/>
      <c r="K322" s="101">
        <v>0</v>
      </c>
      <c r="L322" s="93"/>
      <c r="M322" s="277">
        <v>0</v>
      </c>
      <c r="N322" s="93"/>
      <c r="O322" s="101">
        <v>0</v>
      </c>
      <c r="P322" s="93"/>
      <c r="Q322" s="277">
        <v>0</v>
      </c>
    </row>
    <row r="323" spans="1:17" s="94" customFormat="1" ht="12" hidden="1" customHeight="1">
      <c r="A323" s="90" t="s">
        <v>3</v>
      </c>
      <c r="B323" s="90"/>
      <c r="C323" s="91">
        <v>12101104</v>
      </c>
      <c r="D323" s="250" t="s">
        <v>887</v>
      </c>
      <c r="E323" s="92" t="s">
        <v>6</v>
      </c>
      <c r="F323" s="92" t="s">
        <v>219</v>
      </c>
      <c r="G323" s="101">
        <f>IF(F323="I",IFERROR(VLOOKUP(C323,Consolidado!B:H,7,FALSE),0),0)</f>
        <v>0</v>
      </c>
      <c r="H323" s="93"/>
      <c r="I323" s="277">
        <v>0</v>
      </c>
      <c r="J323" s="93"/>
      <c r="K323" s="101">
        <v>0</v>
      </c>
      <c r="L323" s="93"/>
      <c r="M323" s="277">
        <v>0</v>
      </c>
      <c r="N323" s="93"/>
      <c r="O323" s="101">
        <v>0</v>
      </c>
      <c r="P323" s="93"/>
      <c r="Q323" s="277">
        <v>0</v>
      </c>
    </row>
    <row r="324" spans="1:17" s="94" customFormat="1" ht="12" hidden="1" customHeight="1">
      <c r="A324" s="90" t="s">
        <v>3</v>
      </c>
      <c r="B324" s="90"/>
      <c r="C324" s="91">
        <v>12101105</v>
      </c>
      <c r="D324" s="250" t="s">
        <v>974</v>
      </c>
      <c r="E324" s="92" t="s">
        <v>6</v>
      </c>
      <c r="F324" s="92" t="s">
        <v>219</v>
      </c>
      <c r="G324" s="101">
        <f>IF(F324="I",IFERROR(VLOOKUP(C324,Consolidado!B:H,7,FALSE),0),0)</f>
        <v>0</v>
      </c>
      <c r="H324" s="93"/>
      <c r="I324" s="277">
        <v>0</v>
      </c>
      <c r="J324" s="93"/>
      <c r="K324" s="101">
        <v>0</v>
      </c>
      <c r="L324" s="93"/>
      <c r="M324" s="277">
        <v>0</v>
      </c>
      <c r="N324" s="93"/>
      <c r="O324" s="101">
        <v>0</v>
      </c>
      <c r="P324" s="93"/>
      <c r="Q324" s="277">
        <v>0</v>
      </c>
    </row>
    <row r="325" spans="1:17" s="94" customFormat="1" ht="12" hidden="1" customHeight="1">
      <c r="A325" s="90" t="s">
        <v>3</v>
      </c>
      <c r="B325" s="90"/>
      <c r="C325" s="91">
        <v>12101106</v>
      </c>
      <c r="D325" s="250" t="s">
        <v>975</v>
      </c>
      <c r="E325" s="92" t="s">
        <v>6</v>
      </c>
      <c r="F325" s="92" t="s">
        <v>219</v>
      </c>
      <c r="G325" s="101">
        <f>IF(F325="I",IFERROR(VLOOKUP(C325,Consolidado!B:H,7,FALSE),0),0)</f>
        <v>0</v>
      </c>
      <c r="H325" s="93"/>
      <c r="I325" s="277">
        <v>0</v>
      </c>
      <c r="J325" s="93"/>
      <c r="K325" s="101">
        <v>0</v>
      </c>
      <c r="L325" s="93"/>
      <c r="M325" s="277">
        <v>0</v>
      </c>
      <c r="N325" s="93"/>
      <c r="O325" s="101">
        <v>0</v>
      </c>
      <c r="P325" s="93"/>
      <c r="Q325" s="277">
        <v>0</v>
      </c>
    </row>
    <row r="326" spans="1:17" s="94" customFormat="1" ht="12" hidden="1" customHeight="1">
      <c r="A326" s="90" t="s">
        <v>3</v>
      </c>
      <c r="B326" s="90"/>
      <c r="C326" s="91">
        <v>12101107</v>
      </c>
      <c r="D326" s="250" t="s">
        <v>976</v>
      </c>
      <c r="E326" s="92" t="s">
        <v>6</v>
      </c>
      <c r="F326" s="92" t="s">
        <v>219</v>
      </c>
      <c r="G326" s="101">
        <f>IF(F326="I",IFERROR(VLOOKUP(C326,Consolidado!B:H,7,FALSE),0),0)</f>
        <v>0</v>
      </c>
      <c r="H326" s="93"/>
      <c r="I326" s="277">
        <v>0</v>
      </c>
      <c r="J326" s="93"/>
      <c r="K326" s="101">
        <v>0</v>
      </c>
      <c r="L326" s="93"/>
      <c r="M326" s="277">
        <v>0</v>
      </c>
      <c r="N326" s="93"/>
      <c r="O326" s="101">
        <v>0</v>
      </c>
      <c r="P326" s="93"/>
      <c r="Q326" s="277">
        <v>0</v>
      </c>
    </row>
    <row r="327" spans="1:17" s="94" customFormat="1" ht="12" hidden="1" customHeight="1">
      <c r="A327" s="90" t="s">
        <v>3</v>
      </c>
      <c r="B327" s="90"/>
      <c r="C327" s="91">
        <v>12101108</v>
      </c>
      <c r="D327" s="250" t="s">
        <v>449</v>
      </c>
      <c r="E327" s="92" t="s">
        <v>6</v>
      </c>
      <c r="F327" s="92" t="s">
        <v>219</v>
      </c>
      <c r="G327" s="101">
        <f>IF(F327="I",IFERROR(VLOOKUP(C327,Consolidado!B:H,7,FALSE),0),0)</f>
        <v>0</v>
      </c>
      <c r="H327" s="93"/>
      <c r="I327" s="277">
        <v>0</v>
      </c>
      <c r="J327" s="93"/>
      <c r="K327" s="101">
        <v>0</v>
      </c>
      <c r="L327" s="93"/>
      <c r="M327" s="277">
        <v>0</v>
      </c>
      <c r="N327" s="93"/>
      <c r="O327" s="101">
        <v>0</v>
      </c>
      <c r="P327" s="93"/>
      <c r="Q327" s="277">
        <v>0</v>
      </c>
    </row>
    <row r="328" spans="1:17" s="94" customFormat="1" ht="12" hidden="1" customHeight="1">
      <c r="A328" s="90" t="s">
        <v>3</v>
      </c>
      <c r="B328" s="90" t="s">
        <v>472</v>
      </c>
      <c r="C328" s="91">
        <v>1210110801</v>
      </c>
      <c r="D328" s="250" t="s">
        <v>329</v>
      </c>
      <c r="E328" s="92" t="s">
        <v>6</v>
      </c>
      <c r="F328" s="92" t="s">
        <v>220</v>
      </c>
      <c r="G328" s="101">
        <f>IF(F328="I",IFERROR(VLOOKUP(C328,Consolidado!B:H,7,FALSE),0),0)</f>
        <v>0</v>
      </c>
      <c r="H328" s="93"/>
      <c r="I328" s="277">
        <v>0</v>
      </c>
      <c r="J328" s="93"/>
      <c r="K328" s="101">
        <v>0</v>
      </c>
      <c r="L328" s="93"/>
      <c r="M328" s="277">
        <v>0</v>
      </c>
      <c r="N328" s="93"/>
      <c r="O328" s="101">
        <v>0</v>
      </c>
      <c r="P328" s="93"/>
      <c r="Q328" s="277">
        <v>0</v>
      </c>
    </row>
    <row r="329" spans="1:17" s="94" customFormat="1" ht="12" hidden="1" customHeight="1">
      <c r="A329" s="90" t="s">
        <v>3</v>
      </c>
      <c r="B329" s="251"/>
      <c r="C329" s="91">
        <v>12101109</v>
      </c>
      <c r="D329" s="250" t="s">
        <v>977</v>
      </c>
      <c r="E329" s="92" t="s">
        <v>6</v>
      </c>
      <c r="F329" s="92" t="s">
        <v>219</v>
      </c>
      <c r="G329" s="101">
        <f>IF(F329="I",IFERROR(VLOOKUP(C329,Consolidado!B:H,7,FALSE),0),0)</f>
        <v>0</v>
      </c>
      <c r="H329" s="93"/>
      <c r="I329" s="277">
        <v>0</v>
      </c>
      <c r="J329" s="93"/>
      <c r="K329" s="101">
        <v>0</v>
      </c>
      <c r="L329" s="93"/>
      <c r="M329" s="277">
        <v>0</v>
      </c>
      <c r="N329" s="93"/>
      <c r="O329" s="101">
        <v>0</v>
      </c>
      <c r="P329" s="93"/>
      <c r="Q329" s="277">
        <v>0</v>
      </c>
    </row>
    <row r="330" spans="1:17" s="94" customFormat="1" ht="12" hidden="1" customHeight="1">
      <c r="A330" s="90" t="s">
        <v>3</v>
      </c>
      <c r="B330" s="90"/>
      <c r="C330" s="91">
        <v>121012</v>
      </c>
      <c r="D330" s="250" t="s">
        <v>978</v>
      </c>
      <c r="E330" s="92" t="s">
        <v>6</v>
      </c>
      <c r="F330" s="92" t="s">
        <v>219</v>
      </c>
      <c r="G330" s="101">
        <f>IF(F330="I",IFERROR(VLOOKUP(C330,Consolidado!B:H,7,FALSE),0),0)</f>
        <v>0</v>
      </c>
      <c r="H330" s="93"/>
      <c r="I330" s="277">
        <v>0</v>
      </c>
      <c r="J330" s="93"/>
      <c r="K330" s="101">
        <v>0</v>
      </c>
      <c r="L330" s="93"/>
      <c r="M330" s="277">
        <v>0</v>
      </c>
      <c r="N330" s="93"/>
      <c r="O330" s="101">
        <v>0</v>
      </c>
      <c r="P330" s="93"/>
      <c r="Q330" s="277">
        <v>0</v>
      </c>
    </row>
    <row r="331" spans="1:17" s="94" customFormat="1" ht="12" hidden="1" customHeight="1">
      <c r="A331" s="90" t="s">
        <v>3</v>
      </c>
      <c r="B331" s="90"/>
      <c r="C331" s="91">
        <v>12101201</v>
      </c>
      <c r="D331" s="250" t="s">
        <v>637</v>
      </c>
      <c r="E331" s="92" t="s">
        <v>6</v>
      </c>
      <c r="F331" s="92" t="s">
        <v>219</v>
      </c>
      <c r="G331" s="101">
        <f>IF(F331="I",IFERROR(VLOOKUP(C331,Consolidado!B:H,7,FALSE),0),0)</f>
        <v>0</v>
      </c>
      <c r="H331" s="93"/>
      <c r="I331" s="277">
        <v>0</v>
      </c>
      <c r="J331" s="93"/>
      <c r="K331" s="101">
        <v>0</v>
      </c>
      <c r="L331" s="93"/>
      <c r="M331" s="277">
        <v>0</v>
      </c>
      <c r="N331" s="93"/>
      <c r="O331" s="101">
        <v>0</v>
      </c>
      <c r="P331" s="93"/>
      <c r="Q331" s="277">
        <v>0</v>
      </c>
    </row>
    <row r="332" spans="1:17" s="94" customFormat="1" ht="12" hidden="1" customHeight="1">
      <c r="A332" s="90" t="s">
        <v>3</v>
      </c>
      <c r="B332" s="90"/>
      <c r="C332" s="91">
        <v>12101202</v>
      </c>
      <c r="D332" s="250" t="s">
        <v>641</v>
      </c>
      <c r="E332" s="92" t="s">
        <v>6</v>
      </c>
      <c r="F332" s="92" t="s">
        <v>219</v>
      </c>
      <c r="G332" s="101">
        <f>IF(F332="I",IFERROR(VLOOKUP(C332,Consolidado!B:H,7,FALSE),0),0)</f>
        <v>0</v>
      </c>
      <c r="H332" s="93"/>
      <c r="I332" s="277">
        <v>0</v>
      </c>
      <c r="J332" s="93"/>
      <c r="K332" s="101">
        <v>0</v>
      </c>
      <c r="L332" s="93"/>
      <c r="M332" s="277">
        <v>0</v>
      </c>
      <c r="N332" s="93"/>
      <c r="O332" s="101">
        <v>0</v>
      </c>
      <c r="P332" s="93"/>
      <c r="Q332" s="277">
        <v>0</v>
      </c>
    </row>
    <row r="333" spans="1:17" s="94" customFormat="1" ht="12" hidden="1" customHeight="1">
      <c r="A333" s="90" t="s">
        <v>3</v>
      </c>
      <c r="B333" s="90"/>
      <c r="C333" s="91">
        <v>12101203</v>
      </c>
      <c r="D333" s="250" t="s">
        <v>646</v>
      </c>
      <c r="E333" s="92" t="s">
        <v>6</v>
      </c>
      <c r="F333" s="92" t="s">
        <v>219</v>
      </c>
      <c r="G333" s="101">
        <f>IF(F333="I",IFERROR(VLOOKUP(C333,Consolidado!B:H,7,FALSE),0),0)</f>
        <v>0</v>
      </c>
      <c r="H333" s="93"/>
      <c r="I333" s="277">
        <v>0</v>
      </c>
      <c r="J333" s="93"/>
      <c r="K333" s="101">
        <v>0</v>
      </c>
      <c r="L333" s="93"/>
      <c r="M333" s="277">
        <v>0</v>
      </c>
      <c r="N333" s="93"/>
      <c r="O333" s="101">
        <v>0</v>
      </c>
      <c r="P333" s="93"/>
      <c r="Q333" s="277">
        <v>0</v>
      </c>
    </row>
    <row r="334" spans="1:17" s="94" customFormat="1" ht="12" hidden="1" customHeight="1">
      <c r="A334" s="90" t="s">
        <v>3</v>
      </c>
      <c r="B334" s="90"/>
      <c r="C334" s="91">
        <v>12101204</v>
      </c>
      <c r="D334" s="250" t="s">
        <v>887</v>
      </c>
      <c r="E334" s="92" t="s">
        <v>6</v>
      </c>
      <c r="F334" s="92" t="s">
        <v>219</v>
      </c>
      <c r="G334" s="101">
        <f>IF(F334="I",IFERROR(VLOOKUP(C334,Consolidado!B:H,7,FALSE),0),0)</f>
        <v>0</v>
      </c>
      <c r="H334" s="93"/>
      <c r="I334" s="277">
        <v>0</v>
      </c>
      <c r="J334" s="93"/>
      <c r="K334" s="101">
        <v>0</v>
      </c>
      <c r="L334" s="93"/>
      <c r="M334" s="277">
        <v>0</v>
      </c>
      <c r="N334" s="93"/>
      <c r="O334" s="101">
        <v>0</v>
      </c>
      <c r="P334" s="93"/>
      <c r="Q334" s="277">
        <v>0</v>
      </c>
    </row>
    <row r="335" spans="1:17" s="94" customFormat="1" ht="12" hidden="1" customHeight="1">
      <c r="A335" s="90" t="s">
        <v>3</v>
      </c>
      <c r="B335" s="90"/>
      <c r="C335" s="91">
        <v>12101205</v>
      </c>
      <c r="D335" s="250" t="s">
        <v>934</v>
      </c>
      <c r="E335" s="92" t="s">
        <v>6</v>
      </c>
      <c r="F335" s="92" t="s">
        <v>219</v>
      </c>
      <c r="G335" s="101">
        <f>IF(F335="I",IFERROR(VLOOKUP(C335,Consolidado!B:H,7,FALSE),0),0)</f>
        <v>0</v>
      </c>
      <c r="H335" s="93"/>
      <c r="I335" s="277">
        <v>0</v>
      </c>
      <c r="J335" s="93"/>
      <c r="K335" s="101">
        <v>0</v>
      </c>
      <c r="L335" s="93"/>
      <c r="M335" s="277">
        <v>0</v>
      </c>
      <c r="N335" s="93"/>
      <c r="O335" s="101">
        <v>0</v>
      </c>
      <c r="P335" s="93"/>
      <c r="Q335" s="277">
        <v>0</v>
      </c>
    </row>
    <row r="336" spans="1:17" s="94" customFormat="1" ht="12" hidden="1" customHeight="1">
      <c r="A336" s="90" t="s">
        <v>3</v>
      </c>
      <c r="B336" s="90"/>
      <c r="C336" s="91">
        <v>12101206</v>
      </c>
      <c r="D336" s="250" t="s">
        <v>979</v>
      </c>
      <c r="E336" s="92" t="s">
        <v>6</v>
      </c>
      <c r="F336" s="92" t="s">
        <v>219</v>
      </c>
      <c r="G336" s="101">
        <f>IF(F336="I",IFERROR(VLOOKUP(C336,Consolidado!B:H,7,FALSE),0),0)</f>
        <v>0</v>
      </c>
      <c r="H336" s="93"/>
      <c r="I336" s="277">
        <v>0</v>
      </c>
      <c r="J336" s="93"/>
      <c r="K336" s="101">
        <v>0</v>
      </c>
      <c r="L336" s="93"/>
      <c r="M336" s="277">
        <v>0</v>
      </c>
      <c r="N336" s="93"/>
      <c r="O336" s="101">
        <v>0</v>
      </c>
      <c r="P336" s="93"/>
      <c r="Q336" s="277">
        <v>0</v>
      </c>
    </row>
    <row r="337" spans="1:17" s="94" customFormat="1" ht="12" hidden="1" customHeight="1">
      <c r="A337" s="90" t="s">
        <v>3</v>
      </c>
      <c r="B337" s="90"/>
      <c r="C337" s="91">
        <v>12102</v>
      </c>
      <c r="D337" s="250" t="s">
        <v>980</v>
      </c>
      <c r="E337" s="92" t="s">
        <v>6</v>
      </c>
      <c r="F337" s="92" t="s">
        <v>219</v>
      </c>
      <c r="G337" s="101">
        <f>IF(F337="I",IFERROR(VLOOKUP(C337,Consolidado!B:H,7,FALSE),0),0)</f>
        <v>0</v>
      </c>
      <c r="H337" s="93"/>
      <c r="I337" s="277">
        <v>0</v>
      </c>
      <c r="J337" s="93"/>
      <c r="K337" s="101">
        <v>0</v>
      </c>
      <c r="L337" s="93"/>
      <c r="M337" s="277">
        <v>0</v>
      </c>
      <c r="N337" s="93"/>
      <c r="O337" s="101">
        <v>0</v>
      </c>
      <c r="P337" s="93"/>
      <c r="Q337" s="277">
        <v>0</v>
      </c>
    </row>
    <row r="338" spans="1:17" s="94" customFormat="1" ht="12" hidden="1" customHeight="1">
      <c r="A338" s="90" t="s">
        <v>3</v>
      </c>
      <c r="B338" s="90"/>
      <c r="C338" s="91">
        <v>121021</v>
      </c>
      <c r="D338" s="250" t="s">
        <v>981</v>
      </c>
      <c r="E338" s="92" t="s">
        <v>6</v>
      </c>
      <c r="F338" s="92" t="s">
        <v>219</v>
      </c>
      <c r="G338" s="101">
        <f>IF(F338="I",IFERROR(VLOOKUP(C338,Consolidado!B:H,7,FALSE),0),0)</f>
        <v>0</v>
      </c>
      <c r="H338" s="93"/>
      <c r="I338" s="277">
        <v>0</v>
      </c>
      <c r="J338" s="93"/>
      <c r="K338" s="101">
        <v>0</v>
      </c>
      <c r="L338" s="93"/>
      <c r="M338" s="277">
        <v>0</v>
      </c>
      <c r="N338" s="93"/>
      <c r="O338" s="101">
        <v>0</v>
      </c>
      <c r="P338" s="93"/>
      <c r="Q338" s="277">
        <v>0</v>
      </c>
    </row>
    <row r="339" spans="1:17" s="94" customFormat="1" ht="12" hidden="1" customHeight="1">
      <c r="A339" s="90" t="s">
        <v>3</v>
      </c>
      <c r="B339" s="251"/>
      <c r="C339" s="91">
        <v>1210211</v>
      </c>
      <c r="D339" s="250" t="s">
        <v>634</v>
      </c>
      <c r="E339" s="92" t="s">
        <v>6</v>
      </c>
      <c r="F339" s="92" t="s">
        <v>219</v>
      </c>
      <c r="G339" s="101">
        <f>IF(F339="I",IFERROR(VLOOKUP(C339,Consolidado!B:H,7,FALSE),0),0)</f>
        <v>0</v>
      </c>
      <c r="H339" s="93"/>
      <c r="I339" s="277">
        <v>0</v>
      </c>
      <c r="J339" s="93"/>
      <c r="K339" s="101">
        <v>0</v>
      </c>
      <c r="L339" s="93"/>
      <c r="M339" s="277">
        <v>0</v>
      </c>
      <c r="N339" s="93"/>
      <c r="O339" s="101">
        <v>0</v>
      </c>
      <c r="P339" s="93"/>
      <c r="Q339" s="277">
        <v>0</v>
      </c>
    </row>
    <row r="340" spans="1:17" s="94" customFormat="1" ht="12" hidden="1" customHeight="1">
      <c r="A340" s="90" t="s">
        <v>3</v>
      </c>
      <c r="B340" s="90"/>
      <c r="C340" s="91">
        <v>1210212</v>
      </c>
      <c r="D340" s="250" t="s">
        <v>637</v>
      </c>
      <c r="E340" s="92" t="s">
        <v>6</v>
      </c>
      <c r="F340" s="92" t="s">
        <v>219</v>
      </c>
      <c r="G340" s="101">
        <f>IF(F340="I",IFERROR(VLOOKUP(C340,Consolidado!B:H,7,FALSE),0),0)</f>
        <v>0</v>
      </c>
      <c r="H340" s="93"/>
      <c r="I340" s="277">
        <v>0</v>
      </c>
      <c r="J340" s="93"/>
      <c r="K340" s="101">
        <v>0</v>
      </c>
      <c r="L340" s="93"/>
      <c r="M340" s="277">
        <v>0</v>
      </c>
      <c r="N340" s="93"/>
      <c r="O340" s="101">
        <v>0</v>
      </c>
      <c r="P340" s="93"/>
      <c r="Q340" s="277">
        <v>0</v>
      </c>
    </row>
    <row r="341" spans="1:17" s="94" customFormat="1" ht="12" hidden="1" customHeight="1">
      <c r="A341" s="90" t="s">
        <v>3</v>
      </c>
      <c r="B341" s="90"/>
      <c r="C341" s="91">
        <v>1210213</v>
      </c>
      <c r="D341" s="250" t="s">
        <v>641</v>
      </c>
      <c r="E341" s="92" t="s">
        <v>6</v>
      </c>
      <c r="F341" s="92" t="s">
        <v>219</v>
      </c>
      <c r="G341" s="101">
        <f>IF(F341="I",IFERROR(VLOOKUP(C341,Consolidado!B:H,7,FALSE),0),0)</f>
        <v>0</v>
      </c>
      <c r="H341" s="93"/>
      <c r="I341" s="277">
        <v>0</v>
      </c>
      <c r="J341" s="93"/>
      <c r="K341" s="101">
        <v>0</v>
      </c>
      <c r="L341" s="93"/>
      <c r="M341" s="277">
        <v>0</v>
      </c>
      <c r="N341" s="93"/>
      <c r="O341" s="101">
        <v>0</v>
      </c>
      <c r="P341" s="93"/>
      <c r="Q341" s="277">
        <v>0</v>
      </c>
    </row>
    <row r="342" spans="1:17" s="94" customFormat="1" ht="12" hidden="1" customHeight="1">
      <c r="A342" s="90" t="s">
        <v>3</v>
      </c>
      <c r="B342" s="90"/>
      <c r="C342" s="91">
        <v>1210214</v>
      </c>
      <c r="D342" s="250" t="s">
        <v>646</v>
      </c>
      <c r="E342" s="92" t="s">
        <v>6</v>
      </c>
      <c r="F342" s="92" t="s">
        <v>219</v>
      </c>
      <c r="G342" s="101">
        <f>IF(F342="I",IFERROR(VLOOKUP(C342,Consolidado!B:H,7,FALSE),0),0)</f>
        <v>0</v>
      </c>
      <c r="H342" s="93"/>
      <c r="I342" s="277">
        <v>0</v>
      </c>
      <c r="J342" s="93"/>
      <c r="K342" s="101">
        <v>0</v>
      </c>
      <c r="L342" s="93"/>
      <c r="M342" s="277">
        <v>0</v>
      </c>
      <c r="N342" s="93"/>
      <c r="O342" s="101">
        <v>0</v>
      </c>
      <c r="P342" s="93"/>
      <c r="Q342" s="277">
        <v>0</v>
      </c>
    </row>
    <row r="343" spans="1:17" s="94" customFormat="1" ht="12" hidden="1" customHeight="1">
      <c r="A343" s="90" t="s">
        <v>3</v>
      </c>
      <c r="B343" s="90"/>
      <c r="C343" s="91">
        <v>1210215</v>
      </c>
      <c r="D343" s="250" t="s">
        <v>884</v>
      </c>
      <c r="E343" s="92" t="s">
        <v>6</v>
      </c>
      <c r="F343" s="92" t="s">
        <v>219</v>
      </c>
      <c r="G343" s="101">
        <f>IF(F343="I",IFERROR(VLOOKUP(C343,Consolidado!B:H,7,FALSE),0),0)</f>
        <v>0</v>
      </c>
      <c r="H343" s="93"/>
      <c r="I343" s="277">
        <v>0</v>
      </c>
      <c r="J343" s="93"/>
      <c r="K343" s="101">
        <v>0</v>
      </c>
      <c r="L343" s="93"/>
      <c r="M343" s="277">
        <v>0</v>
      </c>
      <c r="N343" s="93"/>
      <c r="O343" s="101">
        <v>0</v>
      </c>
      <c r="P343" s="93"/>
      <c r="Q343" s="277">
        <v>0</v>
      </c>
    </row>
    <row r="344" spans="1:17" s="94" customFormat="1" ht="12" hidden="1" customHeight="1">
      <c r="A344" s="90" t="s">
        <v>3</v>
      </c>
      <c r="B344" s="90"/>
      <c r="C344" s="91">
        <v>1210216</v>
      </c>
      <c r="D344" s="250" t="s">
        <v>887</v>
      </c>
      <c r="E344" s="92" t="s">
        <v>6</v>
      </c>
      <c r="F344" s="92" t="s">
        <v>219</v>
      </c>
      <c r="G344" s="101">
        <f>IF(F344="I",IFERROR(VLOOKUP(C344,Consolidado!B:H,7,FALSE),0),0)</f>
        <v>0</v>
      </c>
      <c r="H344" s="93"/>
      <c r="I344" s="277">
        <v>0</v>
      </c>
      <c r="J344" s="93"/>
      <c r="K344" s="101">
        <v>0</v>
      </c>
      <c r="L344" s="93"/>
      <c r="M344" s="277">
        <v>0</v>
      </c>
      <c r="N344" s="93"/>
      <c r="O344" s="101">
        <v>0</v>
      </c>
      <c r="P344" s="93"/>
      <c r="Q344" s="277">
        <v>0</v>
      </c>
    </row>
    <row r="345" spans="1:17" s="94" customFormat="1" ht="12" hidden="1" customHeight="1">
      <c r="A345" s="90" t="s">
        <v>3</v>
      </c>
      <c r="B345" s="90"/>
      <c r="C345" s="91">
        <v>1210218</v>
      </c>
      <c r="D345" s="250" t="s">
        <v>648</v>
      </c>
      <c r="E345" s="92" t="s">
        <v>6</v>
      </c>
      <c r="F345" s="92" t="s">
        <v>219</v>
      </c>
      <c r="G345" s="101">
        <f>IF(F345="I",IFERROR(VLOOKUP(C345,Consolidado!B:H,7,FALSE),0),0)</f>
        <v>0</v>
      </c>
      <c r="H345" s="93"/>
      <c r="I345" s="277">
        <v>0</v>
      </c>
      <c r="J345" s="93"/>
      <c r="K345" s="101">
        <v>0</v>
      </c>
      <c r="L345" s="93"/>
      <c r="M345" s="277">
        <v>0</v>
      </c>
      <c r="N345" s="93"/>
      <c r="O345" s="101">
        <v>0</v>
      </c>
      <c r="P345" s="93"/>
      <c r="Q345" s="277">
        <v>0</v>
      </c>
    </row>
    <row r="346" spans="1:17" s="94" customFormat="1" ht="12" hidden="1" customHeight="1">
      <c r="A346" s="90" t="s">
        <v>3</v>
      </c>
      <c r="B346" s="90"/>
      <c r="C346" s="91">
        <v>12102181</v>
      </c>
      <c r="D346" s="250" t="s">
        <v>649</v>
      </c>
      <c r="E346" s="92" t="s">
        <v>6</v>
      </c>
      <c r="F346" s="92" t="s">
        <v>219</v>
      </c>
      <c r="G346" s="101">
        <f>IF(F346="I",IFERROR(VLOOKUP(C346,Consolidado!B:H,7,FALSE),0),0)</f>
        <v>0</v>
      </c>
      <c r="H346" s="93"/>
      <c r="I346" s="277">
        <v>0</v>
      </c>
      <c r="J346" s="93"/>
      <c r="K346" s="101">
        <v>0</v>
      </c>
      <c r="L346" s="93"/>
      <c r="M346" s="277">
        <v>0</v>
      </c>
      <c r="N346" s="93"/>
      <c r="O346" s="101">
        <v>0</v>
      </c>
      <c r="P346" s="93"/>
      <c r="Q346" s="277">
        <v>0</v>
      </c>
    </row>
    <row r="347" spans="1:17" s="94" customFormat="1" ht="12" hidden="1" customHeight="1">
      <c r="A347" s="90" t="s">
        <v>3</v>
      </c>
      <c r="B347" s="90"/>
      <c r="C347" s="91">
        <v>12102182</v>
      </c>
      <c r="D347" s="250" t="s">
        <v>658</v>
      </c>
      <c r="E347" s="92" t="s">
        <v>6</v>
      </c>
      <c r="F347" s="92" t="s">
        <v>219</v>
      </c>
      <c r="G347" s="101">
        <f>IF(F347="I",IFERROR(VLOOKUP(C347,Consolidado!B:H,7,FALSE),0),0)</f>
        <v>0</v>
      </c>
      <c r="H347" s="93"/>
      <c r="I347" s="277">
        <v>0</v>
      </c>
      <c r="J347" s="93"/>
      <c r="K347" s="101">
        <v>0</v>
      </c>
      <c r="L347" s="93"/>
      <c r="M347" s="277">
        <v>0</v>
      </c>
      <c r="N347" s="93"/>
      <c r="O347" s="101">
        <v>0</v>
      </c>
      <c r="P347" s="93"/>
      <c r="Q347" s="277">
        <v>0</v>
      </c>
    </row>
    <row r="348" spans="1:17" s="94" customFormat="1" ht="12" hidden="1" customHeight="1">
      <c r="A348" s="90" t="s">
        <v>3</v>
      </c>
      <c r="B348" s="90"/>
      <c r="C348" s="91">
        <v>1210219</v>
      </c>
      <c r="D348" s="250" t="s">
        <v>979</v>
      </c>
      <c r="E348" s="92" t="s">
        <v>6</v>
      </c>
      <c r="F348" s="92" t="s">
        <v>219</v>
      </c>
      <c r="G348" s="101">
        <f>IF(F348="I",IFERROR(VLOOKUP(C348,Consolidado!B:H,7,FALSE),0),0)</f>
        <v>0</v>
      </c>
      <c r="H348" s="93"/>
      <c r="I348" s="277">
        <v>0</v>
      </c>
      <c r="J348" s="93"/>
      <c r="K348" s="101">
        <v>0</v>
      </c>
      <c r="L348" s="93"/>
      <c r="M348" s="277">
        <v>0</v>
      </c>
      <c r="N348" s="93"/>
      <c r="O348" s="101">
        <v>0</v>
      </c>
      <c r="P348" s="93"/>
      <c r="Q348" s="277">
        <v>0</v>
      </c>
    </row>
    <row r="349" spans="1:17" s="94" customFormat="1" ht="12" hidden="1" customHeight="1">
      <c r="A349" s="90" t="s">
        <v>3</v>
      </c>
      <c r="B349" s="90"/>
      <c r="C349" s="91">
        <v>121022</v>
      </c>
      <c r="D349" s="250" t="s">
        <v>929</v>
      </c>
      <c r="E349" s="92" t="s">
        <v>6</v>
      </c>
      <c r="F349" s="92" t="s">
        <v>219</v>
      </c>
      <c r="G349" s="101">
        <f>IF(F349="I",IFERROR(VLOOKUP(C349,Consolidado!B:H,7,FALSE),0),0)</f>
        <v>0</v>
      </c>
      <c r="H349" s="93"/>
      <c r="I349" s="277">
        <v>0</v>
      </c>
      <c r="J349" s="93"/>
      <c r="K349" s="101">
        <v>0</v>
      </c>
      <c r="L349" s="93"/>
      <c r="M349" s="277">
        <v>0</v>
      </c>
      <c r="N349" s="93"/>
      <c r="O349" s="101">
        <v>0</v>
      </c>
      <c r="P349" s="93"/>
      <c r="Q349" s="277">
        <v>0</v>
      </c>
    </row>
    <row r="350" spans="1:17" s="94" customFormat="1" ht="12" hidden="1" customHeight="1">
      <c r="A350" s="90" t="s">
        <v>3</v>
      </c>
      <c r="B350" s="90"/>
      <c r="C350" s="91">
        <v>1210221</v>
      </c>
      <c r="D350" s="250" t="s">
        <v>634</v>
      </c>
      <c r="E350" s="92" t="s">
        <v>6</v>
      </c>
      <c r="F350" s="92" t="s">
        <v>219</v>
      </c>
      <c r="G350" s="101">
        <f>IF(F350="I",IFERROR(VLOOKUP(C350,Consolidado!B:H,7,FALSE),0),0)</f>
        <v>0</v>
      </c>
      <c r="H350" s="93"/>
      <c r="I350" s="277">
        <v>0</v>
      </c>
      <c r="J350" s="93"/>
      <c r="K350" s="101">
        <v>0</v>
      </c>
      <c r="L350" s="93"/>
      <c r="M350" s="277">
        <v>0</v>
      </c>
      <c r="N350" s="93"/>
      <c r="O350" s="101">
        <v>0</v>
      </c>
      <c r="P350" s="93"/>
      <c r="Q350" s="277">
        <v>0</v>
      </c>
    </row>
    <row r="351" spans="1:17" s="94" customFormat="1" ht="12" hidden="1" customHeight="1">
      <c r="A351" s="90" t="s">
        <v>3</v>
      </c>
      <c r="B351" s="90"/>
      <c r="C351" s="91">
        <v>1210222</v>
      </c>
      <c r="D351" s="250" t="s">
        <v>637</v>
      </c>
      <c r="E351" s="92" t="s">
        <v>6</v>
      </c>
      <c r="F351" s="92" t="s">
        <v>219</v>
      </c>
      <c r="G351" s="101">
        <f>IF(F351="I",IFERROR(VLOOKUP(C351,Consolidado!B:H,7,FALSE),0),0)</f>
        <v>0</v>
      </c>
      <c r="H351" s="93"/>
      <c r="I351" s="277">
        <v>0</v>
      </c>
      <c r="J351" s="93"/>
      <c r="K351" s="101">
        <v>0</v>
      </c>
      <c r="L351" s="93"/>
      <c r="M351" s="277">
        <v>0</v>
      </c>
      <c r="N351" s="93"/>
      <c r="O351" s="101">
        <v>0</v>
      </c>
      <c r="P351" s="93"/>
      <c r="Q351" s="277">
        <v>0</v>
      </c>
    </row>
    <row r="352" spans="1:17" s="94" customFormat="1" ht="12" hidden="1" customHeight="1">
      <c r="A352" s="90" t="s">
        <v>3</v>
      </c>
      <c r="B352" s="90"/>
      <c r="C352" s="91">
        <v>1210223</v>
      </c>
      <c r="D352" s="250" t="s">
        <v>641</v>
      </c>
      <c r="E352" s="92" t="s">
        <v>6</v>
      </c>
      <c r="F352" s="92" t="s">
        <v>219</v>
      </c>
      <c r="G352" s="101">
        <f>IF(F352="I",IFERROR(VLOOKUP(C352,Consolidado!B:H,7,FALSE),0),0)</f>
        <v>0</v>
      </c>
      <c r="H352" s="93"/>
      <c r="I352" s="277">
        <v>0</v>
      </c>
      <c r="J352" s="93"/>
      <c r="K352" s="101">
        <v>0</v>
      </c>
      <c r="L352" s="93"/>
      <c r="M352" s="277">
        <v>0</v>
      </c>
      <c r="N352" s="93"/>
      <c r="O352" s="101">
        <v>0</v>
      </c>
      <c r="P352" s="93"/>
      <c r="Q352" s="277">
        <v>0</v>
      </c>
    </row>
    <row r="353" spans="1:17" s="94" customFormat="1" ht="12" hidden="1" customHeight="1">
      <c r="A353" s="90" t="s">
        <v>3</v>
      </c>
      <c r="B353" s="90"/>
      <c r="C353" s="91">
        <v>1210224</v>
      </c>
      <c r="D353" s="250" t="s">
        <v>646</v>
      </c>
      <c r="E353" s="92" t="s">
        <v>6</v>
      </c>
      <c r="F353" s="92" t="s">
        <v>219</v>
      </c>
      <c r="G353" s="101">
        <f>IF(F353="I",IFERROR(VLOOKUP(C353,Consolidado!B:H,7,FALSE),0),0)</f>
        <v>0</v>
      </c>
      <c r="H353" s="93"/>
      <c r="I353" s="277">
        <v>0</v>
      </c>
      <c r="J353" s="93"/>
      <c r="K353" s="101">
        <v>0</v>
      </c>
      <c r="L353" s="93"/>
      <c r="M353" s="277">
        <v>0</v>
      </c>
      <c r="N353" s="93"/>
      <c r="O353" s="101">
        <v>0</v>
      </c>
      <c r="P353" s="93"/>
      <c r="Q353" s="277">
        <v>0</v>
      </c>
    </row>
    <row r="354" spans="1:17" s="94" customFormat="1" ht="12" hidden="1" customHeight="1">
      <c r="A354" s="90" t="s">
        <v>3</v>
      </c>
      <c r="B354" s="90"/>
      <c r="C354" s="91">
        <v>1210225</v>
      </c>
      <c r="D354" s="250" t="s">
        <v>887</v>
      </c>
      <c r="E354" s="92" t="s">
        <v>6</v>
      </c>
      <c r="F354" s="92" t="s">
        <v>219</v>
      </c>
      <c r="G354" s="101">
        <f>IF(F354="I",IFERROR(VLOOKUP(C354,Consolidado!B:H,7,FALSE),0),0)</f>
        <v>0</v>
      </c>
      <c r="H354" s="93"/>
      <c r="I354" s="277">
        <v>0</v>
      </c>
      <c r="J354" s="93"/>
      <c r="K354" s="101">
        <v>0</v>
      </c>
      <c r="L354" s="93"/>
      <c r="M354" s="277">
        <v>0</v>
      </c>
      <c r="N354" s="93"/>
      <c r="O354" s="101">
        <v>0</v>
      </c>
      <c r="P354" s="93"/>
      <c r="Q354" s="277">
        <v>0</v>
      </c>
    </row>
    <row r="355" spans="1:17" s="94" customFormat="1" ht="12" hidden="1" customHeight="1">
      <c r="A355" s="90" t="s">
        <v>3</v>
      </c>
      <c r="B355" s="90"/>
      <c r="C355" s="91">
        <v>1210226</v>
      </c>
      <c r="D355" s="250" t="s">
        <v>982</v>
      </c>
      <c r="E355" s="92" t="s">
        <v>6</v>
      </c>
      <c r="F355" s="92" t="s">
        <v>219</v>
      </c>
      <c r="G355" s="101">
        <f>IF(F355="I",IFERROR(VLOOKUP(C355,Consolidado!B:H,7,FALSE),0),0)</f>
        <v>0</v>
      </c>
      <c r="H355" s="93"/>
      <c r="I355" s="277">
        <v>0</v>
      </c>
      <c r="J355" s="93"/>
      <c r="K355" s="101">
        <v>0</v>
      </c>
      <c r="L355" s="93"/>
      <c r="M355" s="277">
        <v>0</v>
      </c>
      <c r="N355" s="93"/>
      <c r="O355" s="101">
        <v>0</v>
      </c>
      <c r="P355" s="93"/>
      <c r="Q355" s="277">
        <v>0</v>
      </c>
    </row>
    <row r="356" spans="1:17" s="94" customFormat="1" ht="12" hidden="1" customHeight="1">
      <c r="A356" s="90" t="s">
        <v>3</v>
      </c>
      <c r="B356" s="90"/>
      <c r="C356" s="91">
        <v>1210227</v>
      </c>
      <c r="D356" s="250" t="s">
        <v>648</v>
      </c>
      <c r="E356" s="92" t="s">
        <v>6</v>
      </c>
      <c r="F356" s="92" t="s">
        <v>219</v>
      </c>
      <c r="G356" s="101">
        <f>IF(F356="I",IFERROR(VLOOKUP(C356,Consolidado!B:H,7,FALSE),0),0)</f>
        <v>0</v>
      </c>
      <c r="H356" s="93"/>
      <c r="I356" s="277">
        <v>0</v>
      </c>
      <c r="J356" s="93"/>
      <c r="K356" s="101">
        <v>0</v>
      </c>
      <c r="L356" s="93"/>
      <c r="M356" s="277">
        <v>0</v>
      </c>
      <c r="N356" s="93"/>
      <c r="O356" s="101">
        <v>0</v>
      </c>
      <c r="P356" s="93"/>
      <c r="Q356" s="277">
        <v>0</v>
      </c>
    </row>
    <row r="357" spans="1:17" s="94" customFormat="1" ht="12" hidden="1" customHeight="1">
      <c r="A357" s="90" t="s">
        <v>3</v>
      </c>
      <c r="B357" s="90"/>
      <c r="C357" s="91">
        <v>12102271</v>
      </c>
      <c r="D357" s="250" t="s">
        <v>649</v>
      </c>
      <c r="E357" s="92" t="s">
        <v>6</v>
      </c>
      <c r="F357" s="92" t="s">
        <v>219</v>
      </c>
      <c r="G357" s="101">
        <f>IF(F357="I",IFERROR(VLOOKUP(C357,Consolidado!B:H,7,FALSE),0),0)</f>
        <v>0</v>
      </c>
      <c r="H357" s="93"/>
      <c r="I357" s="277">
        <v>0</v>
      </c>
      <c r="J357" s="93"/>
      <c r="K357" s="101">
        <v>0</v>
      </c>
      <c r="L357" s="93"/>
      <c r="M357" s="277">
        <v>0</v>
      </c>
      <c r="N357" s="93"/>
      <c r="O357" s="101">
        <v>0</v>
      </c>
      <c r="P357" s="93"/>
      <c r="Q357" s="277">
        <v>0</v>
      </c>
    </row>
    <row r="358" spans="1:17" s="94" customFormat="1" ht="12" hidden="1" customHeight="1">
      <c r="A358" s="90" t="s">
        <v>3</v>
      </c>
      <c r="B358" s="90"/>
      <c r="C358" s="91">
        <v>12102272</v>
      </c>
      <c r="D358" s="250" t="s">
        <v>658</v>
      </c>
      <c r="E358" s="92" t="s">
        <v>6</v>
      </c>
      <c r="F358" s="92" t="s">
        <v>219</v>
      </c>
      <c r="G358" s="101">
        <f>IF(F358="I",IFERROR(VLOOKUP(C358,Consolidado!B:H,7,FALSE),0),0)</f>
        <v>0</v>
      </c>
      <c r="H358" s="93"/>
      <c r="I358" s="277">
        <v>0</v>
      </c>
      <c r="J358" s="93"/>
      <c r="K358" s="101">
        <v>0</v>
      </c>
      <c r="L358" s="93"/>
      <c r="M358" s="277">
        <v>0</v>
      </c>
      <c r="N358" s="93"/>
      <c r="O358" s="101">
        <v>0</v>
      </c>
      <c r="P358" s="93"/>
      <c r="Q358" s="277">
        <v>0</v>
      </c>
    </row>
    <row r="359" spans="1:17" s="94" customFormat="1" ht="12" hidden="1" customHeight="1">
      <c r="A359" s="90" t="s">
        <v>3</v>
      </c>
      <c r="B359" s="90"/>
      <c r="C359" s="91">
        <v>1210228</v>
      </c>
      <c r="D359" s="250" t="s">
        <v>979</v>
      </c>
      <c r="E359" s="92" t="s">
        <v>6</v>
      </c>
      <c r="F359" s="92" t="s">
        <v>219</v>
      </c>
      <c r="G359" s="101">
        <f>IF(F359="I",IFERROR(VLOOKUP(C359,Consolidado!B:H,7,FALSE),0),0)</f>
        <v>0</v>
      </c>
      <c r="H359" s="93"/>
      <c r="I359" s="277">
        <v>0</v>
      </c>
      <c r="J359" s="93"/>
      <c r="K359" s="101">
        <v>0</v>
      </c>
      <c r="L359" s="93"/>
      <c r="M359" s="277">
        <v>0</v>
      </c>
      <c r="N359" s="93"/>
      <c r="O359" s="101">
        <v>0</v>
      </c>
      <c r="P359" s="93"/>
      <c r="Q359" s="277">
        <v>0</v>
      </c>
    </row>
    <row r="360" spans="1:17" s="94" customFormat="1" ht="12" hidden="1" customHeight="1">
      <c r="A360" s="90" t="s">
        <v>3</v>
      </c>
      <c r="B360" s="90"/>
      <c r="C360" s="91">
        <v>12103</v>
      </c>
      <c r="D360" s="250" t="s">
        <v>696</v>
      </c>
      <c r="E360" s="92" t="s">
        <v>6</v>
      </c>
      <c r="F360" s="92" t="s">
        <v>219</v>
      </c>
      <c r="G360" s="101">
        <f>IF(F360="I",IFERROR(VLOOKUP(C360,Consolidado!B:H,7,FALSE),0),0)</f>
        <v>0</v>
      </c>
      <c r="H360" s="93"/>
      <c r="I360" s="277">
        <v>0</v>
      </c>
      <c r="J360" s="93"/>
      <c r="K360" s="101">
        <v>0</v>
      </c>
      <c r="L360" s="93"/>
      <c r="M360" s="277">
        <v>0</v>
      </c>
      <c r="N360" s="93"/>
      <c r="O360" s="101">
        <v>0</v>
      </c>
      <c r="P360" s="93"/>
      <c r="Q360" s="277">
        <v>0</v>
      </c>
    </row>
    <row r="361" spans="1:17" s="94" customFormat="1" ht="12" hidden="1" customHeight="1">
      <c r="A361" s="90" t="s">
        <v>3</v>
      </c>
      <c r="B361" s="90" t="s">
        <v>57</v>
      </c>
      <c r="C361" s="91">
        <v>1210301</v>
      </c>
      <c r="D361" s="250" t="s">
        <v>697</v>
      </c>
      <c r="E361" s="92" t="s">
        <v>6</v>
      </c>
      <c r="F361" s="92" t="s">
        <v>220</v>
      </c>
      <c r="G361" s="101">
        <f>IF(F361="I",IFERROR(VLOOKUP(C361,Consolidado!B:H,7,FALSE),0),0)</f>
        <v>900000000</v>
      </c>
      <c r="H361" s="93"/>
      <c r="I361" s="277">
        <v>0</v>
      </c>
      <c r="J361" s="93"/>
      <c r="K361" s="101">
        <v>0</v>
      </c>
      <c r="L361" s="93"/>
      <c r="M361" s="277">
        <v>0</v>
      </c>
      <c r="N361" s="93"/>
      <c r="O361" s="101">
        <v>0</v>
      </c>
      <c r="P361" s="93"/>
      <c r="Q361" s="277">
        <v>0</v>
      </c>
    </row>
    <row r="362" spans="1:17" s="94" customFormat="1" ht="12" hidden="1" customHeight="1">
      <c r="A362" s="90" t="s">
        <v>3</v>
      </c>
      <c r="B362" s="90"/>
      <c r="C362" s="91">
        <v>127</v>
      </c>
      <c r="D362" s="250" t="s">
        <v>698</v>
      </c>
      <c r="E362" s="92" t="s">
        <v>6</v>
      </c>
      <c r="F362" s="92" t="s">
        <v>219</v>
      </c>
      <c r="G362" s="101">
        <f>IF(F362="I",IFERROR(VLOOKUP(C362,Consolidado!B:H,7,FALSE),0),0)</f>
        <v>0</v>
      </c>
      <c r="H362" s="93"/>
      <c r="I362" s="277">
        <v>0</v>
      </c>
      <c r="J362" s="93"/>
      <c r="K362" s="101">
        <v>0</v>
      </c>
      <c r="L362" s="93"/>
      <c r="M362" s="277">
        <v>0</v>
      </c>
      <c r="N362" s="93"/>
      <c r="O362" s="101">
        <v>0</v>
      </c>
      <c r="P362" s="93"/>
      <c r="Q362" s="277">
        <v>0</v>
      </c>
    </row>
    <row r="363" spans="1:17" s="94" customFormat="1" ht="12" hidden="1" customHeight="1">
      <c r="A363" s="90" t="s">
        <v>3</v>
      </c>
      <c r="B363" s="90"/>
      <c r="C363" s="91">
        <v>12701</v>
      </c>
      <c r="D363" s="250" t="s">
        <v>699</v>
      </c>
      <c r="E363" s="92" t="s">
        <v>6</v>
      </c>
      <c r="F363" s="92" t="s">
        <v>219</v>
      </c>
      <c r="G363" s="101">
        <f>IF(F363="I",IFERROR(VLOOKUP(C363,Consolidado!B:H,7,FALSE),0),0)</f>
        <v>0</v>
      </c>
      <c r="H363" s="93"/>
      <c r="I363" s="277">
        <v>0</v>
      </c>
      <c r="J363" s="93"/>
      <c r="K363" s="101">
        <v>0</v>
      </c>
      <c r="L363" s="93"/>
      <c r="M363" s="277">
        <v>0</v>
      </c>
      <c r="N363" s="93"/>
      <c r="O363" s="101">
        <v>0</v>
      </c>
      <c r="P363" s="93"/>
      <c r="Q363" s="277">
        <v>0</v>
      </c>
    </row>
    <row r="364" spans="1:17" s="94" customFormat="1" ht="12" hidden="1" customHeight="1">
      <c r="A364" s="90" t="s">
        <v>3</v>
      </c>
      <c r="B364" s="90"/>
      <c r="C364" s="91">
        <v>1270101</v>
      </c>
      <c r="D364" s="250" t="s">
        <v>983</v>
      </c>
      <c r="E364" s="92" t="s">
        <v>6</v>
      </c>
      <c r="F364" s="92" t="s">
        <v>220</v>
      </c>
      <c r="G364" s="101">
        <f>IF(F364="I",IFERROR(VLOOKUP(C364,Consolidado!B:H,7,FALSE),0),0)</f>
        <v>0</v>
      </c>
      <c r="H364" s="93"/>
      <c r="I364" s="277">
        <v>0</v>
      </c>
      <c r="J364" s="93"/>
      <c r="K364" s="101">
        <v>0</v>
      </c>
      <c r="L364" s="93"/>
      <c r="M364" s="277">
        <v>0</v>
      </c>
      <c r="N364" s="93"/>
      <c r="O364" s="101">
        <v>0</v>
      </c>
      <c r="P364" s="93"/>
      <c r="Q364" s="277">
        <v>0</v>
      </c>
    </row>
    <row r="365" spans="1:17" s="94" customFormat="1" ht="12" hidden="1" customHeight="1">
      <c r="A365" s="90" t="s">
        <v>3</v>
      </c>
      <c r="B365" s="90" t="s">
        <v>549</v>
      </c>
      <c r="C365" s="91">
        <v>1270102</v>
      </c>
      <c r="D365" s="250" t="s">
        <v>112</v>
      </c>
      <c r="E365" s="92" t="s">
        <v>6</v>
      </c>
      <c r="F365" s="92" t="s">
        <v>220</v>
      </c>
      <c r="G365" s="101">
        <f>IF(F365="I",IFERROR(VLOOKUP(C365,Consolidado!B:H,7,FALSE),0),0)</f>
        <v>3225639</v>
      </c>
      <c r="H365" s="93"/>
      <c r="I365" s="277">
        <v>0</v>
      </c>
      <c r="J365" s="93"/>
      <c r="K365" s="101">
        <v>0</v>
      </c>
      <c r="L365" s="93"/>
      <c r="M365" s="277">
        <v>0</v>
      </c>
      <c r="N365" s="93"/>
      <c r="O365" s="101">
        <v>0</v>
      </c>
      <c r="P365" s="93"/>
      <c r="Q365" s="277">
        <v>0</v>
      </c>
    </row>
    <row r="366" spans="1:17" s="94" customFormat="1" ht="12" hidden="1" customHeight="1">
      <c r="A366" s="90" t="s">
        <v>3</v>
      </c>
      <c r="B366" s="90" t="s">
        <v>549</v>
      </c>
      <c r="C366" s="91">
        <v>1270103</v>
      </c>
      <c r="D366" s="250" t="s">
        <v>700</v>
      </c>
      <c r="E366" s="92" t="s">
        <v>6</v>
      </c>
      <c r="F366" s="92" t="s">
        <v>220</v>
      </c>
      <c r="G366" s="101">
        <f>IF(F366="I",IFERROR(VLOOKUP(C366,Consolidado!B:H,7,FALSE),0),0)</f>
        <v>5026409</v>
      </c>
      <c r="H366" s="93"/>
      <c r="I366" s="277">
        <v>0</v>
      </c>
      <c r="J366" s="93"/>
      <c r="K366" s="101">
        <v>0</v>
      </c>
      <c r="L366" s="93"/>
      <c r="M366" s="277">
        <v>0</v>
      </c>
      <c r="N366" s="93"/>
      <c r="O366" s="101">
        <v>0</v>
      </c>
      <c r="P366" s="93"/>
      <c r="Q366" s="277">
        <v>0</v>
      </c>
    </row>
    <row r="367" spans="1:17" s="94" customFormat="1" ht="12" hidden="1" customHeight="1">
      <c r="A367" s="90" t="s">
        <v>3</v>
      </c>
      <c r="B367" s="90" t="s">
        <v>549</v>
      </c>
      <c r="C367" s="91">
        <v>1270104</v>
      </c>
      <c r="D367" s="250" t="s">
        <v>701</v>
      </c>
      <c r="E367" s="92" t="s">
        <v>6</v>
      </c>
      <c r="F367" s="92" t="s">
        <v>220</v>
      </c>
      <c r="G367" s="101">
        <f>IF(F367="I",IFERROR(VLOOKUP(C367,Consolidado!B:H,7,FALSE),0),0)</f>
        <v>190560641</v>
      </c>
      <c r="H367" s="93"/>
      <c r="I367" s="277">
        <v>0</v>
      </c>
      <c r="J367" s="93"/>
      <c r="K367" s="101">
        <v>0</v>
      </c>
      <c r="L367" s="93"/>
      <c r="M367" s="277">
        <v>0</v>
      </c>
      <c r="N367" s="93"/>
      <c r="O367" s="101">
        <v>0</v>
      </c>
      <c r="P367" s="93"/>
      <c r="Q367" s="277">
        <v>0</v>
      </c>
    </row>
    <row r="368" spans="1:17" s="94" customFormat="1" hidden="1">
      <c r="A368" s="90" t="s">
        <v>3</v>
      </c>
      <c r="B368" s="90"/>
      <c r="C368" s="91">
        <v>1270105</v>
      </c>
      <c r="D368" s="250" t="s">
        <v>984</v>
      </c>
      <c r="E368" s="92" t="s">
        <v>6</v>
      </c>
      <c r="F368" s="92" t="s">
        <v>220</v>
      </c>
      <c r="G368" s="101">
        <f>IF(F368="I",IFERROR(VLOOKUP(C368,Consolidado!B:H,7,FALSE),0),0)</f>
        <v>0</v>
      </c>
      <c r="H368" s="93"/>
      <c r="I368" s="277">
        <v>0</v>
      </c>
      <c r="J368" s="93"/>
      <c r="K368" s="101">
        <v>0</v>
      </c>
      <c r="L368" s="93"/>
      <c r="M368" s="277">
        <v>0</v>
      </c>
      <c r="N368" s="93"/>
      <c r="O368" s="101">
        <v>0</v>
      </c>
      <c r="P368" s="93"/>
      <c r="Q368" s="277">
        <v>0</v>
      </c>
    </row>
    <row r="369" spans="1:17" s="94" customFormat="1" hidden="1">
      <c r="A369" s="90" t="s">
        <v>3</v>
      </c>
      <c r="B369" s="90"/>
      <c r="C369" s="91">
        <v>1270106</v>
      </c>
      <c r="D369" s="250" t="s">
        <v>985</v>
      </c>
      <c r="E369" s="92" t="s">
        <v>6</v>
      </c>
      <c r="F369" s="92" t="s">
        <v>220</v>
      </c>
      <c r="G369" s="101">
        <f>IF(F369="I",IFERROR(VLOOKUP(C369,Consolidado!B:H,7,FALSE),0),0)</f>
        <v>0</v>
      </c>
      <c r="H369" s="93"/>
      <c r="I369" s="277">
        <v>0</v>
      </c>
      <c r="J369" s="93"/>
      <c r="K369" s="101">
        <v>0</v>
      </c>
      <c r="L369" s="93"/>
      <c r="M369" s="277">
        <v>0</v>
      </c>
      <c r="N369" s="93"/>
      <c r="O369" s="101">
        <v>0</v>
      </c>
      <c r="P369" s="93"/>
      <c r="Q369" s="277">
        <v>0</v>
      </c>
    </row>
    <row r="370" spans="1:17" s="94" customFormat="1" hidden="1">
      <c r="A370" s="90" t="s">
        <v>3</v>
      </c>
      <c r="B370" s="90"/>
      <c r="C370" s="91">
        <v>1270120</v>
      </c>
      <c r="D370" s="250" t="s">
        <v>702</v>
      </c>
      <c r="E370" s="92" t="s">
        <v>6</v>
      </c>
      <c r="F370" s="92" t="s">
        <v>219</v>
      </c>
      <c r="G370" s="101">
        <f>IF(F370="I",IFERROR(VLOOKUP(C370,Consolidado!B:H,7,FALSE),0),0)</f>
        <v>0</v>
      </c>
      <c r="H370" s="93"/>
      <c r="I370" s="277">
        <v>0</v>
      </c>
      <c r="J370" s="93"/>
      <c r="K370" s="101">
        <v>0</v>
      </c>
      <c r="L370" s="93"/>
      <c r="M370" s="277">
        <v>0</v>
      </c>
      <c r="N370" s="93"/>
      <c r="O370" s="101">
        <v>0</v>
      </c>
      <c r="P370" s="93"/>
      <c r="Q370" s="277">
        <v>0</v>
      </c>
    </row>
    <row r="371" spans="1:17" s="94" customFormat="1" ht="12" hidden="1" customHeight="1">
      <c r="A371" s="90" t="s">
        <v>3</v>
      </c>
      <c r="B371" s="90"/>
      <c r="C371" s="91">
        <v>127012001</v>
      </c>
      <c r="D371" s="250" t="s">
        <v>986</v>
      </c>
      <c r="E371" s="92" t="s">
        <v>6</v>
      </c>
      <c r="F371" s="92" t="s">
        <v>220</v>
      </c>
      <c r="G371" s="101">
        <f>IF(F371="I",IFERROR(VLOOKUP(C371,Consolidado!B:H,7,FALSE),0),0)</f>
        <v>0</v>
      </c>
      <c r="H371" s="93"/>
      <c r="I371" s="277">
        <v>0</v>
      </c>
      <c r="J371" s="93"/>
      <c r="K371" s="101">
        <v>0</v>
      </c>
      <c r="L371" s="93"/>
      <c r="M371" s="277">
        <v>0</v>
      </c>
      <c r="N371" s="93"/>
      <c r="O371" s="101">
        <v>0</v>
      </c>
      <c r="P371" s="93"/>
      <c r="Q371" s="277">
        <v>0</v>
      </c>
    </row>
    <row r="372" spans="1:17" s="94" customFormat="1" ht="12" hidden="1" customHeight="1">
      <c r="A372" s="90" t="s">
        <v>3</v>
      </c>
      <c r="B372" s="90"/>
      <c r="C372" s="91">
        <v>127012002</v>
      </c>
      <c r="D372" s="250" t="s">
        <v>987</v>
      </c>
      <c r="E372" s="92" t="s">
        <v>6</v>
      </c>
      <c r="F372" s="92" t="s">
        <v>220</v>
      </c>
      <c r="G372" s="101">
        <f>IF(F372="I",IFERROR(VLOOKUP(C372,Consolidado!B:H,7,FALSE),0),0)</f>
        <v>0</v>
      </c>
      <c r="H372" s="93"/>
      <c r="I372" s="277">
        <v>0</v>
      </c>
      <c r="J372" s="93"/>
      <c r="K372" s="101">
        <v>0</v>
      </c>
      <c r="L372" s="93"/>
      <c r="M372" s="277">
        <v>0</v>
      </c>
      <c r="N372" s="93"/>
      <c r="O372" s="101">
        <v>0</v>
      </c>
      <c r="P372" s="93"/>
      <c r="Q372" s="277">
        <v>0</v>
      </c>
    </row>
    <row r="373" spans="1:17" s="94" customFormat="1" ht="12" hidden="1" customHeight="1">
      <c r="A373" s="90" t="s">
        <v>3</v>
      </c>
      <c r="B373" s="90" t="s">
        <v>549</v>
      </c>
      <c r="C373" s="91">
        <v>127012003</v>
      </c>
      <c r="D373" s="250" t="s">
        <v>703</v>
      </c>
      <c r="E373" s="92" t="s">
        <v>6</v>
      </c>
      <c r="F373" s="92" t="s">
        <v>220</v>
      </c>
      <c r="G373" s="101">
        <f>IF(F373="I",IFERROR(VLOOKUP(C373,Consolidado!B:H,7,FALSE),0),0)</f>
        <v>-147120</v>
      </c>
      <c r="H373" s="93"/>
      <c r="I373" s="277">
        <v>0</v>
      </c>
      <c r="J373" s="93"/>
      <c r="K373" s="101">
        <v>0</v>
      </c>
      <c r="L373" s="93"/>
      <c r="M373" s="277">
        <v>0</v>
      </c>
      <c r="N373" s="93"/>
      <c r="O373" s="101">
        <v>0</v>
      </c>
      <c r="P373" s="93"/>
      <c r="Q373" s="277">
        <v>0</v>
      </c>
    </row>
    <row r="374" spans="1:17" s="94" customFormat="1" ht="12" hidden="1" customHeight="1">
      <c r="A374" s="90" t="s">
        <v>3</v>
      </c>
      <c r="B374" s="90" t="s">
        <v>549</v>
      </c>
      <c r="C374" s="91">
        <v>127012004</v>
      </c>
      <c r="D374" s="250" t="s">
        <v>704</v>
      </c>
      <c r="E374" s="92" t="s">
        <v>6</v>
      </c>
      <c r="F374" s="92" t="s">
        <v>220</v>
      </c>
      <c r="G374" s="101">
        <f>IF(F374="I",IFERROR(VLOOKUP(C374,Consolidado!B:H,7,FALSE),0),0)</f>
        <v>-3570350</v>
      </c>
      <c r="H374" s="93"/>
      <c r="I374" s="277">
        <v>0</v>
      </c>
      <c r="J374" s="93"/>
      <c r="K374" s="101">
        <v>0</v>
      </c>
      <c r="L374" s="93"/>
      <c r="M374" s="277">
        <v>0</v>
      </c>
      <c r="N374" s="93"/>
      <c r="O374" s="101">
        <v>0</v>
      </c>
      <c r="P374" s="93"/>
      <c r="Q374" s="277">
        <v>0</v>
      </c>
    </row>
    <row r="375" spans="1:17" s="94" customFormat="1" ht="12" hidden="1" customHeight="1">
      <c r="A375" s="90" t="s">
        <v>3</v>
      </c>
      <c r="B375" s="90"/>
      <c r="C375" s="91">
        <v>127012005</v>
      </c>
      <c r="D375" s="250" t="s">
        <v>988</v>
      </c>
      <c r="E375" s="92" t="s">
        <v>6</v>
      </c>
      <c r="F375" s="92" t="s">
        <v>220</v>
      </c>
      <c r="G375" s="101">
        <f>IF(F375="I",IFERROR(VLOOKUP(C375,Consolidado!B:H,7,FALSE),0),0)</f>
        <v>0</v>
      </c>
      <c r="H375" s="93"/>
      <c r="I375" s="277">
        <v>0</v>
      </c>
      <c r="J375" s="93"/>
      <c r="K375" s="101">
        <v>0</v>
      </c>
      <c r="L375" s="93"/>
      <c r="M375" s="277">
        <v>0</v>
      </c>
      <c r="N375" s="93"/>
      <c r="O375" s="101">
        <v>0</v>
      </c>
      <c r="P375" s="93"/>
      <c r="Q375" s="277">
        <v>0</v>
      </c>
    </row>
    <row r="376" spans="1:17" s="94" customFormat="1" ht="12" hidden="1" customHeight="1">
      <c r="A376" s="90" t="s">
        <v>3</v>
      </c>
      <c r="B376" s="90"/>
      <c r="C376" s="91">
        <v>12702</v>
      </c>
      <c r="D376" s="250" t="s">
        <v>989</v>
      </c>
      <c r="E376" s="92" t="s">
        <v>6</v>
      </c>
      <c r="F376" s="92" t="s">
        <v>219</v>
      </c>
      <c r="G376" s="101">
        <f>IF(F376="I",IFERROR(VLOOKUP(C376,Consolidado!B:H,7,FALSE),0),0)</f>
        <v>0</v>
      </c>
      <c r="H376" s="93"/>
      <c r="I376" s="277">
        <v>0</v>
      </c>
      <c r="J376" s="93"/>
      <c r="K376" s="101">
        <v>0</v>
      </c>
      <c r="L376" s="93"/>
      <c r="M376" s="277">
        <v>0</v>
      </c>
      <c r="N376" s="93"/>
      <c r="O376" s="101">
        <v>0</v>
      </c>
      <c r="P376" s="93"/>
      <c r="Q376" s="277">
        <v>0</v>
      </c>
    </row>
    <row r="377" spans="1:17" s="94" customFormat="1" ht="12" hidden="1" customHeight="1">
      <c r="A377" s="90" t="s">
        <v>3</v>
      </c>
      <c r="B377" s="90"/>
      <c r="C377" s="91">
        <v>1270201</v>
      </c>
      <c r="D377" s="250" t="s">
        <v>990</v>
      </c>
      <c r="E377" s="92" t="s">
        <v>6</v>
      </c>
      <c r="F377" s="92" t="s">
        <v>220</v>
      </c>
      <c r="G377" s="101">
        <f>IF(F377="I",IFERROR(VLOOKUP(C377,Consolidado!B:H,7,FALSE),0),0)</f>
        <v>0</v>
      </c>
      <c r="H377" s="93"/>
      <c r="I377" s="277">
        <v>0</v>
      </c>
      <c r="J377" s="93"/>
      <c r="K377" s="101">
        <v>0</v>
      </c>
      <c r="L377" s="93"/>
      <c r="M377" s="277">
        <v>0</v>
      </c>
      <c r="N377" s="93"/>
      <c r="O377" s="101">
        <v>0</v>
      </c>
      <c r="P377" s="93"/>
      <c r="Q377" s="277">
        <v>0</v>
      </c>
    </row>
    <row r="378" spans="1:17" s="94" customFormat="1" ht="12" hidden="1" customHeight="1">
      <c r="A378" s="90" t="s">
        <v>3</v>
      </c>
      <c r="B378" s="90"/>
      <c r="C378" s="91">
        <v>1270202</v>
      </c>
      <c r="D378" s="250" t="s">
        <v>991</v>
      </c>
      <c r="E378" s="92" t="s">
        <v>6</v>
      </c>
      <c r="F378" s="92" t="s">
        <v>220</v>
      </c>
      <c r="G378" s="101">
        <f>IF(F378="I",IFERROR(VLOOKUP(C378,Consolidado!B:H,7,FALSE),0),0)</f>
        <v>0</v>
      </c>
      <c r="H378" s="93"/>
      <c r="I378" s="277">
        <v>0</v>
      </c>
      <c r="J378" s="93"/>
      <c r="K378" s="101">
        <v>0</v>
      </c>
      <c r="L378" s="93"/>
      <c r="M378" s="277">
        <v>0</v>
      </c>
      <c r="N378" s="93"/>
      <c r="O378" s="101">
        <v>0</v>
      </c>
      <c r="P378" s="93"/>
      <c r="Q378" s="277">
        <v>0</v>
      </c>
    </row>
    <row r="379" spans="1:17" s="94" customFormat="1" ht="12" hidden="1" customHeight="1">
      <c r="A379" s="90" t="s">
        <v>3</v>
      </c>
      <c r="B379" s="90"/>
      <c r="C379" s="91">
        <v>1270203</v>
      </c>
      <c r="D379" s="250" t="s">
        <v>992</v>
      </c>
      <c r="E379" s="92" t="s">
        <v>6</v>
      </c>
      <c r="F379" s="92" t="s">
        <v>220</v>
      </c>
      <c r="G379" s="101">
        <f>IF(F379="I",IFERROR(VLOOKUP(C379,Consolidado!B:H,7,FALSE),0),0)</f>
        <v>0</v>
      </c>
      <c r="H379" s="93"/>
      <c r="I379" s="277">
        <v>0</v>
      </c>
      <c r="J379" s="93"/>
      <c r="K379" s="101">
        <v>0</v>
      </c>
      <c r="L379" s="93"/>
      <c r="M379" s="277">
        <v>0</v>
      </c>
      <c r="N379" s="93"/>
      <c r="O379" s="101">
        <v>0</v>
      </c>
      <c r="P379" s="93"/>
      <c r="Q379" s="277">
        <v>0</v>
      </c>
    </row>
    <row r="380" spans="1:17" s="94" customFormat="1" ht="12" hidden="1" customHeight="1">
      <c r="A380" s="90" t="s">
        <v>3</v>
      </c>
      <c r="B380" s="90"/>
      <c r="C380" s="91">
        <v>1270220</v>
      </c>
      <c r="D380" s="250" t="s">
        <v>702</v>
      </c>
      <c r="E380" s="92" t="s">
        <v>6</v>
      </c>
      <c r="F380" s="92" t="s">
        <v>220</v>
      </c>
      <c r="G380" s="101">
        <f>IF(F380="I",IFERROR(VLOOKUP(C380,Consolidado!B:H,7,FALSE),0),0)</f>
        <v>0</v>
      </c>
      <c r="H380" s="93"/>
      <c r="I380" s="277">
        <v>0</v>
      </c>
      <c r="J380" s="93"/>
      <c r="K380" s="101">
        <v>0</v>
      </c>
      <c r="L380" s="93"/>
      <c r="M380" s="277">
        <v>0</v>
      </c>
      <c r="N380" s="93"/>
      <c r="O380" s="101">
        <v>0</v>
      </c>
      <c r="P380" s="93"/>
      <c r="Q380" s="277">
        <v>0</v>
      </c>
    </row>
    <row r="381" spans="1:17" s="94" customFormat="1" ht="12" hidden="1" customHeight="1">
      <c r="A381" s="90" t="s">
        <v>3</v>
      </c>
      <c r="B381" s="90"/>
      <c r="C381" s="91">
        <v>128</v>
      </c>
      <c r="D381" s="250" t="s">
        <v>705</v>
      </c>
      <c r="E381" s="92" t="s">
        <v>6</v>
      </c>
      <c r="F381" s="92" t="s">
        <v>219</v>
      </c>
      <c r="G381" s="101">
        <f>IF(F381="I",IFERROR(VLOOKUP(C381,Consolidado!B:H,7,FALSE),0),0)</f>
        <v>0</v>
      </c>
      <c r="H381" s="93"/>
      <c r="I381" s="277">
        <v>0</v>
      </c>
      <c r="J381" s="93"/>
      <c r="K381" s="101">
        <v>0</v>
      </c>
      <c r="L381" s="93"/>
      <c r="M381" s="277">
        <v>0</v>
      </c>
      <c r="N381" s="93"/>
      <c r="O381" s="101">
        <v>0</v>
      </c>
      <c r="P381" s="93"/>
      <c r="Q381" s="277">
        <v>0</v>
      </c>
    </row>
    <row r="382" spans="1:17" s="94" customFormat="1" ht="12" hidden="1" customHeight="1">
      <c r="A382" s="90" t="s">
        <v>3</v>
      </c>
      <c r="B382" s="90"/>
      <c r="C382" s="91">
        <v>12801</v>
      </c>
      <c r="D382" s="250" t="s">
        <v>77</v>
      </c>
      <c r="E382" s="92" t="s">
        <v>6</v>
      </c>
      <c r="F382" s="92" t="s">
        <v>219</v>
      </c>
      <c r="G382" s="101">
        <f>IF(F382="I",IFERROR(VLOOKUP(C382,Consolidado!B:H,7,FALSE),0),0)</f>
        <v>0</v>
      </c>
      <c r="H382" s="93"/>
      <c r="I382" s="277">
        <v>0</v>
      </c>
      <c r="J382" s="93"/>
      <c r="K382" s="101">
        <v>0</v>
      </c>
      <c r="L382" s="93"/>
      <c r="M382" s="277">
        <v>0</v>
      </c>
      <c r="N382" s="93"/>
      <c r="O382" s="101">
        <v>0</v>
      </c>
      <c r="P382" s="93"/>
      <c r="Q382" s="277">
        <v>0</v>
      </c>
    </row>
    <row r="383" spans="1:17" s="94" customFormat="1" ht="12" hidden="1" customHeight="1">
      <c r="A383" s="90" t="s">
        <v>3</v>
      </c>
      <c r="B383" s="90"/>
      <c r="C383" s="91">
        <v>1280101</v>
      </c>
      <c r="D383" s="250" t="s">
        <v>993</v>
      </c>
      <c r="E383" s="92" t="s">
        <v>6</v>
      </c>
      <c r="F383" s="92" t="s">
        <v>220</v>
      </c>
      <c r="G383" s="101">
        <f>IF(F383="I",IFERROR(VLOOKUP(C383,Consolidado!B:H,7,FALSE),0),0)</f>
        <v>0</v>
      </c>
      <c r="H383" s="93"/>
      <c r="I383" s="277">
        <v>0</v>
      </c>
      <c r="J383" s="93"/>
      <c r="K383" s="101">
        <v>0</v>
      </c>
      <c r="L383" s="93"/>
      <c r="M383" s="277">
        <v>0</v>
      </c>
      <c r="N383" s="93"/>
      <c r="O383" s="101">
        <v>0</v>
      </c>
      <c r="P383" s="93"/>
      <c r="Q383" s="277">
        <v>0</v>
      </c>
    </row>
    <row r="384" spans="1:17" s="94" customFormat="1" ht="12" hidden="1" customHeight="1">
      <c r="A384" s="90" t="s">
        <v>3</v>
      </c>
      <c r="B384" s="90" t="s">
        <v>555</v>
      </c>
      <c r="C384" s="91">
        <v>1280102</v>
      </c>
      <c r="D384" s="250" t="s">
        <v>706</v>
      </c>
      <c r="E384" s="92" t="s">
        <v>146</v>
      </c>
      <c r="F384" s="92" t="s">
        <v>220</v>
      </c>
      <c r="G384" s="101">
        <f>IF(F384="I",IFERROR(VLOOKUP(C384,Consolidado!B:H,7,FALSE),0),0)</f>
        <v>201477691</v>
      </c>
      <c r="H384" s="93"/>
      <c r="I384" s="277">
        <v>0</v>
      </c>
      <c r="J384" s="93"/>
      <c r="K384" s="101">
        <v>0</v>
      </c>
      <c r="L384" s="93"/>
      <c r="M384" s="277">
        <v>0</v>
      </c>
      <c r="N384" s="93"/>
      <c r="O384" s="101">
        <v>0</v>
      </c>
      <c r="P384" s="93"/>
      <c r="Q384" s="277">
        <v>0</v>
      </c>
    </row>
    <row r="385" spans="1:17" s="94" customFormat="1" ht="12" hidden="1" customHeight="1">
      <c r="A385" s="90" t="s">
        <v>3</v>
      </c>
      <c r="B385" s="90" t="s">
        <v>555</v>
      </c>
      <c r="C385" s="91">
        <v>12802</v>
      </c>
      <c r="D385" s="250" t="s">
        <v>707</v>
      </c>
      <c r="E385" s="92" t="s">
        <v>6</v>
      </c>
      <c r="F385" s="92" t="s">
        <v>220</v>
      </c>
      <c r="G385" s="101">
        <f>IF(F385="I",IFERROR(VLOOKUP(C385,Consolidado!B:H,7,FALSE),0),0)</f>
        <v>921693388</v>
      </c>
      <c r="H385" s="93"/>
      <c r="I385" s="277">
        <v>0</v>
      </c>
      <c r="J385" s="93"/>
      <c r="K385" s="101">
        <v>0</v>
      </c>
      <c r="L385" s="93"/>
      <c r="M385" s="277">
        <v>0</v>
      </c>
      <c r="N385" s="93"/>
      <c r="O385" s="101">
        <v>0</v>
      </c>
      <c r="P385" s="93"/>
      <c r="Q385" s="277">
        <v>0</v>
      </c>
    </row>
    <row r="386" spans="1:17" s="94" customFormat="1" ht="12" hidden="1" customHeight="1">
      <c r="A386" s="90" t="s">
        <v>3</v>
      </c>
      <c r="B386" s="90" t="s">
        <v>555</v>
      </c>
      <c r="C386" s="91">
        <v>12803</v>
      </c>
      <c r="D386" s="250" t="s">
        <v>78</v>
      </c>
      <c r="E386" s="92" t="s">
        <v>6</v>
      </c>
      <c r="F386" s="92" t="s">
        <v>220</v>
      </c>
      <c r="G386" s="101">
        <f>IF(F386="I",IFERROR(VLOOKUP(C386,Consolidado!B:H,7,FALSE),0),0)</f>
        <v>8000000</v>
      </c>
      <c r="H386" s="93"/>
      <c r="I386" s="277">
        <v>0</v>
      </c>
      <c r="J386" s="93"/>
      <c r="K386" s="101">
        <v>0</v>
      </c>
      <c r="L386" s="93"/>
      <c r="M386" s="277">
        <v>0</v>
      </c>
      <c r="N386" s="93"/>
      <c r="O386" s="101">
        <v>0</v>
      </c>
      <c r="P386" s="93"/>
      <c r="Q386" s="277">
        <v>0</v>
      </c>
    </row>
    <row r="387" spans="1:17" s="94" customFormat="1" ht="12" hidden="1" customHeight="1">
      <c r="A387" s="90" t="s">
        <v>3</v>
      </c>
      <c r="B387" s="90"/>
      <c r="C387" s="91">
        <v>12804</v>
      </c>
      <c r="D387" s="250" t="s">
        <v>209</v>
      </c>
      <c r="E387" s="92" t="s">
        <v>6</v>
      </c>
      <c r="F387" s="92" t="s">
        <v>219</v>
      </c>
      <c r="G387" s="101">
        <f>IF(F387="I",IFERROR(VLOOKUP(C387,Consolidado!B:H,7,FALSE),0),0)</f>
        <v>0</v>
      </c>
      <c r="H387" s="93"/>
      <c r="I387" s="277">
        <v>0</v>
      </c>
      <c r="J387" s="93"/>
      <c r="K387" s="101">
        <v>0</v>
      </c>
      <c r="L387" s="93"/>
      <c r="M387" s="277">
        <v>0</v>
      </c>
      <c r="N387" s="93"/>
      <c r="O387" s="101">
        <v>0</v>
      </c>
      <c r="P387" s="93"/>
      <c r="Q387" s="277">
        <v>0</v>
      </c>
    </row>
    <row r="388" spans="1:17" s="94" customFormat="1" ht="12" hidden="1" customHeight="1">
      <c r="A388" s="90" t="s">
        <v>3</v>
      </c>
      <c r="B388" s="90" t="s">
        <v>555</v>
      </c>
      <c r="C388" s="91">
        <v>1280401</v>
      </c>
      <c r="D388" s="250" t="s">
        <v>114</v>
      </c>
      <c r="E388" s="92" t="s">
        <v>6</v>
      </c>
      <c r="F388" s="92" t="s">
        <v>220</v>
      </c>
      <c r="G388" s="101">
        <f>IF(F388="I",IFERROR(VLOOKUP(C388,Consolidado!B:H,7,FALSE),0),0)</f>
        <v>457571471</v>
      </c>
      <c r="H388" s="93"/>
      <c r="I388" s="277">
        <v>0</v>
      </c>
      <c r="J388" s="93"/>
      <c r="K388" s="101">
        <v>0</v>
      </c>
      <c r="L388" s="93"/>
      <c r="M388" s="277">
        <v>0</v>
      </c>
      <c r="N388" s="93"/>
      <c r="O388" s="101">
        <v>0</v>
      </c>
      <c r="P388" s="93"/>
      <c r="Q388" s="277">
        <v>0</v>
      </c>
    </row>
    <row r="389" spans="1:17" s="94" customFormat="1" ht="12" hidden="1" customHeight="1">
      <c r="A389" s="90" t="s">
        <v>3</v>
      </c>
      <c r="B389" s="90"/>
      <c r="C389" s="91">
        <v>12805</v>
      </c>
      <c r="D389" s="250" t="s">
        <v>994</v>
      </c>
      <c r="E389" s="92" t="s">
        <v>6</v>
      </c>
      <c r="F389" s="92" t="s">
        <v>220</v>
      </c>
      <c r="G389" s="101">
        <f>IF(F389="I",IFERROR(VLOOKUP(C389,Consolidado!B:H,7,FALSE),0),0)</f>
        <v>0</v>
      </c>
      <c r="H389" s="93"/>
      <c r="I389" s="277">
        <v>0</v>
      </c>
      <c r="J389" s="93"/>
      <c r="K389" s="101">
        <v>0</v>
      </c>
      <c r="L389" s="93"/>
      <c r="M389" s="277">
        <v>0</v>
      </c>
      <c r="N389" s="93"/>
      <c r="O389" s="101">
        <v>0</v>
      </c>
      <c r="P389" s="93"/>
      <c r="Q389" s="277">
        <v>0</v>
      </c>
    </row>
    <row r="390" spans="1:17" s="94" customFormat="1" ht="12" hidden="1" customHeight="1">
      <c r="A390" s="90" t="s">
        <v>3</v>
      </c>
      <c r="B390" s="90"/>
      <c r="C390" s="91">
        <v>12806</v>
      </c>
      <c r="D390" s="250" t="s">
        <v>995</v>
      </c>
      <c r="E390" s="92" t="s">
        <v>6</v>
      </c>
      <c r="F390" s="92" t="s">
        <v>220</v>
      </c>
      <c r="G390" s="101">
        <f>IF(F390="I",IFERROR(VLOOKUP(C390,Consolidado!B:H,7,FALSE),0),0)</f>
        <v>0</v>
      </c>
      <c r="H390" s="93"/>
      <c r="I390" s="277">
        <v>0</v>
      </c>
      <c r="J390" s="93"/>
      <c r="K390" s="101">
        <v>0</v>
      </c>
      <c r="L390" s="93"/>
      <c r="M390" s="277">
        <v>0</v>
      </c>
      <c r="N390" s="93"/>
      <c r="O390" s="101">
        <v>0</v>
      </c>
      <c r="P390" s="93"/>
      <c r="Q390" s="277">
        <v>0</v>
      </c>
    </row>
    <row r="391" spans="1:17" s="94" customFormat="1" ht="12" hidden="1" customHeight="1">
      <c r="A391" s="90" t="s">
        <v>3</v>
      </c>
      <c r="B391" s="90" t="s">
        <v>18</v>
      </c>
      <c r="C391" s="91">
        <v>12807</v>
      </c>
      <c r="D391" s="250" t="s">
        <v>708</v>
      </c>
      <c r="E391" s="92" t="s">
        <v>6</v>
      </c>
      <c r="F391" s="92" t="s">
        <v>220</v>
      </c>
      <c r="G391" s="101">
        <f>IF(F391="I",IFERROR(VLOOKUP(C391,Consolidado!B:H,7,FALSE),0),0)</f>
        <v>21221667</v>
      </c>
      <c r="H391" s="93"/>
      <c r="I391" s="277">
        <v>0</v>
      </c>
      <c r="J391" s="93"/>
      <c r="K391" s="101">
        <v>0</v>
      </c>
      <c r="L391" s="93"/>
      <c r="M391" s="277">
        <v>0</v>
      </c>
      <c r="N391" s="93"/>
      <c r="O391" s="101">
        <v>0</v>
      </c>
      <c r="P391" s="93"/>
      <c r="Q391" s="277">
        <v>0</v>
      </c>
    </row>
    <row r="392" spans="1:17" s="94" customFormat="1" ht="12" hidden="1" customHeight="1">
      <c r="A392" s="90" t="s">
        <v>3</v>
      </c>
      <c r="B392" s="90"/>
      <c r="C392" s="91">
        <v>12820</v>
      </c>
      <c r="D392" s="250" t="s">
        <v>709</v>
      </c>
      <c r="E392" s="92" t="s">
        <v>6</v>
      </c>
      <c r="F392" s="92" t="s">
        <v>219</v>
      </c>
      <c r="G392" s="101">
        <f>IF(F392="I",IFERROR(VLOOKUP(C392,Consolidado!B:H,7,FALSE),0),0)</f>
        <v>0</v>
      </c>
      <c r="H392" s="93"/>
      <c r="I392" s="277">
        <v>0</v>
      </c>
      <c r="J392" s="93"/>
      <c r="K392" s="101">
        <v>0</v>
      </c>
      <c r="L392" s="93"/>
      <c r="M392" s="277">
        <v>0</v>
      </c>
      <c r="N392" s="93"/>
      <c r="O392" s="101">
        <v>0</v>
      </c>
      <c r="P392" s="93"/>
      <c r="Q392" s="277">
        <v>0</v>
      </c>
    </row>
    <row r="393" spans="1:17" s="94" customFormat="1" ht="12" hidden="1" customHeight="1">
      <c r="A393" s="90" t="s">
        <v>3</v>
      </c>
      <c r="B393" s="90" t="s">
        <v>555</v>
      </c>
      <c r="C393" s="91">
        <v>1282001</v>
      </c>
      <c r="D393" s="250" t="s">
        <v>77</v>
      </c>
      <c r="E393" s="92" t="s">
        <v>6</v>
      </c>
      <c r="F393" s="92" t="s">
        <v>220</v>
      </c>
      <c r="G393" s="101">
        <f>IF(F393="I",IFERROR(VLOOKUP(C393,Consolidado!B:H,7,FALSE),0),0)</f>
        <v>-10504479</v>
      </c>
      <c r="H393" s="93"/>
      <c r="I393" s="277">
        <v>0</v>
      </c>
      <c r="J393" s="93"/>
      <c r="K393" s="101">
        <v>0</v>
      </c>
      <c r="L393" s="93"/>
      <c r="M393" s="277">
        <v>0</v>
      </c>
      <c r="N393" s="93"/>
      <c r="O393" s="101">
        <v>0</v>
      </c>
      <c r="P393" s="93"/>
      <c r="Q393" s="277">
        <v>0</v>
      </c>
    </row>
    <row r="394" spans="1:17" s="94" customFormat="1" ht="12" hidden="1" customHeight="1">
      <c r="A394" s="90" t="s">
        <v>3</v>
      </c>
      <c r="B394" s="90" t="s">
        <v>555</v>
      </c>
      <c r="C394" s="91">
        <v>1282002</v>
      </c>
      <c r="D394" s="250" t="s">
        <v>78</v>
      </c>
      <c r="E394" s="92" t="s">
        <v>6</v>
      </c>
      <c r="F394" s="92" t="s">
        <v>220</v>
      </c>
      <c r="G394" s="101">
        <f>IF(F394="I",IFERROR(VLOOKUP(C394,Consolidado!B:H,7,FALSE),0),0)</f>
        <v>-1920009</v>
      </c>
      <c r="H394" s="93"/>
      <c r="I394" s="277">
        <v>0</v>
      </c>
      <c r="J394" s="93"/>
      <c r="K394" s="101">
        <v>0</v>
      </c>
      <c r="L394" s="93"/>
      <c r="M394" s="277">
        <v>0</v>
      </c>
      <c r="N394" s="93"/>
      <c r="O394" s="101">
        <v>0</v>
      </c>
      <c r="P394" s="93"/>
      <c r="Q394" s="277">
        <v>0</v>
      </c>
    </row>
    <row r="395" spans="1:17" s="94" customFormat="1" ht="12" hidden="1" customHeight="1">
      <c r="A395" s="90" t="s">
        <v>3</v>
      </c>
      <c r="B395" s="90" t="s">
        <v>555</v>
      </c>
      <c r="C395" s="91">
        <v>1282003</v>
      </c>
      <c r="D395" s="250" t="s">
        <v>114</v>
      </c>
      <c r="E395" s="92" t="s">
        <v>6</v>
      </c>
      <c r="F395" s="92" t="s">
        <v>220</v>
      </c>
      <c r="G395" s="101">
        <f>IF(F395="I",IFERROR(VLOOKUP(C395,Consolidado!B:H,7,FALSE),0),0)</f>
        <v>-57856193</v>
      </c>
      <c r="H395" s="93"/>
      <c r="I395" s="277">
        <v>0</v>
      </c>
      <c r="J395" s="93"/>
      <c r="K395" s="101">
        <v>0</v>
      </c>
      <c r="L395" s="93"/>
      <c r="M395" s="277">
        <v>0</v>
      </c>
      <c r="N395" s="93"/>
      <c r="O395" s="101">
        <v>0</v>
      </c>
      <c r="P395" s="93"/>
      <c r="Q395" s="277">
        <v>0</v>
      </c>
    </row>
    <row r="396" spans="1:17" s="94" customFormat="1" ht="12" hidden="1" customHeight="1">
      <c r="A396" s="90" t="s">
        <v>3</v>
      </c>
      <c r="B396" s="90" t="s">
        <v>555</v>
      </c>
      <c r="C396" s="91">
        <v>1282004</v>
      </c>
      <c r="D396" s="250" t="s">
        <v>710</v>
      </c>
      <c r="E396" s="92" t="s">
        <v>6</v>
      </c>
      <c r="F396" s="92" t="s">
        <v>220</v>
      </c>
      <c r="G396" s="101">
        <f>IF(F396="I",IFERROR(VLOOKUP(C396,Consolidado!B:H,7,FALSE),0),0)</f>
        <v>-172307520</v>
      </c>
      <c r="H396" s="93"/>
      <c r="I396" s="277">
        <v>0</v>
      </c>
      <c r="J396" s="93"/>
      <c r="K396" s="101">
        <v>0</v>
      </c>
      <c r="L396" s="93"/>
      <c r="M396" s="277">
        <v>0</v>
      </c>
      <c r="N396" s="93"/>
      <c r="O396" s="101">
        <v>0</v>
      </c>
      <c r="P396" s="93"/>
      <c r="Q396" s="277">
        <v>0</v>
      </c>
    </row>
    <row r="397" spans="1:17" s="94" customFormat="1" ht="12" hidden="1" customHeight="1">
      <c r="A397" s="90" t="s">
        <v>3</v>
      </c>
      <c r="B397" s="90"/>
      <c r="C397" s="91">
        <v>1282005</v>
      </c>
      <c r="D397" s="250" t="s">
        <v>995</v>
      </c>
      <c r="E397" s="92" t="s">
        <v>6</v>
      </c>
      <c r="F397" s="92" t="s">
        <v>220</v>
      </c>
      <c r="G397" s="101">
        <f>IF(F397="I",IFERROR(VLOOKUP(C397,Consolidado!B:H,7,FALSE),0),0)</f>
        <v>0</v>
      </c>
      <c r="H397" s="93"/>
      <c r="I397" s="277">
        <v>0</v>
      </c>
      <c r="J397" s="93"/>
      <c r="K397" s="101">
        <v>0</v>
      </c>
      <c r="L397" s="93"/>
      <c r="M397" s="277">
        <v>0</v>
      </c>
      <c r="N397" s="93"/>
      <c r="O397" s="101">
        <v>0</v>
      </c>
      <c r="P397" s="93"/>
      <c r="Q397" s="277">
        <v>0</v>
      </c>
    </row>
    <row r="398" spans="1:17" s="94" customFormat="1" ht="12" hidden="1" customHeight="1">
      <c r="A398" s="90" t="s">
        <v>8</v>
      </c>
      <c r="B398" s="90"/>
      <c r="C398" s="91">
        <v>2</v>
      </c>
      <c r="D398" s="250" t="s">
        <v>8</v>
      </c>
      <c r="E398" s="92" t="s">
        <v>6</v>
      </c>
      <c r="F398" s="92" t="s">
        <v>219</v>
      </c>
      <c r="G398" s="101">
        <f>IF(F398="I",IFERROR(VLOOKUP(C398,Consolidado!B:H,7,FALSE),0),0)</f>
        <v>0</v>
      </c>
      <c r="H398" s="93"/>
      <c r="I398" s="277">
        <v>0</v>
      </c>
      <c r="J398" s="93"/>
      <c r="K398" s="101">
        <v>0</v>
      </c>
      <c r="L398" s="93"/>
      <c r="M398" s="277">
        <v>0</v>
      </c>
      <c r="N398" s="93"/>
      <c r="O398" s="101">
        <v>0</v>
      </c>
      <c r="P398" s="93"/>
      <c r="Q398" s="277">
        <v>0</v>
      </c>
    </row>
    <row r="399" spans="1:17" s="94" customFormat="1" ht="12" hidden="1" customHeight="1">
      <c r="A399" s="90" t="s">
        <v>8</v>
      </c>
      <c r="B399" s="90"/>
      <c r="C399" s="91">
        <v>21</v>
      </c>
      <c r="D399" s="250" t="s">
        <v>9</v>
      </c>
      <c r="E399" s="92" t="s">
        <v>6</v>
      </c>
      <c r="F399" s="92" t="s">
        <v>219</v>
      </c>
      <c r="G399" s="101">
        <f>IF(F399="I",IFERROR(VLOOKUP(C399,Consolidado!B:H,7,FALSE),0),0)</f>
        <v>0</v>
      </c>
      <c r="H399" s="93"/>
      <c r="I399" s="277">
        <v>0</v>
      </c>
      <c r="J399" s="93"/>
      <c r="K399" s="101">
        <v>0</v>
      </c>
      <c r="L399" s="93"/>
      <c r="M399" s="277">
        <v>0</v>
      </c>
      <c r="N399" s="93"/>
      <c r="O399" s="101">
        <v>0</v>
      </c>
      <c r="P399" s="93"/>
      <c r="Q399" s="277">
        <v>0</v>
      </c>
    </row>
    <row r="400" spans="1:17" s="94" customFormat="1" ht="12" hidden="1" customHeight="1">
      <c r="A400" s="90" t="s">
        <v>8</v>
      </c>
      <c r="B400" s="90"/>
      <c r="C400" s="91">
        <v>211</v>
      </c>
      <c r="D400" s="250" t="s">
        <v>711</v>
      </c>
      <c r="E400" s="92" t="s">
        <v>6</v>
      </c>
      <c r="F400" s="92" t="s">
        <v>219</v>
      </c>
      <c r="G400" s="101">
        <f>IF(F400="I",IFERROR(VLOOKUP(C400,Consolidado!B:H,7,FALSE),0),0)</f>
        <v>0</v>
      </c>
      <c r="H400" s="93"/>
      <c r="I400" s="277">
        <v>0</v>
      </c>
      <c r="J400" s="93"/>
      <c r="K400" s="101">
        <v>0</v>
      </c>
      <c r="L400" s="93"/>
      <c r="M400" s="277">
        <v>0</v>
      </c>
      <c r="N400" s="93"/>
      <c r="O400" s="101">
        <v>0</v>
      </c>
      <c r="P400" s="93"/>
      <c r="Q400" s="277">
        <v>0</v>
      </c>
    </row>
    <row r="401" spans="1:17" s="94" customFormat="1" ht="12" hidden="1" customHeight="1">
      <c r="A401" s="90" t="s">
        <v>8</v>
      </c>
      <c r="B401" s="90"/>
      <c r="C401" s="91">
        <v>21101</v>
      </c>
      <c r="D401" s="250" t="s">
        <v>712</v>
      </c>
      <c r="E401" s="92" t="s">
        <v>6</v>
      </c>
      <c r="F401" s="92" t="s">
        <v>219</v>
      </c>
      <c r="G401" s="101">
        <f>IF(F401="I",IFERROR(VLOOKUP(C401,Consolidado!B:H,7,FALSE),0),0)</f>
        <v>0</v>
      </c>
      <c r="H401" s="93"/>
      <c r="I401" s="277">
        <v>0</v>
      </c>
      <c r="J401" s="93"/>
      <c r="K401" s="101">
        <v>0</v>
      </c>
      <c r="L401" s="93"/>
      <c r="M401" s="277">
        <v>0</v>
      </c>
      <c r="N401" s="93"/>
      <c r="O401" s="101">
        <v>0</v>
      </c>
      <c r="P401" s="93"/>
      <c r="Q401" s="277">
        <v>0</v>
      </c>
    </row>
    <row r="402" spans="1:17" s="94" customFormat="1" ht="12" hidden="1" customHeight="1">
      <c r="A402" s="90" t="s">
        <v>8</v>
      </c>
      <c r="B402" s="90"/>
      <c r="C402" s="91">
        <v>2110101</v>
      </c>
      <c r="D402" s="250" t="s">
        <v>460</v>
      </c>
      <c r="E402" s="92" t="s">
        <v>6</v>
      </c>
      <c r="F402" s="92" t="s">
        <v>219</v>
      </c>
      <c r="G402" s="101">
        <f>IF(F402="I",IFERROR(VLOOKUP(C402,Consolidado!B:H,7,FALSE),0),0)</f>
        <v>0</v>
      </c>
      <c r="H402" s="93"/>
      <c r="I402" s="277">
        <v>0</v>
      </c>
      <c r="J402" s="93"/>
      <c r="K402" s="101">
        <v>0</v>
      </c>
      <c r="L402" s="93"/>
      <c r="M402" s="277">
        <v>0</v>
      </c>
      <c r="N402" s="93"/>
      <c r="O402" s="101">
        <v>0</v>
      </c>
      <c r="P402" s="93"/>
      <c r="Q402" s="277">
        <v>0</v>
      </c>
    </row>
    <row r="403" spans="1:17" s="94" customFormat="1" ht="12" hidden="1" customHeight="1">
      <c r="A403" s="90" t="s">
        <v>8</v>
      </c>
      <c r="B403" s="90" t="s">
        <v>586</v>
      </c>
      <c r="C403" s="91">
        <v>211010101</v>
      </c>
      <c r="D403" s="250" t="s">
        <v>351</v>
      </c>
      <c r="E403" s="92" t="s">
        <v>6</v>
      </c>
      <c r="F403" s="92" t="s">
        <v>220</v>
      </c>
      <c r="G403" s="101">
        <f>IF(F403="I",IFERROR(VLOOKUP(C403,Consolidado!B:H,7,FALSE),0),0)</f>
        <v>311501681</v>
      </c>
      <c r="H403" s="93"/>
      <c r="I403" s="277">
        <v>0</v>
      </c>
      <c r="J403" s="93"/>
      <c r="K403" s="101">
        <v>0</v>
      </c>
      <c r="L403" s="93"/>
      <c r="M403" s="277">
        <v>0</v>
      </c>
      <c r="N403" s="93"/>
      <c r="O403" s="101">
        <v>0</v>
      </c>
      <c r="P403" s="93"/>
      <c r="Q403" s="277">
        <v>0</v>
      </c>
    </row>
    <row r="404" spans="1:17" s="94" customFormat="1" ht="12" hidden="1" customHeight="1">
      <c r="A404" s="90" t="s">
        <v>8</v>
      </c>
      <c r="B404" s="90" t="s">
        <v>586</v>
      </c>
      <c r="C404" s="91">
        <v>211010102</v>
      </c>
      <c r="D404" s="250" t="s">
        <v>713</v>
      </c>
      <c r="E404" s="92" t="s">
        <v>146</v>
      </c>
      <c r="F404" s="92" t="s">
        <v>220</v>
      </c>
      <c r="G404" s="101">
        <f>IF(F404="I",IFERROR(VLOOKUP(C404,Consolidado!B:H,7,FALSE),0),0)</f>
        <v>185145080</v>
      </c>
      <c r="H404" s="93"/>
      <c r="I404" s="277">
        <v>0</v>
      </c>
      <c r="J404" s="93"/>
      <c r="K404" s="101">
        <v>0</v>
      </c>
      <c r="L404" s="93"/>
      <c r="M404" s="277">
        <v>0</v>
      </c>
      <c r="N404" s="93"/>
      <c r="O404" s="101">
        <v>0</v>
      </c>
      <c r="P404" s="93"/>
      <c r="Q404" s="277">
        <v>0</v>
      </c>
    </row>
    <row r="405" spans="1:17" s="94" customFormat="1" ht="12" hidden="1" customHeight="1">
      <c r="A405" s="90" t="s">
        <v>8</v>
      </c>
      <c r="B405" s="90"/>
      <c r="C405" s="91">
        <v>2110102</v>
      </c>
      <c r="D405" s="250" t="s">
        <v>996</v>
      </c>
      <c r="E405" s="92" t="s">
        <v>6</v>
      </c>
      <c r="F405" s="92" t="s">
        <v>219</v>
      </c>
      <c r="G405" s="101">
        <f>IF(F405="I",IFERROR(VLOOKUP(C405,Consolidado!B:H,7,FALSE),0),0)</f>
        <v>0</v>
      </c>
      <c r="H405" s="93"/>
      <c r="I405" s="277">
        <v>0</v>
      </c>
      <c r="J405" s="93"/>
      <c r="K405" s="101">
        <v>0</v>
      </c>
      <c r="L405" s="93"/>
      <c r="M405" s="277">
        <v>0</v>
      </c>
      <c r="N405" s="93"/>
      <c r="O405" s="101">
        <v>0</v>
      </c>
      <c r="P405" s="93"/>
      <c r="Q405" s="277">
        <v>0</v>
      </c>
    </row>
    <row r="406" spans="1:17" s="94" customFormat="1" ht="12" hidden="1" customHeight="1">
      <c r="A406" s="90" t="s">
        <v>8</v>
      </c>
      <c r="B406" s="90" t="s">
        <v>586</v>
      </c>
      <c r="C406" s="91">
        <v>211010201</v>
      </c>
      <c r="D406" s="250" t="s">
        <v>997</v>
      </c>
      <c r="E406" s="92" t="s">
        <v>6</v>
      </c>
      <c r="F406" s="92" t="s">
        <v>220</v>
      </c>
      <c r="G406" s="101">
        <f>IF(F406="I",IFERROR(VLOOKUP(C406,Consolidado!B:H,7,FALSE),0),0)</f>
        <v>0</v>
      </c>
      <c r="H406" s="93"/>
      <c r="I406" s="277">
        <v>0</v>
      </c>
      <c r="J406" s="93"/>
      <c r="K406" s="101">
        <v>0</v>
      </c>
      <c r="L406" s="93"/>
      <c r="M406" s="277">
        <v>0</v>
      </c>
      <c r="N406" s="93"/>
      <c r="O406" s="101">
        <v>0</v>
      </c>
      <c r="P406" s="93"/>
      <c r="Q406" s="277">
        <v>0</v>
      </c>
    </row>
    <row r="407" spans="1:17" s="94" customFormat="1" ht="12" hidden="1" customHeight="1">
      <c r="A407" s="90" t="s">
        <v>8</v>
      </c>
      <c r="B407" s="90"/>
      <c r="C407" s="91">
        <v>211010202</v>
      </c>
      <c r="D407" s="250" t="s">
        <v>998</v>
      </c>
      <c r="E407" s="92" t="s">
        <v>146</v>
      </c>
      <c r="F407" s="92" t="s">
        <v>220</v>
      </c>
      <c r="G407" s="101">
        <f>IF(F407="I",IFERROR(VLOOKUP(C407,Consolidado!B:H,7,FALSE),0),0)</f>
        <v>0</v>
      </c>
      <c r="H407" s="93"/>
      <c r="I407" s="277">
        <v>0</v>
      </c>
      <c r="J407" s="93"/>
      <c r="K407" s="101">
        <v>0</v>
      </c>
      <c r="L407" s="93"/>
      <c r="M407" s="277">
        <v>0</v>
      </c>
      <c r="N407" s="93"/>
      <c r="O407" s="101">
        <v>0</v>
      </c>
      <c r="P407" s="93"/>
      <c r="Q407" s="277">
        <v>0</v>
      </c>
    </row>
    <row r="408" spans="1:17" s="94" customFormat="1" ht="12" hidden="1" customHeight="1">
      <c r="A408" s="90" t="s">
        <v>8</v>
      </c>
      <c r="B408" s="90"/>
      <c r="C408" s="91">
        <v>2110103</v>
      </c>
      <c r="D408" s="250" t="s">
        <v>714</v>
      </c>
      <c r="E408" s="92" t="s">
        <v>6</v>
      </c>
      <c r="F408" s="92" t="s">
        <v>219</v>
      </c>
      <c r="G408" s="101">
        <f>IF(F408="I",IFERROR(VLOOKUP(C408,Consolidado!B:H,7,FALSE),0),0)</f>
        <v>0</v>
      </c>
      <c r="H408" s="93"/>
      <c r="I408" s="277">
        <v>0</v>
      </c>
      <c r="J408" s="93"/>
      <c r="K408" s="101">
        <v>0</v>
      </c>
      <c r="L408" s="93"/>
      <c r="M408" s="277">
        <v>0</v>
      </c>
      <c r="N408" s="93"/>
      <c r="O408" s="101">
        <v>0</v>
      </c>
      <c r="P408" s="93"/>
      <c r="Q408" s="277">
        <v>0</v>
      </c>
    </row>
    <row r="409" spans="1:17" s="94" customFormat="1" ht="12" hidden="1" customHeight="1">
      <c r="A409" s="90" t="s">
        <v>8</v>
      </c>
      <c r="B409" s="90" t="s">
        <v>586</v>
      </c>
      <c r="C409" s="91">
        <v>211010301</v>
      </c>
      <c r="D409" s="250" t="s">
        <v>715</v>
      </c>
      <c r="E409" s="92" t="s">
        <v>6</v>
      </c>
      <c r="F409" s="92" t="s">
        <v>220</v>
      </c>
      <c r="G409" s="101">
        <f>IF(F409="I",IFERROR(VLOOKUP(C409,Consolidado!B:H,7,FALSE),0),0)</f>
        <v>50780849</v>
      </c>
      <c r="H409" s="93"/>
      <c r="I409" s="277">
        <v>0</v>
      </c>
      <c r="J409" s="93"/>
      <c r="K409" s="101">
        <v>0</v>
      </c>
      <c r="L409" s="93"/>
      <c r="M409" s="277">
        <v>0</v>
      </c>
      <c r="N409" s="93"/>
      <c r="O409" s="101">
        <v>0</v>
      </c>
      <c r="P409" s="93"/>
      <c r="Q409" s="277">
        <v>0</v>
      </c>
    </row>
    <row r="410" spans="1:17" s="94" customFormat="1" ht="12" hidden="1" customHeight="1">
      <c r="A410" s="90" t="s">
        <v>8</v>
      </c>
      <c r="B410" s="90" t="s">
        <v>586</v>
      </c>
      <c r="C410" s="91">
        <v>211010302</v>
      </c>
      <c r="D410" s="250" t="s">
        <v>352</v>
      </c>
      <c r="E410" s="92" t="s">
        <v>146</v>
      </c>
      <c r="F410" s="92" t="s">
        <v>220</v>
      </c>
      <c r="G410" s="101">
        <f>IF(F410="I",IFERROR(VLOOKUP(C410,Consolidado!B:H,7,FALSE),0),0)</f>
        <v>24343949</v>
      </c>
      <c r="H410" s="93"/>
      <c r="I410" s="277">
        <v>0</v>
      </c>
      <c r="J410" s="93"/>
      <c r="K410" s="101">
        <v>0</v>
      </c>
      <c r="L410" s="93"/>
      <c r="M410" s="277">
        <v>0</v>
      </c>
      <c r="N410" s="93"/>
      <c r="O410" s="101">
        <v>0</v>
      </c>
      <c r="P410" s="93"/>
      <c r="Q410" s="277">
        <v>0</v>
      </c>
    </row>
    <row r="411" spans="1:17" s="94" customFormat="1" ht="12" hidden="1" customHeight="1">
      <c r="A411" s="90" t="s">
        <v>8</v>
      </c>
      <c r="B411" s="90"/>
      <c r="C411" s="91">
        <v>2110121</v>
      </c>
      <c r="D411" s="250" t="s">
        <v>999</v>
      </c>
      <c r="E411" s="92" t="s">
        <v>6</v>
      </c>
      <c r="F411" s="92" t="s">
        <v>219</v>
      </c>
      <c r="G411" s="101">
        <f>IF(F411="I",IFERROR(VLOOKUP(C411,Consolidado!B:H,7,FALSE),0),0)</f>
        <v>0</v>
      </c>
      <c r="H411" s="93"/>
      <c r="I411" s="277">
        <v>0</v>
      </c>
      <c r="J411" s="93"/>
      <c r="K411" s="101">
        <v>0</v>
      </c>
      <c r="L411" s="93"/>
      <c r="M411" s="277">
        <v>0</v>
      </c>
      <c r="N411" s="93"/>
      <c r="O411" s="101">
        <v>0</v>
      </c>
      <c r="P411" s="93"/>
      <c r="Q411" s="277">
        <v>0</v>
      </c>
    </row>
    <row r="412" spans="1:17" s="94" customFormat="1" ht="12" hidden="1" customHeight="1">
      <c r="A412" s="90" t="s">
        <v>8</v>
      </c>
      <c r="B412" s="90"/>
      <c r="C412" s="91">
        <v>21103</v>
      </c>
      <c r="D412" s="250" t="s">
        <v>1000</v>
      </c>
      <c r="E412" s="92" t="s">
        <v>6</v>
      </c>
      <c r="F412" s="92" t="s">
        <v>219</v>
      </c>
      <c r="G412" s="101">
        <f>IF(F412="I",IFERROR(VLOOKUP(C412,Consolidado!B:H,7,FALSE),0),0)</f>
        <v>0</v>
      </c>
      <c r="H412" s="93"/>
      <c r="I412" s="277">
        <v>0</v>
      </c>
      <c r="J412" s="93"/>
      <c r="K412" s="101">
        <v>0</v>
      </c>
      <c r="L412" s="93"/>
      <c r="M412" s="277">
        <v>0</v>
      </c>
      <c r="N412" s="93"/>
      <c r="O412" s="101">
        <v>0</v>
      </c>
      <c r="P412" s="93"/>
      <c r="Q412" s="277">
        <v>0</v>
      </c>
    </row>
    <row r="413" spans="1:17" s="94" customFormat="1" ht="12" hidden="1" customHeight="1">
      <c r="A413" s="90" t="s">
        <v>8</v>
      </c>
      <c r="B413" s="90"/>
      <c r="C413" s="91">
        <v>211030101</v>
      </c>
      <c r="D413" s="250" t="s">
        <v>1000</v>
      </c>
      <c r="E413" s="92" t="s">
        <v>6</v>
      </c>
      <c r="F413" s="92" t="s">
        <v>220</v>
      </c>
      <c r="G413" s="101">
        <f>IF(F413="I",IFERROR(VLOOKUP(C413,Consolidado!B:H,7,FALSE),0),0)</f>
        <v>0</v>
      </c>
      <c r="H413" s="93"/>
      <c r="I413" s="277">
        <v>0</v>
      </c>
      <c r="J413" s="93"/>
      <c r="K413" s="101">
        <v>0</v>
      </c>
      <c r="L413" s="93"/>
      <c r="M413" s="277">
        <v>0</v>
      </c>
      <c r="N413" s="93"/>
      <c r="O413" s="101">
        <v>0</v>
      </c>
      <c r="P413" s="93"/>
      <c r="Q413" s="277">
        <v>0</v>
      </c>
    </row>
    <row r="414" spans="1:17" s="94" customFormat="1" ht="12" hidden="1" customHeight="1">
      <c r="A414" s="90" t="s">
        <v>8</v>
      </c>
      <c r="B414" s="90"/>
      <c r="C414" s="91">
        <v>211030102</v>
      </c>
      <c r="D414" s="250" t="s">
        <v>1000</v>
      </c>
      <c r="E414" s="92" t="s">
        <v>146</v>
      </c>
      <c r="F414" s="92" t="s">
        <v>220</v>
      </c>
      <c r="G414" s="101">
        <f>IF(F414="I",IFERROR(VLOOKUP(C414,Consolidado!B:H,7,FALSE),0),0)</f>
        <v>0</v>
      </c>
      <c r="H414" s="93"/>
      <c r="I414" s="277">
        <v>0</v>
      </c>
      <c r="J414" s="93"/>
      <c r="K414" s="101">
        <v>0</v>
      </c>
      <c r="L414" s="93"/>
      <c r="M414" s="277">
        <v>0</v>
      </c>
      <c r="N414" s="93"/>
      <c r="O414" s="101">
        <v>0</v>
      </c>
      <c r="P414" s="93"/>
      <c r="Q414" s="277">
        <v>0</v>
      </c>
    </row>
    <row r="415" spans="1:17" s="94" customFormat="1" ht="12" hidden="1" customHeight="1">
      <c r="A415" s="90" t="s">
        <v>8</v>
      </c>
      <c r="B415" s="90"/>
      <c r="C415" s="91">
        <v>21104</v>
      </c>
      <c r="D415" s="250" t="s">
        <v>1001</v>
      </c>
      <c r="E415" s="92" t="s">
        <v>6</v>
      </c>
      <c r="F415" s="92" t="s">
        <v>220</v>
      </c>
      <c r="G415" s="101">
        <f>IF(F415="I",IFERROR(VLOOKUP(C415,Consolidado!B:H,7,FALSE),0),0)</f>
        <v>0</v>
      </c>
      <c r="H415" s="93"/>
      <c r="I415" s="277">
        <v>0</v>
      </c>
      <c r="J415" s="93"/>
      <c r="K415" s="101">
        <v>0</v>
      </c>
      <c r="L415" s="93"/>
      <c r="M415" s="277">
        <v>0</v>
      </c>
      <c r="N415" s="93"/>
      <c r="O415" s="101">
        <v>0</v>
      </c>
      <c r="P415" s="93"/>
      <c r="Q415" s="277">
        <v>0</v>
      </c>
    </row>
    <row r="416" spans="1:17" s="94" customFormat="1" ht="12" hidden="1" customHeight="1">
      <c r="A416" s="90" t="s">
        <v>8</v>
      </c>
      <c r="B416" s="90"/>
      <c r="C416" s="91">
        <v>21105</v>
      </c>
      <c r="D416" s="250" t="s">
        <v>1002</v>
      </c>
      <c r="E416" s="92" t="s">
        <v>6</v>
      </c>
      <c r="F416" s="92" t="s">
        <v>220</v>
      </c>
      <c r="G416" s="101">
        <f>IF(F416="I",IFERROR(VLOOKUP(C416,Consolidado!B:H,7,FALSE),0),0)</f>
        <v>0</v>
      </c>
      <c r="H416" s="93"/>
      <c r="I416" s="277">
        <v>0</v>
      </c>
      <c r="J416" s="93"/>
      <c r="K416" s="101">
        <v>0</v>
      </c>
      <c r="L416" s="93"/>
      <c r="M416" s="277">
        <v>0</v>
      </c>
      <c r="N416" s="93"/>
      <c r="O416" s="101">
        <v>0</v>
      </c>
      <c r="P416" s="93"/>
      <c r="Q416" s="277">
        <v>0</v>
      </c>
    </row>
    <row r="417" spans="1:17" s="94" customFormat="1" ht="12" hidden="1" customHeight="1">
      <c r="A417" s="90" t="s">
        <v>8</v>
      </c>
      <c r="B417" s="90"/>
      <c r="C417" s="91">
        <v>21106</v>
      </c>
      <c r="D417" s="250" t="s">
        <v>224</v>
      </c>
      <c r="E417" s="92" t="s">
        <v>6</v>
      </c>
      <c r="F417" s="92" t="s">
        <v>219</v>
      </c>
      <c r="G417" s="101">
        <f>IF(F417="I",IFERROR(VLOOKUP(C417,Consolidado!B:H,7,FALSE),0),0)</f>
        <v>0</v>
      </c>
      <c r="H417" s="93"/>
      <c r="I417" s="277">
        <v>0</v>
      </c>
      <c r="J417" s="93"/>
      <c r="K417" s="101">
        <v>0</v>
      </c>
      <c r="L417" s="93"/>
      <c r="M417" s="277">
        <v>0</v>
      </c>
      <c r="N417" s="93"/>
      <c r="O417" s="101">
        <v>0</v>
      </c>
      <c r="P417" s="93"/>
      <c r="Q417" s="277">
        <v>0</v>
      </c>
    </row>
    <row r="418" spans="1:17" s="94" customFormat="1" ht="12" hidden="1" customHeight="1">
      <c r="A418" s="90" t="s">
        <v>8</v>
      </c>
      <c r="B418" s="90"/>
      <c r="C418" s="91">
        <v>2110601</v>
      </c>
      <c r="D418" s="250" t="s">
        <v>1003</v>
      </c>
      <c r="E418" s="92" t="s">
        <v>6</v>
      </c>
      <c r="F418" s="92" t="s">
        <v>220</v>
      </c>
      <c r="G418" s="101">
        <f>IF(F418="I",IFERROR(VLOOKUP(C418,Consolidado!B:H,7,FALSE),0),0)</f>
        <v>0</v>
      </c>
      <c r="H418" s="93"/>
      <c r="I418" s="277">
        <v>0</v>
      </c>
      <c r="J418" s="93"/>
      <c r="K418" s="101">
        <v>0</v>
      </c>
      <c r="L418" s="93"/>
      <c r="M418" s="277">
        <v>0</v>
      </c>
      <c r="N418" s="93"/>
      <c r="O418" s="101">
        <v>0</v>
      </c>
      <c r="P418" s="93"/>
      <c r="Q418" s="277">
        <v>0</v>
      </c>
    </row>
    <row r="419" spans="1:17" s="94" customFormat="1" ht="12" hidden="1" customHeight="1">
      <c r="A419" s="90" t="s">
        <v>8</v>
      </c>
      <c r="B419" s="90"/>
      <c r="C419" s="91">
        <v>21107</v>
      </c>
      <c r="D419" s="250" t="s">
        <v>716</v>
      </c>
      <c r="E419" s="92" t="s">
        <v>6</v>
      </c>
      <c r="F419" s="92" t="s">
        <v>219</v>
      </c>
      <c r="G419" s="101">
        <f>IF(F419="I",IFERROR(VLOOKUP(C419,Consolidado!B:H,7,FALSE),0),0)</f>
        <v>0</v>
      </c>
      <c r="H419" s="93"/>
      <c r="I419" s="277">
        <v>0</v>
      </c>
      <c r="J419" s="93"/>
      <c r="K419" s="101">
        <v>0</v>
      </c>
      <c r="L419" s="93"/>
      <c r="M419" s="277">
        <v>0</v>
      </c>
      <c r="N419" s="93"/>
      <c r="O419" s="101">
        <v>0</v>
      </c>
      <c r="P419" s="93"/>
      <c r="Q419" s="277">
        <v>0</v>
      </c>
    </row>
    <row r="420" spans="1:17" s="94" customFormat="1" ht="12" hidden="1" customHeight="1">
      <c r="A420" s="90" t="s">
        <v>8</v>
      </c>
      <c r="B420" s="90" t="s">
        <v>224</v>
      </c>
      <c r="C420" s="91">
        <v>2110701</v>
      </c>
      <c r="D420" s="250" t="s">
        <v>717</v>
      </c>
      <c r="E420" s="92" t="s">
        <v>6</v>
      </c>
      <c r="F420" s="92" t="s">
        <v>220</v>
      </c>
      <c r="G420" s="101">
        <f>IF(F420="I",IFERROR(VLOOKUP(C420,Consolidado!B:H,7,FALSE),0),0)</f>
        <v>4408614</v>
      </c>
      <c r="H420" s="93"/>
      <c r="I420" s="277">
        <v>0</v>
      </c>
      <c r="J420" s="93"/>
      <c r="K420" s="101">
        <v>0</v>
      </c>
      <c r="L420" s="93"/>
      <c r="M420" s="277">
        <v>0</v>
      </c>
      <c r="N420" s="93"/>
      <c r="O420" s="101">
        <v>0</v>
      </c>
      <c r="P420" s="93"/>
      <c r="Q420" s="277">
        <v>0</v>
      </c>
    </row>
    <row r="421" spans="1:17" s="94" customFormat="1" ht="12" hidden="1" customHeight="1">
      <c r="A421" s="90" t="s">
        <v>8</v>
      </c>
      <c r="B421" s="90" t="s">
        <v>224</v>
      </c>
      <c r="C421" s="91">
        <v>2110702</v>
      </c>
      <c r="D421" s="250" t="s">
        <v>718</v>
      </c>
      <c r="E421" s="92" t="s">
        <v>146</v>
      </c>
      <c r="F421" s="92" t="s">
        <v>220</v>
      </c>
      <c r="G421" s="101">
        <f>IF(F421="I",IFERROR(VLOOKUP(C421,Consolidado!B:H,7,FALSE),0),0)</f>
        <v>73851614</v>
      </c>
      <c r="H421" s="93"/>
      <c r="I421" s="277">
        <v>0</v>
      </c>
      <c r="J421" s="93"/>
      <c r="K421" s="101">
        <v>0</v>
      </c>
      <c r="L421" s="93"/>
      <c r="M421" s="277">
        <v>0</v>
      </c>
      <c r="N421" s="93"/>
      <c r="O421" s="101">
        <v>0</v>
      </c>
      <c r="P421" s="93"/>
      <c r="Q421" s="277">
        <v>0</v>
      </c>
    </row>
    <row r="422" spans="1:17" s="94" customFormat="1" ht="12" hidden="1" customHeight="1">
      <c r="A422" s="90" t="s">
        <v>8</v>
      </c>
      <c r="B422" s="90"/>
      <c r="C422" s="91">
        <v>2110703</v>
      </c>
      <c r="D422" s="250" t="s">
        <v>1004</v>
      </c>
      <c r="E422" s="92" t="s">
        <v>146</v>
      </c>
      <c r="F422" s="92" t="s">
        <v>220</v>
      </c>
      <c r="G422" s="101">
        <f>IF(F422="I",IFERROR(VLOOKUP(C422,Consolidado!B:H,7,FALSE),0),0)</f>
        <v>0</v>
      </c>
      <c r="H422" s="93"/>
      <c r="I422" s="277">
        <v>0</v>
      </c>
      <c r="J422" s="93"/>
      <c r="K422" s="101">
        <v>0</v>
      </c>
      <c r="L422" s="93"/>
      <c r="M422" s="277">
        <v>0</v>
      </c>
      <c r="N422" s="93"/>
      <c r="O422" s="101">
        <v>0</v>
      </c>
      <c r="P422" s="93"/>
      <c r="Q422" s="277">
        <v>0</v>
      </c>
    </row>
    <row r="423" spans="1:17" s="94" customFormat="1" ht="12" hidden="1" customHeight="1">
      <c r="A423" s="90" t="s">
        <v>8</v>
      </c>
      <c r="B423" s="90"/>
      <c r="C423" s="91">
        <v>212</v>
      </c>
      <c r="D423" s="250" t="s">
        <v>1005</v>
      </c>
      <c r="E423" s="92" t="s">
        <v>6</v>
      </c>
      <c r="F423" s="92" t="s">
        <v>219</v>
      </c>
      <c r="G423" s="101">
        <f>IF(F423="I",IFERROR(VLOOKUP(C423,Consolidado!B:H,7,FALSE),0),0)</f>
        <v>0</v>
      </c>
      <c r="H423" s="93"/>
      <c r="I423" s="277">
        <v>0</v>
      </c>
      <c r="J423" s="93"/>
      <c r="K423" s="101">
        <v>0</v>
      </c>
      <c r="L423" s="93"/>
      <c r="M423" s="277">
        <v>0</v>
      </c>
      <c r="N423" s="93"/>
      <c r="O423" s="101">
        <v>0</v>
      </c>
      <c r="P423" s="93"/>
      <c r="Q423" s="277">
        <v>0</v>
      </c>
    </row>
    <row r="424" spans="1:17" s="94" customFormat="1" ht="12" hidden="1" customHeight="1">
      <c r="A424" s="90" t="s">
        <v>8</v>
      </c>
      <c r="B424" s="90"/>
      <c r="C424" s="91">
        <v>21201</v>
      </c>
      <c r="D424" s="250" t="s">
        <v>1001</v>
      </c>
      <c r="E424" s="92" t="s">
        <v>6</v>
      </c>
      <c r="F424" s="92" t="s">
        <v>220</v>
      </c>
      <c r="G424" s="101">
        <f>IF(F424="I",IFERROR(VLOOKUP(C424,Consolidado!B:H,7,FALSE),0),0)</f>
        <v>0</v>
      </c>
      <c r="H424" s="93"/>
      <c r="I424" s="277">
        <v>0</v>
      </c>
      <c r="J424" s="93"/>
      <c r="K424" s="101">
        <v>0</v>
      </c>
      <c r="L424" s="93"/>
      <c r="M424" s="277">
        <v>0</v>
      </c>
      <c r="N424" s="93"/>
      <c r="O424" s="101">
        <v>0</v>
      </c>
      <c r="P424" s="93"/>
      <c r="Q424" s="277">
        <v>0</v>
      </c>
    </row>
    <row r="425" spans="1:17" s="94" customFormat="1" ht="12" hidden="1" customHeight="1">
      <c r="A425" s="90" t="s">
        <v>8</v>
      </c>
      <c r="B425" s="90"/>
      <c r="C425" s="91">
        <v>21202</v>
      </c>
      <c r="D425" s="250" t="s">
        <v>712</v>
      </c>
      <c r="E425" s="92" t="s">
        <v>6</v>
      </c>
      <c r="F425" s="92" t="s">
        <v>220</v>
      </c>
      <c r="G425" s="101">
        <f>IF(F425="I",IFERROR(VLOOKUP(C425,Consolidado!B:H,7,FALSE),0),0)</f>
        <v>0</v>
      </c>
      <c r="H425" s="93"/>
      <c r="I425" s="277">
        <v>0</v>
      </c>
      <c r="J425" s="93"/>
      <c r="K425" s="101">
        <v>0</v>
      </c>
      <c r="L425" s="93"/>
      <c r="M425" s="277">
        <v>0</v>
      </c>
      <c r="N425" s="93"/>
      <c r="O425" s="101">
        <v>0</v>
      </c>
      <c r="P425" s="93"/>
      <c r="Q425" s="277">
        <v>0</v>
      </c>
    </row>
    <row r="426" spans="1:17" s="94" customFormat="1" ht="12" hidden="1" customHeight="1">
      <c r="A426" s="90" t="s">
        <v>8</v>
      </c>
      <c r="B426" s="90"/>
      <c r="C426" s="91">
        <v>21203</v>
      </c>
      <c r="D426" s="250" t="s">
        <v>1002</v>
      </c>
      <c r="E426" s="92" t="s">
        <v>6</v>
      </c>
      <c r="F426" s="92" t="s">
        <v>220</v>
      </c>
      <c r="G426" s="101">
        <f>IF(F426="I",IFERROR(VLOOKUP(C426,Consolidado!B:H,7,FALSE),0),0)</f>
        <v>0</v>
      </c>
      <c r="H426" s="93"/>
      <c r="I426" s="277">
        <v>0</v>
      </c>
      <c r="J426" s="93"/>
      <c r="K426" s="101">
        <v>0</v>
      </c>
      <c r="L426" s="93"/>
      <c r="M426" s="277">
        <v>0</v>
      </c>
      <c r="N426" s="93"/>
      <c r="O426" s="101">
        <v>0</v>
      </c>
      <c r="P426" s="93"/>
      <c r="Q426" s="277">
        <v>0</v>
      </c>
    </row>
    <row r="427" spans="1:17" s="94" customFormat="1" ht="12" hidden="1" customHeight="1">
      <c r="A427" s="90" t="s">
        <v>8</v>
      </c>
      <c r="B427" s="90"/>
      <c r="C427" s="91">
        <v>21204</v>
      </c>
      <c r="D427" s="250" t="s">
        <v>1000</v>
      </c>
      <c r="E427" s="92" t="s">
        <v>6</v>
      </c>
      <c r="F427" s="92" t="s">
        <v>220</v>
      </c>
      <c r="G427" s="101">
        <f>IF(F427="I",IFERROR(VLOOKUP(C427,Consolidado!B:H,7,FALSE),0),0)</f>
        <v>0</v>
      </c>
      <c r="H427" s="93"/>
      <c r="I427" s="277">
        <v>0</v>
      </c>
      <c r="J427" s="93"/>
      <c r="K427" s="101">
        <v>0</v>
      </c>
      <c r="L427" s="93"/>
      <c r="M427" s="277">
        <v>0</v>
      </c>
      <c r="N427" s="93"/>
      <c r="O427" s="101">
        <v>0</v>
      </c>
      <c r="P427" s="93"/>
      <c r="Q427" s="277">
        <v>0</v>
      </c>
    </row>
    <row r="428" spans="1:17" s="94" customFormat="1" ht="12" hidden="1" customHeight="1">
      <c r="A428" s="90" t="s">
        <v>8</v>
      </c>
      <c r="B428" s="90"/>
      <c r="C428" s="91">
        <v>21205</v>
      </c>
      <c r="D428" s="250" t="s">
        <v>224</v>
      </c>
      <c r="E428" s="92" t="s">
        <v>6</v>
      </c>
      <c r="F428" s="92" t="s">
        <v>219</v>
      </c>
      <c r="G428" s="101">
        <f>IF(F428="I",IFERROR(VLOOKUP(C428,Consolidado!B:H,7,FALSE),0),0)</f>
        <v>0</v>
      </c>
      <c r="H428" s="93"/>
      <c r="I428" s="277">
        <v>0</v>
      </c>
      <c r="J428" s="93"/>
      <c r="K428" s="101">
        <v>0</v>
      </c>
      <c r="L428" s="93"/>
      <c r="M428" s="277">
        <v>0</v>
      </c>
      <c r="N428" s="93"/>
      <c r="O428" s="101">
        <v>0</v>
      </c>
      <c r="P428" s="93"/>
      <c r="Q428" s="277">
        <v>0</v>
      </c>
    </row>
    <row r="429" spans="1:17" s="94" customFormat="1" ht="12" hidden="1" customHeight="1">
      <c r="A429" s="90" t="s">
        <v>8</v>
      </c>
      <c r="B429" s="90"/>
      <c r="C429" s="91">
        <v>2120501</v>
      </c>
      <c r="D429" s="250" t="s">
        <v>1006</v>
      </c>
      <c r="E429" s="92" t="s">
        <v>6</v>
      </c>
      <c r="F429" s="92" t="s">
        <v>219</v>
      </c>
      <c r="G429" s="101">
        <f>IF(F429="I",IFERROR(VLOOKUP(C429,Consolidado!B:H,7,FALSE),0),0)</f>
        <v>0</v>
      </c>
      <c r="H429" s="93"/>
      <c r="I429" s="277">
        <v>0</v>
      </c>
      <c r="J429" s="93"/>
      <c r="K429" s="101">
        <v>0</v>
      </c>
      <c r="L429" s="93"/>
      <c r="M429" s="277">
        <v>0</v>
      </c>
      <c r="N429" s="93"/>
      <c r="O429" s="101">
        <v>0</v>
      </c>
      <c r="P429" s="93"/>
      <c r="Q429" s="277">
        <v>0</v>
      </c>
    </row>
    <row r="430" spans="1:17" s="94" customFormat="1" ht="12" hidden="1" customHeight="1">
      <c r="A430" s="90" t="s">
        <v>8</v>
      </c>
      <c r="B430" s="90"/>
      <c r="C430" s="91">
        <v>212050101</v>
      </c>
      <c r="D430" s="250" t="s">
        <v>1007</v>
      </c>
      <c r="E430" s="92" t="s">
        <v>6</v>
      </c>
      <c r="F430" s="92" t="s">
        <v>220</v>
      </c>
      <c r="G430" s="101">
        <f>IF(F430="I",IFERROR(VLOOKUP(C430,Consolidado!B:H,7,FALSE),0),0)</f>
        <v>0</v>
      </c>
      <c r="H430" s="93"/>
      <c r="I430" s="277">
        <v>0</v>
      </c>
      <c r="J430" s="93"/>
      <c r="K430" s="101">
        <v>0</v>
      </c>
      <c r="L430" s="93"/>
      <c r="M430" s="277">
        <v>0</v>
      </c>
      <c r="N430" s="93"/>
      <c r="O430" s="101">
        <v>0</v>
      </c>
      <c r="P430" s="93"/>
      <c r="Q430" s="277">
        <v>0</v>
      </c>
    </row>
    <row r="431" spans="1:17" s="94" customFormat="1" ht="12" hidden="1" customHeight="1">
      <c r="A431" s="90" t="s">
        <v>8</v>
      </c>
      <c r="B431" s="90"/>
      <c r="C431" s="91">
        <v>212050102</v>
      </c>
      <c r="D431" s="250" t="s">
        <v>1008</v>
      </c>
      <c r="E431" s="92" t="s">
        <v>146</v>
      </c>
      <c r="F431" s="92" t="s">
        <v>220</v>
      </c>
      <c r="G431" s="101">
        <f>IF(F431="I",IFERROR(VLOOKUP(C431,Consolidado!B:H,7,FALSE),0),0)</f>
        <v>0</v>
      </c>
      <c r="H431" s="93"/>
      <c r="I431" s="277">
        <v>0</v>
      </c>
      <c r="J431" s="93"/>
      <c r="K431" s="101">
        <v>0</v>
      </c>
      <c r="L431" s="93"/>
      <c r="M431" s="277">
        <v>0</v>
      </c>
      <c r="N431" s="93"/>
      <c r="O431" s="101">
        <v>0</v>
      </c>
      <c r="P431" s="93"/>
      <c r="Q431" s="277">
        <v>0</v>
      </c>
    </row>
    <row r="432" spans="1:17" s="94" customFormat="1" ht="12" hidden="1" customHeight="1">
      <c r="A432" s="90" t="s">
        <v>8</v>
      </c>
      <c r="B432" s="90"/>
      <c r="C432" s="91">
        <v>213</v>
      </c>
      <c r="D432" s="250" t="s">
        <v>719</v>
      </c>
      <c r="E432" s="92" t="s">
        <v>6</v>
      </c>
      <c r="F432" s="92" t="s">
        <v>219</v>
      </c>
      <c r="G432" s="101">
        <f>IF(F432="I",IFERROR(VLOOKUP(C432,Consolidado!B:H,7,FALSE),0),0)</f>
        <v>0</v>
      </c>
      <c r="H432" s="93"/>
      <c r="I432" s="277">
        <v>0</v>
      </c>
      <c r="J432" s="93"/>
      <c r="K432" s="101">
        <v>0</v>
      </c>
      <c r="L432" s="93"/>
      <c r="M432" s="277">
        <v>0</v>
      </c>
      <c r="N432" s="93"/>
      <c r="O432" s="101">
        <v>0</v>
      </c>
      <c r="P432" s="93"/>
      <c r="Q432" s="277">
        <v>0</v>
      </c>
    </row>
    <row r="433" spans="1:17" s="94" customFormat="1" ht="12" hidden="1" customHeight="1">
      <c r="A433" s="90" t="s">
        <v>8</v>
      </c>
      <c r="B433" s="90"/>
      <c r="C433" s="91">
        <v>21301</v>
      </c>
      <c r="D433" s="250" t="s">
        <v>587</v>
      </c>
      <c r="E433" s="92" t="s">
        <v>6</v>
      </c>
      <c r="F433" s="92" t="s">
        <v>219</v>
      </c>
      <c r="G433" s="101">
        <f>IF(F433="I",IFERROR(VLOOKUP(C433,Consolidado!B:H,7,FALSE),0),0)</f>
        <v>0</v>
      </c>
      <c r="H433" s="93"/>
      <c r="I433" s="277">
        <v>0</v>
      </c>
      <c r="J433" s="93"/>
      <c r="K433" s="101">
        <v>0</v>
      </c>
      <c r="L433" s="93"/>
      <c r="M433" s="277">
        <v>0</v>
      </c>
      <c r="N433" s="93"/>
      <c r="O433" s="101">
        <v>0</v>
      </c>
      <c r="P433" s="93"/>
      <c r="Q433" s="277">
        <v>0</v>
      </c>
    </row>
    <row r="434" spans="1:17" s="94" customFormat="1" ht="12" hidden="1" customHeight="1">
      <c r="A434" s="90" t="s">
        <v>8</v>
      </c>
      <c r="B434" s="90"/>
      <c r="C434" s="91">
        <v>2130101</v>
      </c>
      <c r="D434" s="250" t="s">
        <v>720</v>
      </c>
      <c r="E434" s="92" t="s">
        <v>6</v>
      </c>
      <c r="F434" s="92" t="s">
        <v>219</v>
      </c>
      <c r="G434" s="101">
        <f>IF(F434="I",IFERROR(VLOOKUP(C434,Consolidado!B:H,7,FALSE),0),0)</f>
        <v>0</v>
      </c>
      <c r="H434" s="93"/>
      <c r="I434" s="277">
        <v>0</v>
      </c>
      <c r="J434" s="93"/>
      <c r="K434" s="101">
        <v>0</v>
      </c>
      <c r="L434" s="93"/>
      <c r="M434" s="277">
        <v>0</v>
      </c>
      <c r="N434" s="93"/>
      <c r="O434" s="101">
        <v>0</v>
      </c>
      <c r="P434" s="93"/>
      <c r="Q434" s="277">
        <v>0</v>
      </c>
    </row>
    <row r="435" spans="1:17" s="94" customFormat="1" ht="12" hidden="1" customHeight="1">
      <c r="A435" s="90" t="s">
        <v>8</v>
      </c>
      <c r="B435" s="90" t="s">
        <v>587</v>
      </c>
      <c r="C435" s="91">
        <v>213010101</v>
      </c>
      <c r="D435" s="250" t="s">
        <v>721</v>
      </c>
      <c r="E435" s="92" t="s">
        <v>6</v>
      </c>
      <c r="F435" s="92" t="s">
        <v>220</v>
      </c>
      <c r="G435" s="101">
        <f>IF(F435="I",IFERROR(VLOOKUP(C435,Consolidado!B:H,7,FALSE),0),0)</f>
        <v>4087485203</v>
      </c>
      <c r="H435" s="93"/>
      <c r="I435" s="277">
        <v>0</v>
      </c>
      <c r="J435" s="93"/>
      <c r="K435" s="101">
        <v>0</v>
      </c>
      <c r="L435" s="93"/>
      <c r="M435" s="277">
        <v>0</v>
      </c>
      <c r="N435" s="93"/>
      <c r="O435" s="101">
        <v>0</v>
      </c>
      <c r="P435" s="93"/>
      <c r="Q435" s="277">
        <v>0</v>
      </c>
    </row>
    <row r="436" spans="1:17" s="94" customFormat="1" ht="12" hidden="1" customHeight="1">
      <c r="A436" s="90" t="s">
        <v>8</v>
      </c>
      <c r="B436" s="90" t="s">
        <v>587</v>
      </c>
      <c r="C436" s="91">
        <v>213010102</v>
      </c>
      <c r="D436" s="250" t="s">
        <v>1009</v>
      </c>
      <c r="E436" s="92" t="s">
        <v>146</v>
      </c>
      <c r="F436" s="92" t="s">
        <v>220</v>
      </c>
      <c r="G436" s="101">
        <f>IF(F436="I",IFERROR(VLOOKUP(C436,Consolidado!B:H,7,FALSE),0),0)</f>
        <v>0</v>
      </c>
      <c r="H436" s="93"/>
      <c r="I436" s="277">
        <v>0</v>
      </c>
      <c r="J436" s="93"/>
      <c r="K436" s="101">
        <v>0</v>
      </c>
      <c r="L436" s="93"/>
      <c r="M436" s="277">
        <v>0</v>
      </c>
      <c r="N436" s="93"/>
      <c r="O436" s="101">
        <v>0</v>
      </c>
      <c r="P436" s="93"/>
      <c r="Q436" s="277">
        <v>0</v>
      </c>
    </row>
    <row r="437" spans="1:17" s="94" customFormat="1" ht="12" hidden="1" customHeight="1">
      <c r="A437" s="90" t="s">
        <v>8</v>
      </c>
      <c r="B437" s="90"/>
      <c r="C437" s="91">
        <v>2130102</v>
      </c>
      <c r="D437" s="250" t="s">
        <v>722</v>
      </c>
      <c r="E437" s="92" t="s">
        <v>146</v>
      </c>
      <c r="F437" s="92" t="s">
        <v>219</v>
      </c>
      <c r="G437" s="101">
        <f>IF(F437="I",IFERROR(VLOOKUP(C437,Consolidado!B:H,7,FALSE),0),0)</f>
        <v>0</v>
      </c>
      <c r="H437" s="93"/>
      <c r="I437" s="277">
        <v>0</v>
      </c>
      <c r="J437" s="93"/>
      <c r="K437" s="101">
        <v>0</v>
      </c>
      <c r="L437" s="93"/>
      <c r="M437" s="277">
        <v>0</v>
      </c>
      <c r="N437" s="93"/>
      <c r="O437" s="101">
        <v>0</v>
      </c>
      <c r="P437" s="93"/>
      <c r="Q437" s="277">
        <v>0</v>
      </c>
    </row>
    <row r="438" spans="1:17" s="94" customFormat="1" ht="12" hidden="1" customHeight="1">
      <c r="A438" s="90" t="s">
        <v>8</v>
      </c>
      <c r="B438" s="90" t="s">
        <v>587</v>
      </c>
      <c r="C438" s="91">
        <v>213010201</v>
      </c>
      <c r="D438" s="250" t="s">
        <v>723</v>
      </c>
      <c r="E438" s="92" t="s">
        <v>146</v>
      </c>
      <c r="F438" s="92" t="s">
        <v>220</v>
      </c>
      <c r="G438" s="101">
        <f>IF(F438="I",IFERROR(VLOOKUP(C438,Consolidado!B:H,7,FALSE),0),0)</f>
        <v>4928065668</v>
      </c>
      <c r="H438" s="93"/>
      <c r="I438" s="277">
        <v>0</v>
      </c>
      <c r="J438" s="93"/>
      <c r="K438" s="101">
        <v>0</v>
      </c>
      <c r="L438" s="93"/>
      <c r="M438" s="277">
        <v>0</v>
      </c>
      <c r="N438" s="93"/>
      <c r="O438" s="101">
        <v>0</v>
      </c>
      <c r="P438" s="93"/>
      <c r="Q438" s="277">
        <v>0</v>
      </c>
    </row>
    <row r="439" spans="1:17" s="94" customFormat="1" ht="12" hidden="1" customHeight="1">
      <c r="A439" s="90" t="s">
        <v>8</v>
      </c>
      <c r="B439" s="90"/>
      <c r="C439" s="91">
        <v>21302</v>
      </c>
      <c r="D439" s="250" t="s">
        <v>1010</v>
      </c>
      <c r="E439" s="92" t="s">
        <v>6</v>
      </c>
      <c r="F439" s="92" t="s">
        <v>219</v>
      </c>
      <c r="G439" s="101">
        <f>IF(F439="I",IFERROR(VLOOKUP(C439,Consolidado!B:H,7,FALSE),0),0)</f>
        <v>0</v>
      </c>
      <c r="H439" s="93"/>
      <c r="I439" s="277">
        <v>0</v>
      </c>
      <c r="J439" s="93"/>
      <c r="K439" s="101">
        <v>0</v>
      </c>
      <c r="L439" s="93"/>
      <c r="M439" s="277">
        <v>0</v>
      </c>
      <c r="N439" s="93"/>
      <c r="O439" s="101">
        <v>0</v>
      </c>
      <c r="P439" s="93"/>
      <c r="Q439" s="277">
        <v>0</v>
      </c>
    </row>
    <row r="440" spans="1:17" s="94" customFormat="1" ht="12" hidden="1" customHeight="1">
      <c r="A440" s="90" t="s">
        <v>8</v>
      </c>
      <c r="B440" s="90"/>
      <c r="C440" s="91">
        <v>2130201</v>
      </c>
      <c r="D440" s="250" t="s">
        <v>1011</v>
      </c>
      <c r="E440" s="92" t="s">
        <v>6</v>
      </c>
      <c r="F440" s="92" t="s">
        <v>219</v>
      </c>
      <c r="G440" s="101">
        <f>IF(F440="I",IFERROR(VLOOKUP(C440,Consolidado!B:H,7,FALSE),0),0)</f>
        <v>0</v>
      </c>
      <c r="H440" s="93"/>
      <c r="I440" s="277">
        <v>0</v>
      </c>
      <c r="J440" s="93"/>
      <c r="K440" s="101">
        <v>0</v>
      </c>
      <c r="L440" s="93"/>
      <c r="M440" s="277">
        <v>0</v>
      </c>
      <c r="N440" s="93"/>
      <c r="O440" s="101">
        <v>0</v>
      </c>
      <c r="P440" s="93"/>
      <c r="Q440" s="277">
        <v>0</v>
      </c>
    </row>
    <row r="441" spans="1:17" s="94" customFormat="1" ht="12" hidden="1" customHeight="1">
      <c r="A441" s="90" t="s">
        <v>8</v>
      </c>
      <c r="B441" s="90"/>
      <c r="C441" s="91">
        <v>213020101</v>
      </c>
      <c r="D441" s="250" t="s">
        <v>1012</v>
      </c>
      <c r="E441" s="92" t="s">
        <v>6</v>
      </c>
      <c r="F441" s="92" t="s">
        <v>219</v>
      </c>
      <c r="G441" s="101">
        <f>IF(F441="I",IFERROR(VLOOKUP(C441,Consolidado!B:H,7,FALSE),0),0)</f>
        <v>0</v>
      </c>
      <c r="H441" s="93"/>
      <c r="I441" s="277">
        <v>0</v>
      </c>
      <c r="J441" s="93"/>
      <c r="K441" s="101">
        <v>0</v>
      </c>
      <c r="L441" s="93"/>
      <c r="M441" s="277">
        <v>0</v>
      </c>
      <c r="N441" s="93"/>
      <c r="O441" s="101">
        <v>0</v>
      </c>
      <c r="P441" s="93"/>
      <c r="Q441" s="277">
        <v>0</v>
      </c>
    </row>
    <row r="442" spans="1:17" s="94" customFormat="1" ht="12" hidden="1" customHeight="1">
      <c r="A442" s="90" t="s">
        <v>8</v>
      </c>
      <c r="B442" s="90"/>
      <c r="C442" s="91">
        <v>21302010101</v>
      </c>
      <c r="D442" s="250" t="s">
        <v>1012</v>
      </c>
      <c r="E442" s="92" t="s">
        <v>6</v>
      </c>
      <c r="F442" s="92" t="s">
        <v>220</v>
      </c>
      <c r="G442" s="101">
        <f>IF(F442="I",IFERROR(VLOOKUP(C442,Consolidado!B:H,7,FALSE),0),0)</f>
        <v>0</v>
      </c>
      <c r="H442" s="93"/>
      <c r="I442" s="277">
        <v>0</v>
      </c>
      <c r="J442" s="93"/>
      <c r="K442" s="101">
        <v>0</v>
      </c>
      <c r="L442" s="93"/>
      <c r="M442" s="277">
        <v>0</v>
      </c>
      <c r="N442" s="93"/>
      <c r="O442" s="101">
        <v>0</v>
      </c>
      <c r="P442" s="93"/>
      <c r="Q442" s="277">
        <v>0</v>
      </c>
    </row>
    <row r="443" spans="1:17" s="94" customFormat="1" ht="12" hidden="1" customHeight="1">
      <c r="A443" s="90" t="s">
        <v>8</v>
      </c>
      <c r="B443" s="90"/>
      <c r="C443" s="91">
        <v>21302010102</v>
      </c>
      <c r="D443" s="250" t="s">
        <v>1012</v>
      </c>
      <c r="E443" s="92" t="s">
        <v>146</v>
      </c>
      <c r="F443" s="92" t="s">
        <v>220</v>
      </c>
      <c r="G443" s="101">
        <f>IF(F443="I",IFERROR(VLOOKUP(C443,Consolidado!B:H,7,FALSE),0),0)</f>
        <v>0</v>
      </c>
      <c r="H443" s="93"/>
      <c r="I443" s="277">
        <v>0</v>
      </c>
      <c r="J443" s="93"/>
      <c r="K443" s="101">
        <v>0</v>
      </c>
      <c r="L443" s="93"/>
      <c r="M443" s="277">
        <v>0</v>
      </c>
      <c r="N443" s="93"/>
      <c r="O443" s="101">
        <v>0</v>
      </c>
      <c r="P443" s="93"/>
      <c r="Q443" s="277">
        <v>0</v>
      </c>
    </row>
    <row r="444" spans="1:17" s="94" customFormat="1" ht="12" hidden="1" customHeight="1">
      <c r="A444" s="90" t="s">
        <v>8</v>
      </c>
      <c r="B444" s="90"/>
      <c r="C444" s="91">
        <v>213020102</v>
      </c>
      <c r="D444" s="250" t="s">
        <v>1013</v>
      </c>
      <c r="E444" s="92" t="s">
        <v>6</v>
      </c>
      <c r="F444" s="92" t="s">
        <v>219</v>
      </c>
      <c r="G444" s="101">
        <f>IF(F444="I",IFERROR(VLOOKUP(C444,Consolidado!B:H,7,FALSE),0),0)</f>
        <v>0</v>
      </c>
      <c r="H444" s="93"/>
      <c r="I444" s="277">
        <v>0</v>
      </c>
      <c r="J444" s="93"/>
      <c r="K444" s="101">
        <v>0</v>
      </c>
      <c r="L444" s="93"/>
      <c r="M444" s="277">
        <v>0</v>
      </c>
      <c r="N444" s="93"/>
      <c r="O444" s="101">
        <v>0</v>
      </c>
      <c r="P444" s="93"/>
      <c r="Q444" s="277">
        <v>0</v>
      </c>
    </row>
    <row r="445" spans="1:17" s="94" customFormat="1" ht="12" hidden="1" customHeight="1">
      <c r="A445" s="90" t="s">
        <v>8</v>
      </c>
      <c r="B445" s="90"/>
      <c r="C445" s="91">
        <v>21302010201</v>
      </c>
      <c r="D445" s="250" t="s">
        <v>1013</v>
      </c>
      <c r="E445" s="92" t="s">
        <v>6</v>
      </c>
      <c r="F445" s="92" t="s">
        <v>220</v>
      </c>
      <c r="G445" s="101">
        <f>IF(F445="I",IFERROR(VLOOKUP(C445,Consolidado!B:H,7,FALSE),0),0)</f>
        <v>0</v>
      </c>
      <c r="H445" s="93"/>
      <c r="I445" s="277">
        <v>0</v>
      </c>
      <c r="J445" s="93"/>
      <c r="K445" s="101">
        <v>0</v>
      </c>
      <c r="L445" s="93"/>
      <c r="M445" s="277">
        <v>0</v>
      </c>
      <c r="N445" s="93"/>
      <c r="O445" s="101">
        <v>0</v>
      </c>
      <c r="P445" s="93"/>
      <c r="Q445" s="277">
        <v>0</v>
      </c>
    </row>
    <row r="446" spans="1:17" s="94" customFormat="1" ht="12" hidden="1" customHeight="1">
      <c r="A446" s="90" t="s">
        <v>8</v>
      </c>
      <c r="B446" s="90"/>
      <c r="C446" s="91">
        <v>21302010202</v>
      </c>
      <c r="D446" s="250" t="s">
        <v>1013</v>
      </c>
      <c r="E446" s="92" t="s">
        <v>146</v>
      </c>
      <c r="F446" s="92" t="s">
        <v>220</v>
      </c>
      <c r="G446" s="101">
        <f>IF(F446="I",IFERROR(VLOOKUP(C446,Consolidado!B:H,7,FALSE),0),0)</f>
        <v>0</v>
      </c>
      <c r="H446" s="93"/>
      <c r="I446" s="277">
        <v>0</v>
      </c>
      <c r="J446" s="93"/>
      <c r="K446" s="101">
        <v>0</v>
      </c>
      <c r="L446" s="93"/>
      <c r="M446" s="277">
        <v>0</v>
      </c>
      <c r="N446" s="93"/>
      <c r="O446" s="101">
        <v>0</v>
      </c>
      <c r="P446" s="93"/>
      <c r="Q446" s="277">
        <v>0</v>
      </c>
    </row>
    <row r="447" spans="1:17" s="94" customFormat="1" ht="12" hidden="1" customHeight="1">
      <c r="A447" s="90" t="s">
        <v>8</v>
      </c>
      <c r="B447" s="90"/>
      <c r="C447" s="91">
        <v>21303</v>
      </c>
      <c r="D447" s="250" t="s">
        <v>724</v>
      </c>
      <c r="E447" s="92" t="s">
        <v>6</v>
      </c>
      <c r="F447" s="92" t="s">
        <v>219</v>
      </c>
      <c r="G447" s="101">
        <f>IF(F447="I",IFERROR(VLOOKUP(C447,Consolidado!B:H,7,FALSE),0),0)</f>
        <v>0</v>
      </c>
      <c r="H447" s="93"/>
      <c r="I447" s="277">
        <v>0</v>
      </c>
      <c r="J447" s="93"/>
      <c r="K447" s="101">
        <v>0</v>
      </c>
      <c r="L447" s="93"/>
      <c r="M447" s="277">
        <v>0</v>
      </c>
      <c r="N447" s="93"/>
      <c r="O447" s="101">
        <v>0</v>
      </c>
      <c r="P447" s="93"/>
      <c r="Q447" s="277">
        <v>0</v>
      </c>
    </row>
    <row r="448" spans="1:17" s="94" customFormat="1" ht="12" hidden="1" customHeight="1">
      <c r="A448" s="90" t="s">
        <v>8</v>
      </c>
      <c r="B448" s="90"/>
      <c r="C448" s="91">
        <v>2130301</v>
      </c>
      <c r="D448" s="250" t="s">
        <v>725</v>
      </c>
      <c r="E448" s="92" t="s">
        <v>6</v>
      </c>
      <c r="F448" s="92" t="s">
        <v>219</v>
      </c>
      <c r="G448" s="101">
        <f>IF(F448="I",IFERROR(VLOOKUP(C448,Consolidado!B:H,7,FALSE),0),0)</f>
        <v>0</v>
      </c>
      <c r="H448" s="93"/>
      <c r="I448" s="277">
        <v>0</v>
      </c>
      <c r="J448" s="93"/>
      <c r="K448" s="101">
        <v>0</v>
      </c>
      <c r="L448" s="93"/>
      <c r="M448" s="277">
        <v>0</v>
      </c>
      <c r="N448" s="93"/>
      <c r="O448" s="101">
        <v>0</v>
      </c>
      <c r="P448" s="93"/>
      <c r="Q448" s="277">
        <v>0</v>
      </c>
    </row>
    <row r="449" spans="1:17" s="94" customFormat="1" ht="12" hidden="1" customHeight="1">
      <c r="A449" s="90" t="s">
        <v>8</v>
      </c>
      <c r="B449" s="90" t="s">
        <v>466</v>
      </c>
      <c r="C449" s="91">
        <v>213030101</v>
      </c>
      <c r="D449" s="250" t="s">
        <v>726</v>
      </c>
      <c r="E449" s="92" t="s">
        <v>6</v>
      </c>
      <c r="F449" s="92" t="s">
        <v>220</v>
      </c>
      <c r="G449" s="101">
        <f>IF(F449="I",IFERROR(VLOOKUP(C449,Consolidado!B:H,7,FALSE),0),0)</f>
        <v>36332893</v>
      </c>
      <c r="H449" s="93"/>
      <c r="I449" s="277">
        <v>0</v>
      </c>
      <c r="J449" s="93"/>
      <c r="K449" s="101">
        <v>0</v>
      </c>
      <c r="L449" s="93"/>
      <c r="M449" s="277">
        <v>0</v>
      </c>
      <c r="N449" s="93"/>
      <c r="O449" s="101">
        <v>0</v>
      </c>
      <c r="P449" s="93"/>
      <c r="Q449" s="277">
        <v>0</v>
      </c>
    </row>
    <row r="450" spans="1:17" s="94" customFormat="1" ht="12" hidden="1" customHeight="1">
      <c r="A450" s="90" t="s">
        <v>8</v>
      </c>
      <c r="B450" s="90"/>
      <c r="C450" s="91">
        <v>213030102</v>
      </c>
      <c r="D450" s="250" t="s">
        <v>1014</v>
      </c>
      <c r="E450" s="92" t="s">
        <v>146</v>
      </c>
      <c r="F450" s="92" t="s">
        <v>220</v>
      </c>
      <c r="G450" s="101">
        <f>IF(F450="I",IFERROR(VLOOKUP(C450,Consolidado!B:H,7,FALSE),0),0)</f>
        <v>0</v>
      </c>
      <c r="H450" s="93"/>
      <c r="I450" s="277">
        <v>0</v>
      </c>
      <c r="J450" s="93"/>
      <c r="K450" s="101">
        <v>0</v>
      </c>
      <c r="L450" s="93"/>
      <c r="M450" s="277">
        <v>0</v>
      </c>
      <c r="N450" s="93"/>
      <c r="O450" s="101">
        <v>0</v>
      </c>
      <c r="P450" s="93"/>
      <c r="Q450" s="277">
        <v>0</v>
      </c>
    </row>
    <row r="451" spans="1:17" s="94" customFormat="1" ht="12" hidden="1" customHeight="1">
      <c r="A451" s="90" t="s">
        <v>8</v>
      </c>
      <c r="B451" s="90"/>
      <c r="C451" s="91">
        <v>2130302</v>
      </c>
      <c r="D451" s="250" t="s">
        <v>1015</v>
      </c>
      <c r="E451" s="92" t="s">
        <v>6</v>
      </c>
      <c r="F451" s="92" t="s">
        <v>219</v>
      </c>
      <c r="G451" s="101">
        <f>IF(F451="I",IFERROR(VLOOKUP(C451,Consolidado!B:H,7,FALSE),0),0)</f>
        <v>0</v>
      </c>
      <c r="H451" s="93"/>
      <c r="I451" s="277">
        <v>0</v>
      </c>
      <c r="J451" s="93"/>
      <c r="K451" s="101">
        <v>0</v>
      </c>
      <c r="L451" s="93"/>
      <c r="M451" s="277">
        <v>0</v>
      </c>
      <c r="N451" s="93"/>
      <c r="O451" s="101">
        <v>0</v>
      </c>
      <c r="P451" s="93"/>
      <c r="Q451" s="277">
        <v>0</v>
      </c>
    </row>
    <row r="452" spans="1:17" s="94" customFormat="1" ht="12" hidden="1" customHeight="1">
      <c r="A452" s="90" t="s">
        <v>8</v>
      </c>
      <c r="B452" s="90"/>
      <c r="C452" s="91">
        <v>213030201</v>
      </c>
      <c r="D452" s="250" t="s">
        <v>1016</v>
      </c>
      <c r="E452" s="92" t="s">
        <v>6</v>
      </c>
      <c r="F452" s="92" t="s">
        <v>220</v>
      </c>
      <c r="G452" s="101">
        <f>IF(F452="I",IFERROR(VLOOKUP(C452,Consolidado!B:H,7,FALSE),0),0)</f>
        <v>0</v>
      </c>
      <c r="H452" s="93"/>
      <c r="I452" s="277">
        <v>0</v>
      </c>
      <c r="J452" s="93"/>
      <c r="K452" s="101">
        <v>0</v>
      </c>
      <c r="L452" s="93"/>
      <c r="M452" s="277">
        <v>0</v>
      </c>
      <c r="N452" s="93"/>
      <c r="O452" s="101">
        <v>0</v>
      </c>
      <c r="P452" s="93"/>
      <c r="Q452" s="277">
        <v>0</v>
      </c>
    </row>
    <row r="453" spans="1:17" s="94" customFormat="1" ht="12" hidden="1" customHeight="1">
      <c r="A453" s="90" t="s">
        <v>8</v>
      </c>
      <c r="B453" s="90"/>
      <c r="C453" s="91">
        <v>213030202</v>
      </c>
      <c r="D453" s="250" t="s">
        <v>1017</v>
      </c>
      <c r="E453" s="92" t="s">
        <v>146</v>
      </c>
      <c r="F453" s="92" t="s">
        <v>220</v>
      </c>
      <c r="G453" s="101">
        <f>IF(F453="I",IFERROR(VLOOKUP(C453,Consolidado!B:H,7,FALSE),0),0)</f>
        <v>0</v>
      </c>
      <c r="H453" s="93"/>
      <c r="I453" s="277">
        <v>0</v>
      </c>
      <c r="J453" s="93"/>
      <c r="K453" s="101">
        <v>0</v>
      </c>
      <c r="L453" s="93"/>
      <c r="M453" s="277">
        <v>0</v>
      </c>
      <c r="N453" s="93"/>
      <c r="O453" s="101">
        <v>0</v>
      </c>
      <c r="P453" s="93"/>
      <c r="Q453" s="277">
        <v>0</v>
      </c>
    </row>
    <row r="454" spans="1:17" s="94" customFormat="1" ht="12" hidden="1" customHeight="1">
      <c r="A454" s="90" t="s">
        <v>8</v>
      </c>
      <c r="B454" s="90"/>
      <c r="C454" s="91">
        <v>2130303</v>
      </c>
      <c r="D454" s="250" t="s">
        <v>727</v>
      </c>
      <c r="E454" s="92" t="s">
        <v>6</v>
      </c>
      <c r="F454" s="92" t="s">
        <v>219</v>
      </c>
      <c r="G454" s="101">
        <f>IF(F454="I",IFERROR(VLOOKUP(C454,Consolidado!B:H,7,FALSE),0),0)</f>
        <v>0</v>
      </c>
      <c r="H454" s="93"/>
      <c r="I454" s="277">
        <v>0</v>
      </c>
      <c r="J454" s="93"/>
      <c r="K454" s="101">
        <v>0</v>
      </c>
      <c r="L454" s="93"/>
      <c r="M454" s="277">
        <v>0</v>
      </c>
      <c r="N454" s="93"/>
      <c r="O454" s="101">
        <v>0</v>
      </c>
      <c r="P454" s="93"/>
      <c r="Q454" s="277">
        <v>0</v>
      </c>
    </row>
    <row r="455" spans="1:17" s="94" customFormat="1" ht="12" hidden="1" customHeight="1">
      <c r="A455" s="90" t="s">
        <v>8</v>
      </c>
      <c r="B455" s="90" t="s">
        <v>466</v>
      </c>
      <c r="C455" s="91">
        <v>213030301</v>
      </c>
      <c r="D455" s="250" t="s">
        <v>728</v>
      </c>
      <c r="E455" s="92" t="s">
        <v>6</v>
      </c>
      <c r="F455" s="92" t="s">
        <v>220</v>
      </c>
      <c r="G455" s="101">
        <f>IF(F455="I",IFERROR(VLOOKUP(C455,Consolidado!B:H,7,FALSE),0),0)</f>
        <v>20861953874</v>
      </c>
      <c r="H455" s="93"/>
      <c r="I455" s="277">
        <v>0</v>
      </c>
      <c r="J455" s="93"/>
      <c r="K455" s="101">
        <v>0</v>
      </c>
      <c r="L455" s="93"/>
      <c r="M455" s="277">
        <v>0</v>
      </c>
      <c r="N455" s="93"/>
      <c r="O455" s="101">
        <v>0</v>
      </c>
      <c r="P455" s="93"/>
      <c r="Q455" s="277">
        <v>0</v>
      </c>
    </row>
    <row r="456" spans="1:17" s="94" customFormat="1" ht="12" hidden="1" customHeight="1">
      <c r="A456" s="90" t="s">
        <v>8</v>
      </c>
      <c r="B456" s="90" t="s">
        <v>466</v>
      </c>
      <c r="C456" s="91">
        <v>213030302</v>
      </c>
      <c r="D456" s="250" t="s">
        <v>729</v>
      </c>
      <c r="E456" s="92" t="s">
        <v>146</v>
      </c>
      <c r="F456" s="92" t="s">
        <v>220</v>
      </c>
      <c r="G456" s="101">
        <f>IF(F456="I",IFERROR(VLOOKUP(C456,Consolidado!B:H,7,FALSE),0),0)</f>
        <v>3175665000</v>
      </c>
      <c r="H456" s="93"/>
      <c r="I456" s="277">
        <v>0</v>
      </c>
      <c r="J456" s="93"/>
      <c r="K456" s="101">
        <v>0</v>
      </c>
      <c r="L456" s="93"/>
      <c r="M456" s="277">
        <v>0</v>
      </c>
      <c r="N456" s="93"/>
      <c r="O456" s="101">
        <v>0</v>
      </c>
      <c r="P456" s="93"/>
      <c r="Q456" s="277">
        <v>0</v>
      </c>
    </row>
    <row r="457" spans="1:17" s="94" customFormat="1" ht="12" hidden="1" customHeight="1">
      <c r="A457" s="90" t="s">
        <v>8</v>
      </c>
      <c r="B457" s="90"/>
      <c r="C457" s="91">
        <v>2130340</v>
      </c>
      <c r="D457" s="250" t="s">
        <v>1018</v>
      </c>
      <c r="E457" s="92" t="s">
        <v>6</v>
      </c>
      <c r="F457" s="92" t="s">
        <v>219</v>
      </c>
      <c r="G457" s="101">
        <f>IF(F457="I",IFERROR(VLOOKUP(C457,Consolidado!B:H,7,FALSE),0),0)</f>
        <v>0</v>
      </c>
      <c r="H457" s="93"/>
      <c r="I457" s="277">
        <v>0</v>
      </c>
      <c r="J457" s="93"/>
      <c r="K457" s="101">
        <v>0</v>
      </c>
      <c r="L457" s="93"/>
      <c r="M457" s="277">
        <v>0</v>
      </c>
      <c r="N457" s="93"/>
      <c r="O457" s="101">
        <v>0</v>
      </c>
      <c r="P457" s="93"/>
      <c r="Q457" s="277">
        <v>0</v>
      </c>
    </row>
    <row r="458" spans="1:17" s="94" customFormat="1" ht="12" hidden="1" customHeight="1">
      <c r="A458" s="90" t="s">
        <v>8</v>
      </c>
      <c r="B458" s="90"/>
      <c r="C458" s="91">
        <v>213034001</v>
      </c>
      <c r="D458" s="250" t="s">
        <v>1012</v>
      </c>
      <c r="E458" s="92" t="s">
        <v>6</v>
      </c>
      <c r="F458" s="92" t="s">
        <v>219</v>
      </c>
      <c r="G458" s="101">
        <f>IF(F458="I",IFERROR(VLOOKUP(C458,Consolidado!B:H,7,FALSE),0),0)</f>
        <v>0</v>
      </c>
      <c r="H458" s="93"/>
      <c r="I458" s="277">
        <v>0</v>
      </c>
      <c r="J458" s="93"/>
      <c r="K458" s="101">
        <v>0</v>
      </c>
      <c r="L458" s="93"/>
      <c r="M458" s="277">
        <v>0</v>
      </c>
      <c r="N458" s="93"/>
      <c r="O458" s="101">
        <v>0</v>
      </c>
      <c r="P458" s="93"/>
      <c r="Q458" s="277">
        <v>0</v>
      </c>
    </row>
    <row r="459" spans="1:17" s="94" customFormat="1" ht="12" hidden="1" customHeight="1">
      <c r="A459" s="90" t="s">
        <v>8</v>
      </c>
      <c r="B459" s="90"/>
      <c r="C459" s="91">
        <v>21303400101</v>
      </c>
      <c r="D459" s="250" t="s">
        <v>1012</v>
      </c>
      <c r="E459" s="92" t="s">
        <v>6</v>
      </c>
      <c r="F459" s="92" t="s">
        <v>220</v>
      </c>
      <c r="G459" s="101">
        <f>IF(F459="I",IFERROR(VLOOKUP(C459,Consolidado!B:H,7,FALSE),0),0)</f>
        <v>0</v>
      </c>
      <c r="H459" s="93"/>
      <c r="I459" s="277">
        <v>0</v>
      </c>
      <c r="J459" s="93"/>
      <c r="K459" s="101">
        <v>0</v>
      </c>
      <c r="L459" s="93"/>
      <c r="M459" s="277">
        <v>0</v>
      </c>
      <c r="N459" s="93"/>
      <c r="O459" s="101">
        <v>0</v>
      </c>
      <c r="P459" s="93"/>
      <c r="Q459" s="277">
        <v>0</v>
      </c>
    </row>
    <row r="460" spans="1:17" s="94" customFormat="1" ht="12" hidden="1" customHeight="1">
      <c r="A460" s="90" t="s">
        <v>8</v>
      </c>
      <c r="B460" s="90"/>
      <c r="C460" s="91">
        <v>21303400102</v>
      </c>
      <c r="D460" s="250" t="s">
        <v>1012</v>
      </c>
      <c r="E460" s="92" t="s">
        <v>146</v>
      </c>
      <c r="F460" s="92" t="s">
        <v>220</v>
      </c>
      <c r="G460" s="101">
        <f>IF(F460="I",IFERROR(VLOOKUP(C460,Consolidado!B:H,7,FALSE),0),0)</f>
        <v>0</v>
      </c>
      <c r="H460" s="93"/>
      <c r="I460" s="277">
        <v>0</v>
      </c>
      <c r="J460" s="93"/>
      <c r="K460" s="101">
        <v>0</v>
      </c>
      <c r="L460" s="93"/>
      <c r="M460" s="277">
        <v>0</v>
      </c>
      <c r="N460" s="93"/>
      <c r="O460" s="101">
        <v>0</v>
      </c>
      <c r="P460" s="93"/>
      <c r="Q460" s="277">
        <v>0</v>
      </c>
    </row>
    <row r="461" spans="1:17" s="94" customFormat="1" ht="12" hidden="1" customHeight="1">
      <c r="A461" s="90" t="s">
        <v>8</v>
      </c>
      <c r="B461" s="90"/>
      <c r="C461" s="91">
        <v>213034002</v>
      </c>
      <c r="D461" s="250" t="s">
        <v>1013</v>
      </c>
      <c r="E461" s="92" t="s">
        <v>6</v>
      </c>
      <c r="F461" s="92" t="s">
        <v>219</v>
      </c>
      <c r="G461" s="101">
        <f>IF(F461="I",IFERROR(VLOOKUP(C461,Consolidado!B:H,7,FALSE),0),0)</f>
        <v>0</v>
      </c>
      <c r="H461" s="93"/>
      <c r="I461" s="277">
        <v>0</v>
      </c>
      <c r="J461" s="93"/>
      <c r="K461" s="101">
        <v>0</v>
      </c>
      <c r="L461" s="93"/>
      <c r="M461" s="277">
        <v>0</v>
      </c>
      <c r="N461" s="93"/>
      <c r="O461" s="101">
        <v>0</v>
      </c>
      <c r="P461" s="93"/>
      <c r="Q461" s="277">
        <v>0</v>
      </c>
    </row>
    <row r="462" spans="1:17" s="94" customFormat="1" ht="12" hidden="1" customHeight="1">
      <c r="A462" s="90" t="s">
        <v>8</v>
      </c>
      <c r="B462" s="90"/>
      <c r="C462" s="91">
        <v>21303400201</v>
      </c>
      <c r="D462" s="250" t="s">
        <v>1013</v>
      </c>
      <c r="E462" s="92" t="s">
        <v>6</v>
      </c>
      <c r="F462" s="92" t="s">
        <v>220</v>
      </c>
      <c r="G462" s="101">
        <f>IF(F462="I",IFERROR(VLOOKUP(C462,Consolidado!B:H,7,FALSE),0),0)</f>
        <v>0</v>
      </c>
      <c r="H462" s="93"/>
      <c r="I462" s="277">
        <v>0</v>
      </c>
      <c r="J462" s="93"/>
      <c r="K462" s="101">
        <v>0</v>
      </c>
      <c r="L462" s="93"/>
      <c r="M462" s="277">
        <v>0</v>
      </c>
      <c r="N462" s="93"/>
      <c r="O462" s="101">
        <v>0</v>
      </c>
      <c r="P462" s="93"/>
      <c r="Q462" s="277">
        <v>0</v>
      </c>
    </row>
    <row r="463" spans="1:17" s="94" customFormat="1" ht="12" hidden="1" customHeight="1">
      <c r="A463" s="90" t="s">
        <v>8</v>
      </c>
      <c r="B463" s="90"/>
      <c r="C463" s="91">
        <v>21303400202</v>
      </c>
      <c r="D463" s="250" t="s">
        <v>1013</v>
      </c>
      <c r="E463" s="92" t="s">
        <v>146</v>
      </c>
      <c r="F463" s="92" t="s">
        <v>220</v>
      </c>
      <c r="G463" s="101">
        <f>IF(F463="I",IFERROR(VLOOKUP(C463,Consolidado!B:H,7,FALSE),0),0)</f>
        <v>0</v>
      </c>
      <c r="H463" s="93"/>
      <c r="I463" s="277">
        <v>0</v>
      </c>
      <c r="J463" s="93"/>
      <c r="K463" s="101">
        <v>0</v>
      </c>
      <c r="L463" s="93"/>
      <c r="M463" s="277">
        <v>0</v>
      </c>
      <c r="N463" s="93"/>
      <c r="O463" s="101">
        <v>0</v>
      </c>
      <c r="P463" s="93"/>
      <c r="Q463" s="277">
        <v>0</v>
      </c>
    </row>
    <row r="464" spans="1:17" s="94" customFormat="1" ht="12" hidden="1" customHeight="1">
      <c r="A464" s="90" t="s">
        <v>8</v>
      </c>
      <c r="B464" s="90"/>
      <c r="C464" s="91">
        <v>214</v>
      </c>
      <c r="D464" s="250" t="s">
        <v>10</v>
      </c>
      <c r="E464" s="92" t="s">
        <v>6</v>
      </c>
      <c r="F464" s="92" t="s">
        <v>219</v>
      </c>
      <c r="G464" s="101">
        <f>IF(F464="I",IFERROR(VLOOKUP(C464,Consolidado!B:H,7,FALSE),0),0)</f>
        <v>0</v>
      </c>
      <c r="H464" s="93"/>
      <c r="I464" s="277">
        <v>0</v>
      </c>
      <c r="J464" s="93"/>
      <c r="K464" s="101">
        <v>0</v>
      </c>
      <c r="L464" s="93"/>
      <c r="M464" s="277">
        <v>0</v>
      </c>
      <c r="N464" s="93"/>
      <c r="O464" s="101">
        <v>0</v>
      </c>
      <c r="P464" s="93"/>
      <c r="Q464" s="277">
        <v>0</v>
      </c>
    </row>
    <row r="465" spans="1:17" s="94" customFormat="1" ht="12" hidden="1" customHeight="1">
      <c r="A465" s="90" t="s">
        <v>8</v>
      </c>
      <c r="B465" s="90"/>
      <c r="C465" s="91">
        <v>21401</v>
      </c>
      <c r="D465" s="250" t="s">
        <v>730</v>
      </c>
      <c r="E465" s="92" t="s">
        <v>6</v>
      </c>
      <c r="F465" s="92" t="s">
        <v>219</v>
      </c>
      <c r="G465" s="101">
        <f>IF(F465="I",IFERROR(VLOOKUP(C465,Consolidado!B:H,7,FALSE),0),0)</f>
        <v>0</v>
      </c>
      <c r="H465" s="93"/>
      <c r="I465" s="277">
        <v>0</v>
      </c>
      <c r="J465" s="93"/>
      <c r="K465" s="101">
        <v>0</v>
      </c>
      <c r="L465" s="93"/>
      <c r="M465" s="277">
        <v>0</v>
      </c>
      <c r="N465" s="93"/>
      <c r="O465" s="101">
        <v>0</v>
      </c>
      <c r="P465" s="93"/>
      <c r="Q465" s="277">
        <v>0</v>
      </c>
    </row>
    <row r="466" spans="1:17" s="94" customFormat="1" ht="12" hidden="1" customHeight="1">
      <c r="A466" s="90" t="s">
        <v>8</v>
      </c>
      <c r="B466" s="90"/>
      <c r="C466" s="91">
        <v>2140101</v>
      </c>
      <c r="D466" s="250" t="s">
        <v>1019</v>
      </c>
      <c r="E466" s="92" t="s">
        <v>6</v>
      </c>
      <c r="F466" s="92" t="s">
        <v>220</v>
      </c>
      <c r="G466" s="101">
        <f>IF(F466="I",IFERROR(VLOOKUP(C466,Consolidado!B:H,7,FALSE),0),0)</f>
        <v>0</v>
      </c>
      <c r="H466" s="93"/>
      <c r="I466" s="277">
        <v>0</v>
      </c>
      <c r="J466" s="93"/>
      <c r="K466" s="101">
        <v>0</v>
      </c>
      <c r="L466" s="93"/>
      <c r="M466" s="277">
        <v>0</v>
      </c>
      <c r="N466" s="93"/>
      <c r="O466" s="101">
        <v>0</v>
      </c>
      <c r="P466" s="93"/>
      <c r="Q466" s="277">
        <v>0</v>
      </c>
    </row>
    <row r="467" spans="1:17" s="94" customFormat="1" ht="12" hidden="1" customHeight="1">
      <c r="A467" s="90" t="s">
        <v>8</v>
      </c>
      <c r="B467" s="90"/>
      <c r="C467" s="91">
        <v>2140102</v>
      </c>
      <c r="D467" s="250" t="s">
        <v>1020</v>
      </c>
      <c r="E467" s="92" t="s">
        <v>6</v>
      </c>
      <c r="F467" s="92" t="s">
        <v>220</v>
      </c>
      <c r="G467" s="101">
        <f>IF(F467="I",IFERROR(VLOOKUP(C467,Consolidado!B:H,7,FALSE),0),0)</f>
        <v>0</v>
      </c>
      <c r="H467" s="93"/>
      <c r="I467" s="277">
        <v>0</v>
      </c>
      <c r="J467" s="93"/>
      <c r="K467" s="101">
        <v>0</v>
      </c>
      <c r="L467" s="93"/>
      <c r="M467" s="277">
        <v>0</v>
      </c>
      <c r="N467" s="93"/>
      <c r="O467" s="101">
        <v>0</v>
      </c>
      <c r="P467" s="93"/>
      <c r="Q467" s="277">
        <v>0</v>
      </c>
    </row>
    <row r="468" spans="1:17" s="94" customFormat="1" ht="12" hidden="1" customHeight="1">
      <c r="A468" s="90" t="s">
        <v>8</v>
      </c>
      <c r="B468" s="90" t="s">
        <v>116</v>
      </c>
      <c r="C468" s="91">
        <v>2140103</v>
      </c>
      <c r="D468" s="250" t="s">
        <v>797</v>
      </c>
      <c r="E468" s="92" t="s">
        <v>6</v>
      </c>
      <c r="F468" s="92" t="s">
        <v>220</v>
      </c>
      <c r="G468" s="101">
        <f>IF(F468="I",IFERROR(VLOOKUP(C468,Consolidado!B:H,7,FALSE),0),0)</f>
        <v>0</v>
      </c>
      <c r="H468" s="93"/>
      <c r="I468" s="277">
        <v>0</v>
      </c>
      <c r="J468" s="93"/>
      <c r="K468" s="101">
        <v>0</v>
      </c>
      <c r="L468" s="93"/>
      <c r="M468" s="277">
        <v>0</v>
      </c>
      <c r="N468" s="93"/>
      <c r="O468" s="101">
        <v>0</v>
      </c>
      <c r="P468" s="93"/>
      <c r="Q468" s="277">
        <v>0</v>
      </c>
    </row>
    <row r="469" spans="1:17" s="94" customFormat="1" ht="12" hidden="1" customHeight="1">
      <c r="A469" s="90" t="s">
        <v>8</v>
      </c>
      <c r="B469" s="90" t="s">
        <v>588</v>
      </c>
      <c r="C469" s="91">
        <v>2140104</v>
      </c>
      <c r="D469" s="250" t="s">
        <v>463</v>
      </c>
      <c r="E469" s="92" t="s">
        <v>6</v>
      </c>
      <c r="F469" s="92" t="s">
        <v>220</v>
      </c>
      <c r="G469" s="101">
        <f>IF(F469="I",IFERROR(VLOOKUP(C469,Consolidado!B:H,7,FALSE),0),0)</f>
        <v>295300000</v>
      </c>
      <c r="H469" s="93"/>
      <c r="I469" s="277">
        <v>0</v>
      </c>
      <c r="J469" s="93"/>
      <c r="K469" s="101">
        <v>0</v>
      </c>
      <c r="L469" s="93"/>
      <c r="M469" s="277">
        <v>0</v>
      </c>
      <c r="N469" s="93"/>
      <c r="O469" s="101">
        <v>0</v>
      </c>
      <c r="P469" s="93"/>
      <c r="Q469" s="277">
        <v>0</v>
      </c>
    </row>
    <row r="470" spans="1:17" s="94" customFormat="1" ht="12" hidden="1" customHeight="1">
      <c r="A470" s="90" t="s">
        <v>8</v>
      </c>
      <c r="B470" s="90" t="s">
        <v>588</v>
      </c>
      <c r="C470" s="91">
        <v>2140105</v>
      </c>
      <c r="D470" s="250" t="s">
        <v>731</v>
      </c>
      <c r="E470" s="92" t="s">
        <v>6</v>
      </c>
      <c r="F470" s="92" t="s">
        <v>220</v>
      </c>
      <c r="G470" s="101">
        <f>IF(F470="I",IFERROR(VLOOKUP(C470,Consolidado!B:H,7,FALSE),0),0)</f>
        <v>44701320</v>
      </c>
      <c r="H470" s="93"/>
      <c r="I470" s="277">
        <v>0</v>
      </c>
      <c r="J470" s="93"/>
      <c r="K470" s="101">
        <v>0</v>
      </c>
      <c r="L470" s="93"/>
      <c r="M470" s="277">
        <v>0</v>
      </c>
      <c r="N470" s="93"/>
      <c r="O470" s="101">
        <v>0</v>
      </c>
      <c r="P470" s="93"/>
      <c r="Q470" s="277">
        <v>0</v>
      </c>
    </row>
    <row r="471" spans="1:17" s="94" customFormat="1" ht="12" hidden="1" customHeight="1">
      <c r="A471" s="90" t="s">
        <v>8</v>
      </c>
      <c r="B471" s="90"/>
      <c r="C471" s="91">
        <v>2140106</v>
      </c>
      <c r="D471" s="250" t="s">
        <v>1021</v>
      </c>
      <c r="E471" s="92" t="s">
        <v>6</v>
      </c>
      <c r="F471" s="92" t="s">
        <v>220</v>
      </c>
      <c r="G471" s="101">
        <f>IF(F471="I",IFERROR(VLOOKUP(C471,Consolidado!B:H,7,FALSE),0),0)</f>
        <v>0</v>
      </c>
      <c r="H471" s="93"/>
      <c r="I471" s="277">
        <v>0</v>
      </c>
      <c r="J471" s="93"/>
      <c r="K471" s="101">
        <v>0</v>
      </c>
      <c r="L471" s="93"/>
      <c r="M471" s="277">
        <v>0</v>
      </c>
      <c r="N471" s="93"/>
      <c r="O471" s="101">
        <v>0</v>
      </c>
      <c r="P471" s="93"/>
      <c r="Q471" s="277">
        <v>0</v>
      </c>
    </row>
    <row r="472" spans="1:17" s="94" customFormat="1" ht="12" hidden="1" customHeight="1">
      <c r="A472" s="90" t="s">
        <v>8</v>
      </c>
      <c r="B472" s="90" t="s">
        <v>116</v>
      </c>
      <c r="C472" s="91">
        <v>2140107</v>
      </c>
      <c r="D472" s="250" t="s">
        <v>116</v>
      </c>
      <c r="E472" s="92" t="s">
        <v>6</v>
      </c>
      <c r="F472" s="92" t="s">
        <v>220</v>
      </c>
      <c r="G472" s="101">
        <f>IF(F472="I",IFERROR(VLOOKUP(C472,Consolidado!B:H,7,FALSE),0),0)</f>
        <v>56995910</v>
      </c>
      <c r="H472" s="93"/>
      <c r="I472" s="277">
        <v>0</v>
      </c>
      <c r="J472" s="93"/>
      <c r="K472" s="101">
        <v>0</v>
      </c>
      <c r="L472" s="93"/>
      <c r="M472" s="277">
        <v>0</v>
      </c>
      <c r="N472" s="93"/>
      <c r="O472" s="101">
        <v>0</v>
      </c>
      <c r="P472" s="93"/>
      <c r="Q472" s="277">
        <v>0</v>
      </c>
    </row>
    <row r="473" spans="1:17" s="94" customFormat="1" ht="12" hidden="1" customHeight="1">
      <c r="A473" s="90" t="s">
        <v>8</v>
      </c>
      <c r="B473" s="90"/>
      <c r="C473" s="91">
        <v>2140108</v>
      </c>
      <c r="D473" s="250" t="s">
        <v>1022</v>
      </c>
      <c r="E473" s="92" t="s">
        <v>6</v>
      </c>
      <c r="F473" s="92" t="s">
        <v>220</v>
      </c>
      <c r="G473" s="101">
        <f>IF(F473="I",IFERROR(VLOOKUP(C473,Consolidado!B:H,7,FALSE),0),0)</f>
        <v>0</v>
      </c>
      <c r="H473" s="93"/>
      <c r="I473" s="277">
        <v>0</v>
      </c>
      <c r="J473" s="93"/>
      <c r="K473" s="101">
        <v>0</v>
      </c>
      <c r="L473" s="93"/>
      <c r="M473" s="277">
        <v>0</v>
      </c>
      <c r="N473" s="93"/>
      <c r="O473" s="101">
        <v>0</v>
      </c>
      <c r="P473" s="93"/>
      <c r="Q473" s="277">
        <v>0</v>
      </c>
    </row>
    <row r="474" spans="1:17" s="94" customFormat="1" ht="12" hidden="1" customHeight="1">
      <c r="A474" s="90" t="s">
        <v>8</v>
      </c>
      <c r="B474" s="90" t="s">
        <v>588</v>
      </c>
      <c r="C474" s="91">
        <v>2140109</v>
      </c>
      <c r="D474" s="250" t="s">
        <v>1023</v>
      </c>
      <c r="E474" s="92" t="s">
        <v>6</v>
      </c>
      <c r="F474" s="92" t="s">
        <v>220</v>
      </c>
      <c r="G474" s="101">
        <f>IF(F474="I",IFERROR(VLOOKUP(C474,Consolidado!B:H,7,FALSE),0),0)</f>
        <v>0</v>
      </c>
      <c r="H474" s="93"/>
      <c r="I474" s="277">
        <v>0</v>
      </c>
      <c r="J474" s="93"/>
      <c r="K474" s="101">
        <v>0</v>
      </c>
      <c r="L474" s="93"/>
      <c r="M474" s="277">
        <v>0</v>
      </c>
      <c r="N474" s="93"/>
      <c r="O474" s="101">
        <v>0</v>
      </c>
      <c r="P474" s="93"/>
      <c r="Q474" s="277">
        <v>0</v>
      </c>
    </row>
    <row r="475" spans="1:17" s="94" customFormat="1" ht="12" hidden="1" customHeight="1">
      <c r="A475" s="90" t="s">
        <v>8</v>
      </c>
      <c r="B475" s="90"/>
      <c r="C475" s="91">
        <v>2140110</v>
      </c>
      <c r="D475" s="250" t="s">
        <v>1024</v>
      </c>
      <c r="E475" s="92" t="s">
        <v>6</v>
      </c>
      <c r="F475" s="92" t="s">
        <v>220</v>
      </c>
      <c r="G475" s="101">
        <f>IF(F475="I",IFERROR(VLOOKUP(C475,Consolidado!B:H,7,FALSE),0),0)</f>
        <v>0</v>
      </c>
      <c r="H475" s="93"/>
      <c r="I475" s="277">
        <v>0</v>
      </c>
      <c r="J475" s="93"/>
      <c r="K475" s="101">
        <v>0</v>
      </c>
      <c r="L475" s="93"/>
      <c r="M475" s="277">
        <v>0</v>
      </c>
      <c r="N475" s="93"/>
      <c r="O475" s="101">
        <v>0</v>
      </c>
      <c r="P475" s="93"/>
      <c r="Q475" s="277">
        <v>0</v>
      </c>
    </row>
    <row r="476" spans="1:17" s="94" customFormat="1" ht="12" hidden="1" customHeight="1">
      <c r="A476" s="90" t="s">
        <v>8</v>
      </c>
      <c r="B476" s="90"/>
      <c r="C476" s="91">
        <v>21402</v>
      </c>
      <c r="D476" s="250" t="s">
        <v>732</v>
      </c>
      <c r="E476" s="92" t="s">
        <v>6</v>
      </c>
      <c r="F476" s="92" t="s">
        <v>219</v>
      </c>
      <c r="G476" s="101">
        <f>IF(F476="I",IFERROR(VLOOKUP(C476,Consolidado!B:H,7,FALSE),0),0)</f>
        <v>0</v>
      </c>
      <c r="H476" s="93"/>
      <c r="I476" s="277">
        <v>0</v>
      </c>
      <c r="J476" s="93"/>
      <c r="K476" s="101">
        <v>0</v>
      </c>
      <c r="L476" s="93"/>
      <c r="M476" s="277">
        <v>0</v>
      </c>
      <c r="N476" s="93"/>
      <c r="O476" s="101">
        <v>0</v>
      </c>
      <c r="P476" s="93"/>
      <c r="Q476" s="277">
        <v>0</v>
      </c>
    </row>
    <row r="477" spans="1:17" s="94" customFormat="1" ht="12" hidden="1" customHeight="1">
      <c r="A477" s="90" t="s">
        <v>8</v>
      </c>
      <c r="B477" s="90" t="s">
        <v>67</v>
      </c>
      <c r="C477" s="91">
        <v>2140201</v>
      </c>
      <c r="D477" s="250" t="s">
        <v>67</v>
      </c>
      <c r="E477" s="92" t="s">
        <v>6</v>
      </c>
      <c r="F477" s="92" t="s">
        <v>220</v>
      </c>
      <c r="G477" s="101">
        <f>IF(F477="I",IFERROR(VLOOKUP(C477,Consolidado!B:H,7,FALSE),0),0)</f>
        <v>449842062</v>
      </c>
      <c r="H477" s="93"/>
      <c r="I477" s="277">
        <v>0</v>
      </c>
      <c r="J477" s="93"/>
      <c r="K477" s="101">
        <v>0</v>
      </c>
      <c r="L477" s="93"/>
      <c r="M477" s="277">
        <v>0</v>
      </c>
      <c r="N477" s="93"/>
      <c r="O477" s="101">
        <v>0</v>
      </c>
      <c r="P477" s="93"/>
      <c r="Q477" s="277">
        <v>0</v>
      </c>
    </row>
    <row r="478" spans="1:17" s="94" customFormat="1" ht="12" hidden="1" customHeight="1">
      <c r="A478" s="90" t="s">
        <v>8</v>
      </c>
      <c r="B478" s="90"/>
      <c r="C478" s="91">
        <v>2140202</v>
      </c>
      <c r="D478" s="250" t="s">
        <v>733</v>
      </c>
      <c r="E478" s="92" t="s">
        <v>6</v>
      </c>
      <c r="F478" s="92" t="s">
        <v>219</v>
      </c>
      <c r="G478" s="101">
        <f>IF(F478="I",IFERROR(VLOOKUP(C478,Consolidado!B:H,7,FALSE),0),0)</f>
        <v>0</v>
      </c>
      <c r="H478" s="93"/>
      <c r="I478" s="277">
        <v>0</v>
      </c>
      <c r="J478" s="93"/>
      <c r="K478" s="101">
        <v>0</v>
      </c>
      <c r="L478" s="93"/>
      <c r="M478" s="277">
        <v>0</v>
      </c>
      <c r="N478" s="93"/>
      <c r="O478" s="101">
        <v>0</v>
      </c>
      <c r="P478" s="93"/>
      <c r="Q478" s="277">
        <v>0</v>
      </c>
    </row>
    <row r="479" spans="1:17" s="94" customFormat="1" ht="12" hidden="1" customHeight="1">
      <c r="A479" s="90" t="s">
        <v>8</v>
      </c>
      <c r="B479" s="90"/>
      <c r="C479" s="91">
        <v>214020201</v>
      </c>
      <c r="D479" s="250" t="s">
        <v>1025</v>
      </c>
      <c r="E479" s="92" t="s">
        <v>6</v>
      </c>
      <c r="F479" s="92" t="s">
        <v>220</v>
      </c>
      <c r="G479" s="101">
        <f>IF(F479="I",IFERROR(VLOOKUP(C479,Consolidado!B:H,7,FALSE),0),0)</f>
        <v>0</v>
      </c>
      <c r="H479" s="93"/>
      <c r="I479" s="277">
        <v>0</v>
      </c>
      <c r="J479" s="93"/>
      <c r="K479" s="101">
        <v>0</v>
      </c>
      <c r="L479" s="93"/>
      <c r="M479" s="277">
        <v>0</v>
      </c>
      <c r="N479" s="93"/>
      <c r="O479" s="101">
        <v>0</v>
      </c>
      <c r="P479" s="93"/>
      <c r="Q479" s="277">
        <v>0</v>
      </c>
    </row>
    <row r="480" spans="1:17" s="94" customFormat="1" ht="12" hidden="1" customHeight="1">
      <c r="A480" s="90" t="s">
        <v>8</v>
      </c>
      <c r="B480" s="90"/>
      <c r="C480" s="91">
        <v>214020202</v>
      </c>
      <c r="D480" s="250" t="s">
        <v>1026</v>
      </c>
      <c r="E480" s="92" t="s">
        <v>6</v>
      </c>
      <c r="F480" s="92" t="s">
        <v>220</v>
      </c>
      <c r="G480" s="101">
        <f>IF(F480="I",IFERROR(VLOOKUP(C480,Consolidado!B:H,7,FALSE),0),0)</f>
        <v>0</v>
      </c>
      <c r="H480" s="93"/>
      <c r="I480" s="277">
        <v>0</v>
      </c>
      <c r="J480" s="93"/>
      <c r="K480" s="101">
        <v>0</v>
      </c>
      <c r="L480" s="93"/>
      <c r="M480" s="277">
        <v>0</v>
      </c>
      <c r="N480" s="93"/>
      <c r="O480" s="101">
        <v>0</v>
      </c>
      <c r="P480" s="93"/>
      <c r="Q480" s="277">
        <v>0</v>
      </c>
    </row>
    <row r="481" spans="1:17" s="94" customFormat="1" ht="12" hidden="1" customHeight="1">
      <c r="A481" s="90" t="s">
        <v>8</v>
      </c>
      <c r="B481" s="90" t="s">
        <v>68</v>
      </c>
      <c r="C481" s="91">
        <v>214020203</v>
      </c>
      <c r="D481" s="250" t="s">
        <v>734</v>
      </c>
      <c r="E481" s="92" t="s">
        <v>6</v>
      </c>
      <c r="F481" s="92" t="s">
        <v>220</v>
      </c>
      <c r="G481" s="101">
        <f>IF(F481="I",IFERROR(VLOOKUP(C481,Consolidado!B:H,7,FALSE),0),0)</f>
        <v>55444615</v>
      </c>
      <c r="H481" s="93"/>
      <c r="I481" s="277">
        <v>0</v>
      </c>
      <c r="J481" s="93"/>
      <c r="K481" s="101">
        <v>0</v>
      </c>
      <c r="L481" s="93"/>
      <c r="M481" s="277">
        <v>0</v>
      </c>
      <c r="N481" s="93"/>
      <c r="O481" s="101">
        <v>0</v>
      </c>
      <c r="P481" s="93"/>
      <c r="Q481" s="277">
        <v>0</v>
      </c>
    </row>
    <row r="482" spans="1:17" s="94" customFormat="1" ht="12" hidden="1" customHeight="1">
      <c r="A482" s="90" t="s">
        <v>8</v>
      </c>
      <c r="B482" s="90" t="s">
        <v>31</v>
      </c>
      <c r="C482" s="91">
        <v>2140203</v>
      </c>
      <c r="D482" s="250" t="s">
        <v>735</v>
      </c>
      <c r="E482" s="92" t="s">
        <v>6</v>
      </c>
      <c r="F482" s="92" t="s">
        <v>220</v>
      </c>
      <c r="G482" s="101">
        <f>IF(F482="I",IFERROR(VLOOKUP(C482,Consolidado!B:H,7,FALSE),0),0)</f>
        <v>13362300</v>
      </c>
      <c r="H482" s="93"/>
      <c r="I482" s="277">
        <v>0</v>
      </c>
      <c r="J482" s="93"/>
      <c r="K482" s="101">
        <v>0</v>
      </c>
      <c r="L482" s="93"/>
      <c r="M482" s="277">
        <v>0</v>
      </c>
      <c r="N482" s="93"/>
      <c r="O482" s="101">
        <v>0</v>
      </c>
      <c r="P482" s="93"/>
      <c r="Q482" s="277">
        <v>0</v>
      </c>
    </row>
    <row r="483" spans="1:17" s="94" customFormat="1" ht="12" hidden="1" customHeight="1">
      <c r="A483" s="90" t="s">
        <v>8</v>
      </c>
      <c r="B483" s="90" t="s">
        <v>31</v>
      </c>
      <c r="C483" s="91">
        <v>2140204</v>
      </c>
      <c r="D483" s="250" t="s">
        <v>736</v>
      </c>
      <c r="E483" s="92" t="s">
        <v>6</v>
      </c>
      <c r="F483" s="92" t="s">
        <v>220</v>
      </c>
      <c r="G483" s="101">
        <f>IF(F483="I",IFERROR(VLOOKUP(C483,Consolidado!B:H,7,FALSE),0),0)</f>
        <v>18642198</v>
      </c>
      <c r="H483" s="93"/>
      <c r="I483" s="277">
        <v>0</v>
      </c>
      <c r="J483" s="93"/>
      <c r="K483" s="101">
        <v>0</v>
      </c>
      <c r="L483" s="93"/>
      <c r="M483" s="277">
        <v>0</v>
      </c>
      <c r="N483" s="93"/>
      <c r="O483" s="101">
        <v>0</v>
      </c>
      <c r="P483" s="93"/>
      <c r="Q483" s="277">
        <v>0</v>
      </c>
    </row>
    <row r="484" spans="1:17" s="94" customFormat="1" ht="12" hidden="1" customHeight="1">
      <c r="A484" s="90" t="s">
        <v>8</v>
      </c>
      <c r="B484" s="90"/>
      <c r="C484" s="91">
        <v>2140205</v>
      </c>
      <c r="D484" s="250" t="s">
        <v>1027</v>
      </c>
      <c r="E484" s="92" t="s">
        <v>6</v>
      </c>
      <c r="F484" s="92" t="s">
        <v>220</v>
      </c>
      <c r="G484" s="101">
        <f>IF(F484="I",IFERROR(VLOOKUP(C484,Consolidado!B:H,7,FALSE),0),0)</f>
        <v>0</v>
      </c>
      <c r="H484" s="93"/>
      <c r="I484" s="277">
        <v>0</v>
      </c>
      <c r="J484" s="93"/>
      <c r="K484" s="101">
        <v>0</v>
      </c>
      <c r="L484" s="93"/>
      <c r="M484" s="277">
        <v>0</v>
      </c>
      <c r="N484" s="93"/>
      <c r="O484" s="101">
        <v>0</v>
      </c>
      <c r="P484" s="93"/>
      <c r="Q484" s="277">
        <v>0</v>
      </c>
    </row>
    <row r="485" spans="1:17" s="94" customFormat="1" ht="12" hidden="1" customHeight="1">
      <c r="A485" s="90" t="s">
        <v>8</v>
      </c>
      <c r="B485" s="90"/>
      <c r="C485" s="91">
        <v>2140206</v>
      </c>
      <c r="D485" s="250" t="s">
        <v>1028</v>
      </c>
      <c r="E485" s="92" t="s">
        <v>6</v>
      </c>
      <c r="F485" s="92" t="s">
        <v>220</v>
      </c>
      <c r="G485" s="101">
        <f>IF(F485="I",IFERROR(VLOOKUP(C485,Consolidado!B:H,7,FALSE),0),0)</f>
        <v>0</v>
      </c>
      <c r="H485" s="93"/>
      <c r="I485" s="277">
        <v>0</v>
      </c>
      <c r="J485" s="93"/>
      <c r="K485" s="101">
        <v>0</v>
      </c>
      <c r="L485" s="93"/>
      <c r="M485" s="277">
        <v>0</v>
      </c>
      <c r="N485" s="93"/>
      <c r="O485" s="101">
        <v>0</v>
      </c>
      <c r="P485" s="93"/>
      <c r="Q485" s="277">
        <v>0</v>
      </c>
    </row>
    <row r="486" spans="1:17" s="94" customFormat="1" ht="12" hidden="1" customHeight="1">
      <c r="A486" s="90" t="s">
        <v>8</v>
      </c>
      <c r="B486" s="90"/>
      <c r="C486" s="91">
        <v>21403</v>
      </c>
      <c r="D486" s="250" t="s">
        <v>1029</v>
      </c>
      <c r="E486" s="92" t="s">
        <v>6</v>
      </c>
      <c r="F486" s="92" t="s">
        <v>219</v>
      </c>
      <c r="G486" s="101">
        <f>IF(F486="I",IFERROR(VLOOKUP(C486,Consolidado!B:H,7,FALSE),0),0)</f>
        <v>0</v>
      </c>
      <c r="H486" s="93"/>
      <c r="I486" s="277">
        <v>0</v>
      </c>
      <c r="J486" s="93"/>
      <c r="K486" s="101">
        <v>0</v>
      </c>
      <c r="L486" s="93"/>
      <c r="M486" s="277">
        <v>0</v>
      </c>
      <c r="N486" s="93"/>
      <c r="O486" s="101">
        <v>0</v>
      </c>
      <c r="P486" s="93"/>
      <c r="Q486" s="277">
        <v>0</v>
      </c>
    </row>
    <row r="487" spans="1:17" s="94" customFormat="1" ht="12" hidden="1" customHeight="1">
      <c r="A487" s="90" t="s">
        <v>8</v>
      </c>
      <c r="B487" s="90"/>
      <c r="C487" s="91">
        <v>2140301</v>
      </c>
      <c r="D487" s="250" t="s">
        <v>1030</v>
      </c>
      <c r="E487" s="92" t="s">
        <v>6</v>
      </c>
      <c r="F487" s="92" t="s">
        <v>220</v>
      </c>
      <c r="G487" s="101">
        <f>IF(F487="I",IFERROR(VLOOKUP(C487,Consolidado!B:H,7,FALSE),0),0)</f>
        <v>0</v>
      </c>
      <c r="H487" s="93"/>
      <c r="I487" s="277">
        <v>0</v>
      </c>
      <c r="J487" s="93"/>
      <c r="K487" s="101">
        <v>0</v>
      </c>
      <c r="L487" s="93"/>
      <c r="M487" s="277">
        <v>0</v>
      </c>
      <c r="N487" s="93"/>
      <c r="O487" s="101">
        <v>0</v>
      </c>
      <c r="P487" s="93"/>
      <c r="Q487" s="277">
        <v>0</v>
      </c>
    </row>
    <row r="488" spans="1:17" s="94" customFormat="1" ht="12" hidden="1" customHeight="1">
      <c r="A488" s="90" t="s">
        <v>8</v>
      </c>
      <c r="B488" s="90"/>
      <c r="C488" s="91">
        <v>2140302</v>
      </c>
      <c r="D488" s="250" t="s">
        <v>1031</v>
      </c>
      <c r="E488" s="92" t="s">
        <v>6</v>
      </c>
      <c r="F488" s="92" t="s">
        <v>220</v>
      </c>
      <c r="G488" s="101">
        <f>IF(F488="I",IFERROR(VLOOKUP(C488,Consolidado!B:H,7,FALSE),0),0)</f>
        <v>0</v>
      </c>
      <c r="H488" s="93"/>
      <c r="I488" s="277">
        <v>0</v>
      </c>
      <c r="J488" s="93"/>
      <c r="K488" s="101">
        <v>0</v>
      </c>
      <c r="L488" s="93"/>
      <c r="M488" s="277">
        <v>0</v>
      </c>
      <c r="N488" s="93"/>
      <c r="O488" s="101">
        <v>0</v>
      </c>
      <c r="P488" s="93"/>
      <c r="Q488" s="277">
        <v>0</v>
      </c>
    </row>
    <row r="489" spans="1:17" s="94" customFormat="1" ht="12" hidden="1" customHeight="1">
      <c r="A489" s="90" t="s">
        <v>8</v>
      </c>
      <c r="B489" s="90"/>
      <c r="C489" s="91">
        <v>2140303</v>
      </c>
      <c r="D489" s="250" t="s">
        <v>1032</v>
      </c>
      <c r="E489" s="92" t="s">
        <v>6</v>
      </c>
      <c r="F489" s="92" t="s">
        <v>220</v>
      </c>
      <c r="G489" s="101">
        <f>IF(F489="I",IFERROR(VLOOKUP(C489,Consolidado!B:H,7,FALSE),0),0)</f>
        <v>0</v>
      </c>
      <c r="H489" s="93"/>
      <c r="I489" s="277">
        <v>0</v>
      </c>
      <c r="J489" s="93"/>
      <c r="K489" s="101">
        <v>0</v>
      </c>
      <c r="L489" s="93"/>
      <c r="M489" s="277">
        <v>0</v>
      </c>
      <c r="N489" s="93"/>
      <c r="O489" s="101">
        <v>0</v>
      </c>
      <c r="P489" s="93"/>
      <c r="Q489" s="277">
        <v>0</v>
      </c>
    </row>
    <row r="490" spans="1:17" s="94" customFormat="1" ht="12" hidden="1" customHeight="1">
      <c r="A490" s="90" t="s">
        <v>8</v>
      </c>
      <c r="B490" s="90"/>
      <c r="C490" s="91">
        <v>2140304</v>
      </c>
      <c r="D490" s="250" t="s">
        <v>1033</v>
      </c>
      <c r="E490" s="92" t="s">
        <v>6</v>
      </c>
      <c r="F490" s="92" t="s">
        <v>220</v>
      </c>
      <c r="G490" s="101">
        <f>IF(F490="I",IFERROR(VLOOKUP(C490,Consolidado!B:H,7,FALSE),0),0)</f>
        <v>0</v>
      </c>
      <c r="H490" s="93"/>
      <c r="I490" s="277">
        <v>0</v>
      </c>
      <c r="J490" s="93"/>
      <c r="K490" s="101">
        <v>0</v>
      </c>
      <c r="L490" s="93"/>
      <c r="M490" s="277">
        <v>0</v>
      </c>
      <c r="N490" s="93"/>
      <c r="O490" s="101">
        <v>0</v>
      </c>
      <c r="P490" s="93"/>
      <c r="Q490" s="277">
        <v>0</v>
      </c>
    </row>
    <row r="491" spans="1:17" s="94" customFormat="1" ht="12" hidden="1" customHeight="1">
      <c r="A491" s="90" t="s">
        <v>8</v>
      </c>
      <c r="B491" s="90"/>
      <c r="C491" s="91">
        <v>2140399</v>
      </c>
      <c r="D491" s="250" t="s">
        <v>1034</v>
      </c>
      <c r="E491" s="92" t="s">
        <v>6</v>
      </c>
      <c r="F491" s="92" t="s">
        <v>220</v>
      </c>
      <c r="G491" s="101">
        <f>IF(F491="I",IFERROR(VLOOKUP(C491,Consolidado!B:H,7,FALSE),0),0)</f>
        <v>0</v>
      </c>
      <c r="H491" s="93"/>
      <c r="I491" s="277">
        <v>0</v>
      </c>
      <c r="J491" s="93"/>
      <c r="K491" s="101">
        <v>0</v>
      </c>
      <c r="L491" s="93"/>
      <c r="M491" s="277">
        <v>0</v>
      </c>
      <c r="N491" s="93"/>
      <c r="O491" s="101">
        <v>0</v>
      </c>
      <c r="P491" s="93"/>
      <c r="Q491" s="277">
        <v>0</v>
      </c>
    </row>
    <row r="492" spans="1:17" s="94" customFormat="1" ht="12" hidden="1" customHeight="1">
      <c r="A492" s="90" t="s">
        <v>8</v>
      </c>
      <c r="B492" s="90"/>
      <c r="C492" s="91">
        <v>21404</v>
      </c>
      <c r="D492" s="250" t="s">
        <v>737</v>
      </c>
      <c r="E492" s="92" t="s">
        <v>6</v>
      </c>
      <c r="F492" s="92" t="s">
        <v>219</v>
      </c>
      <c r="G492" s="101">
        <f>IF(F492="I",IFERROR(VLOOKUP(C492,Consolidado!B:H,7,FALSE),0),0)</f>
        <v>0</v>
      </c>
      <c r="H492" s="93"/>
      <c r="I492" s="277">
        <v>0</v>
      </c>
      <c r="J492" s="93"/>
      <c r="K492" s="101">
        <v>0</v>
      </c>
      <c r="L492" s="93"/>
      <c r="M492" s="277">
        <v>0</v>
      </c>
      <c r="N492" s="93"/>
      <c r="O492" s="101">
        <v>0</v>
      </c>
      <c r="P492" s="93"/>
      <c r="Q492" s="277">
        <v>0</v>
      </c>
    </row>
    <row r="493" spans="1:17" s="94" customFormat="1" ht="12" hidden="1" customHeight="1">
      <c r="A493" s="90" t="s">
        <v>8</v>
      </c>
      <c r="B493" s="90"/>
      <c r="C493" s="91">
        <v>2140401</v>
      </c>
      <c r="D493" s="250" t="s">
        <v>117</v>
      </c>
      <c r="E493" s="92" t="s">
        <v>6</v>
      </c>
      <c r="F493" s="92" t="s">
        <v>220</v>
      </c>
      <c r="G493" s="101">
        <f>IF(F493="I",IFERROR(VLOOKUP(C493,Consolidado!B:H,7,FALSE),0),0)</f>
        <v>0</v>
      </c>
      <c r="H493" s="93"/>
      <c r="I493" s="277">
        <v>0</v>
      </c>
      <c r="J493" s="93"/>
      <c r="K493" s="101">
        <v>0</v>
      </c>
      <c r="L493" s="93"/>
      <c r="M493" s="277">
        <v>0</v>
      </c>
      <c r="N493" s="93"/>
      <c r="O493" s="101">
        <v>0</v>
      </c>
      <c r="P493" s="93"/>
      <c r="Q493" s="277">
        <v>0</v>
      </c>
    </row>
    <row r="494" spans="1:17" s="94" customFormat="1" ht="12" hidden="1" customHeight="1">
      <c r="A494" s="90" t="s">
        <v>8</v>
      </c>
      <c r="B494" s="90" t="s">
        <v>588</v>
      </c>
      <c r="C494" s="91">
        <v>2140402</v>
      </c>
      <c r="D494" s="250" t="s">
        <v>118</v>
      </c>
      <c r="E494" s="92" t="s">
        <v>6</v>
      </c>
      <c r="F494" s="92" t="s">
        <v>220</v>
      </c>
      <c r="G494" s="101">
        <f>IF(F494="I",IFERROR(VLOOKUP(C494,Consolidado!B:H,7,FALSE),0),0)</f>
        <v>1812763</v>
      </c>
      <c r="H494" s="93"/>
      <c r="I494" s="277">
        <v>0</v>
      </c>
      <c r="J494" s="93"/>
      <c r="K494" s="101">
        <v>0</v>
      </c>
      <c r="L494" s="93"/>
      <c r="M494" s="277">
        <v>0</v>
      </c>
      <c r="N494" s="93"/>
      <c r="O494" s="101">
        <v>0</v>
      </c>
      <c r="P494" s="93"/>
      <c r="Q494" s="277">
        <v>0</v>
      </c>
    </row>
    <row r="495" spans="1:17" s="94" customFormat="1" ht="12" hidden="1" customHeight="1">
      <c r="A495" s="90" t="s">
        <v>8</v>
      </c>
      <c r="B495" s="90" t="s">
        <v>588</v>
      </c>
      <c r="C495" s="91">
        <v>2140403</v>
      </c>
      <c r="D495" s="250" t="s">
        <v>119</v>
      </c>
      <c r="E495" s="92" t="s">
        <v>6</v>
      </c>
      <c r="F495" s="92" t="s">
        <v>220</v>
      </c>
      <c r="G495" s="101">
        <f>IF(F495="I",IFERROR(VLOOKUP(C495,Consolidado!B:H,7,FALSE),0),0)</f>
        <v>46384627</v>
      </c>
      <c r="H495" s="93"/>
      <c r="I495" s="277">
        <v>0</v>
      </c>
      <c r="J495" s="93"/>
      <c r="K495" s="101">
        <v>0</v>
      </c>
      <c r="L495" s="93"/>
      <c r="M495" s="277">
        <v>0</v>
      </c>
      <c r="N495" s="93"/>
      <c r="O495" s="101">
        <v>0</v>
      </c>
      <c r="P495" s="93"/>
      <c r="Q495" s="277">
        <v>0</v>
      </c>
    </row>
    <row r="496" spans="1:17" s="94" customFormat="1" ht="12" hidden="1" customHeight="1">
      <c r="A496" s="90" t="s">
        <v>8</v>
      </c>
      <c r="B496" s="90" t="s">
        <v>588</v>
      </c>
      <c r="C496" s="91">
        <v>2140404</v>
      </c>
      <c r="D496" s="250" t="s">
        <v>120</v>
      </c>
      <c r="E496" s="92" t="s">
        <v>6</v>
      </c>
      <c r="F496" s="92" t="s">
        <v>220</v>
      </c>
      <c r="G496" s="101">
        <f>IF(F496="I",IFERROR(VLOOKUP(C496,Consolidado!B:H,7,FALSE),0),0)</f>
        <v>207523140</v>
      </c>
      <c r="H496" s="93"/>
      <c r="I496" s="277">
        <v>0</v>
      </c>
      <c r="J496" s="93"/>
      <c r="K496" s="101">
        <v>0</v>
      </c>
      <c r="L496" s="93"/>
      <c r="M496" s="277">
        <v>0</v>
      </c>
      <c r="N496" s="93"/>
      <c r="O496" s="101">
        <v>0</v>
      </c>
      <c r="P496" s="93"/>
      <c r="Q496" s="277">
        <v>0</v>
      </c>
    </row>
    <row r="497" spans="1:17" s="94" customFormat="1" ht="12" hidden="1" customHeight="1">
      <c r="A497" s="90" t="s">
        <v>8</v>
      </c>
      <c r="B497" s="90"/>
      <c r="C497" s="91">
        <v>2140405</v>
      </c>
      <c r="D497" s="250" t="s">
        <v>1035</v>
      </c>
      <c r="E497" s="92" t="s">
        <v>6</v>
      </c>
      <c r="F497" s="92" t="s">
        <v>220</v>
      </c>
      <c r="G497" s="101">
        <f>IF(F497="I",IFERROR(VLOOKUP(C497,Consolidado!B:H,7,FALSE),0),0)</f>
        <v>0</v>
      </c>
      <c r="H497" s="93"/>
      <c r="I497" s="277">
        <v>0</v>
      </c>
      <c r="J497" s="93"/>
      <c r="K497" s="101">
        <v>0</v>
      </c>
      <c r="L497" s="93"/>
      <c r="M497" s="277">
        <v>0</v>
      </c>
      <c r="N497" s="93"/>
      <c r="O497" s="101">
        <v>0</v>
      </c>
      <c r="P497" s="93"/>
      <c r="Q497" s="277">
        <v>0</v>
      </c>
    </row>
    <row r="498" spans="1:17" s="94" customFormat="1" ht="12" hidden="1" customHeight="1">
      <c r="A498" s="90" t="s">
        <v>8</v>
      </c>
      <c r="B498" s="90" t="s">
        <v>588</v>
      </c>
      <c r="C498" s="91">
        <v>2140406</v>
      </c>
      <c r="D498" s="250" t="s">
        <v>738</v>
      </c>
      <c r="E498" s="92" t="s">
        <v>6</v>
      </c>
      <c r="F498" s="92" t="s">
        <v>220</v>
      </c>
      <c r="G498" s="101">
        <f>IF(F498="I",IFERROR(VLOOKUP(C498,Consolidado!B:H,7,FALSE),0),0)</f>
        <v>13286768</v>
      </c>
      <c r="H498" s="93"/>
      <c r="I498" s="277">
        <v>0</v>
      </c>
      <c r="J498" s="93"/>
      <c r="K498" s="101">
        <v>0</v>
      </c>
      <c r="L498" s="93"/>
      <c r="M498" s="277">
        <v>0</v>
      </c>
      <c r="N498" s="93"/>
      <c r="O498" s="101">
        <v>0</v>
      </c>
      <c r="P498" s="93"/>
      <c r="Q498" s="277">
        <v>0</v>
      </c>
    </row>
    <row r="499" spans="1:17" s="94" customFormat="1" ht="12" hidden="1" customHeight="1">
      <c r="A499" s="90" t="s">
        <v>8</v>
      </c>
      <c r="B499" s="90" t="s">
        <v>588</v>
      </c>
      <c r="C499" s="91">
        <v>2140407</v>
      </c>
      <c r="D499" s="250" t="s">
        <v>242</v>
      </c>
      <c r="E499" s="92" t="s">
        <v>6</v>
      </c>
      <c r="F499" s="92" t="s">
        <v>220</v>
      </c>
      <c r="G499" s="101">
        <f>IF(F499="I",IFERROR(VLOOKUP(C499,Consolidado!B:H,7,FALSE),0),0)</f>
        <v>80000000</v>
      </c>
      <c r="H499" s="93"/>
      <c r="I499" s="277">
        <v>0</v>
      </c>
      <c r="J499" s="93"/>
      <c r="K499" s="101">
        <v>0</v>
      </c>
      <c r="L499" s="93"/>
      <c r="M499" s="277">
        <v>0</v>
      </c>
      <c r="N499" s="93"/>
      <c r="O499" s="101">
        <v>0</v>
      </c>
      <c r="P499" s="93"/>
      <c r="Q499" s="277">
        <v>0</v>
      </c>
    </row>
    <row r="500" spans="1:17" s="94" customFormat="1" ht="12" hidden="1" customHeight="1">
      <c r="A500" s="90" t="s">
        <v>8</v>
      </c>
      <c r="B500" s="90" t="s">
        <v>588</v>
      </c>
      <c r="C500" s="91">
        <v>2140408</v>
      </c>
      <c r="D500" s="250" t="s">
        <v>243</v>
      </c>
      <c r="E500" s="92" t="s">
        <v>6</v>
      </c>
      <c r="F500" s="92" t="s">
        <v>220</v>
      </c>
      <c r="G500" s="101">
        <f>IF(F500="I",IFERROR(VLOOKUP(C500,Consolidado!B:H,7,FALSE),0),0)</f>
        <v>9000000</v>
      </c>
      <c r="H500" s="93"/>
      <c r="I500" s="277">
        <v>0</v>
      </c>
      <c r="J500" s="93"/>
      <c r="K500" s="101">
        <v>0</v>
      </c>
      <c r="L500" s="93"/>
      <c r="M500" s="277">
        <v>0</v>
      </c>
      <c r="N500" s="93"/>
      <c r="O500" s="101">
        <v>0</v>
      </c>
      <c r="P500" s="93"/>
      <c r="Q500" s="277">
        <v>0</v>
      </c>
    </row>
    <row r="501" spans="1:17" s="94" customFormat="1" ht="12" hidden="1" customHeight="1">
      <c r="A501" s="90" t="s">
        <v>8</v>
      </c>
      <c r="B501" s="90"/>
      <c r="C501" s="91">
        <v>2140409</v>
      </c>
      <c r="D501" s="250" t="s">
        <v>244</v>
      </c>
      <c r="E501" s="92" t="s">
        <v>6</v>
      </c>
      <c r="F501" s="92" t="s">
        <v>220</v>
      </c>
      <c r="G501" s="101">
        <f>IF(F501="I",IFERROR(VLOOKUP(C501,Consolidado!B:H,7,FALSE),0),0)</f>
        <v>0</v>
      </c>
      <c r="H501" s="93"/>
      <c r="I501" s="277">
        <v>0</v>
      </c>
      <c r="J501" s="93"/>
      <c r="K501" s="101">
        <v>0</v>
      </c>
      <c r="L501" s="93"/>
      <c r="M501" s="277">
        <v>0</v>
      </c>
      <c r="N501" s="93"/>
      <c r="O501" s="101">
        <v>0</v>
      </c>
      <c r="P501" s="93"/>
      <c r="Q501" s="277">
        <v>0</v>
      </c>
    </row>
    <row r="502" spans="1:17" s="94" customFormat="1" ht="12" hidden="1" customHeight="1">
      <c r="A502" s="90" t="s">
        <v>8</v>
      </c>
      <c r="B502" s="90" t="s">
        <v>588</v>
      </c>
      <c r="C502" s="91">
        <v>2140410</v>
      </c>
      <c r="D502" s="250" t="s">
        <v>245</v>
      </c>
      <c r="E502" s="92" t="s">
        <v>6</v>
      </c>
      <c r="F502" s="92" t="s">
        <v>220</v>
      </c>
      <c r="G502" s="101">
        <f>IF(F502="I",IFERROR(VLOOKUP(C502,Consolidado!B:H,7,FALSE),0),0)</f>
        <v>45000000</v>
      </c>
      <c r="H502" s="93"/>
      <c r="I502" s="277">
        <v>0</v>
      </c>
      <c r="J502" s="93"/>
      <c r="K502" s="101">
        <v>0</v>
      </c>
      <c r="L502" s="93"/>
      <c r="M502" s="277">
        <v>0</v>
      </c>
      <c r="N502" s="93"/>
      <c r="O502" s="101">
        <v>0</v>
      </c>
      <c r="P502" s="93"/>
      <c r="Q502" s="277">
        <v>0</v>
      </c>
    </row>
    <row r="503" spans="1:17" s="94" customFormat="1" ht="12" hidden="1" customHeight="1">
      <c r="A503" s="90" t="s">
        <v>8</v>
      </c>
      <c r="B503" s="90" t="s">
        <v>588</v>
      </c>
      <c r="C503" s="91">
        <v>2140411</v>
      </c>
      <c r="D503" s="250" t="s">
        <v>246</v>
      </c>
      <c r="E503" s="92" t="s">
        <v>6</v>
      </c>
      <c r="F503" s="92" t="s">
        <v>220</v>
      </c>
      <c r="G503" s="101">
        <f>IF(F503="I",IFERROR(VLOOKUP(C503,Consolidado!B:H,7,FALSE),0),0)</f>
        <v>60000000</v>
      </c>
      <c r="H503" s="93"/>
      <c r="I503" s="277">
        <v>0</v>
      </c>
      <c r="J503" s="93"/>
      <c r="K503" s="101">
        <v>0</v>
      </c>
      <c r="L503" s="93"/>
      <c r="M503" s="277">
        <v>0</v>
      </c>
      <c r="N503" s="93"/>
      <c r="O503" s="101">
        <v>0</v>
      </c>
      <c r="P503" s="93"/>
      <c r="Q503" s="277">
        <v>0</v>
      </c>
    </row>
    <row r="504" spans="1:17" s="94" customFormat="1" ht="12" hidden="1" customHeight="1">
      <c r="A504" s="90" t="s">
        <v>8</v>
      </c>
      <c r="B504" s="90" t="s">
        <v>588</v>
      </c>
      <c r="C504" s="91">
        <v>2140412</v>
      </c>
      <c r="D504" s="250" t="s">
        <v>244</v>
      </c>
      <c r="E504" s="92" t="s">
        <v>6</v>
      </c>
      <c r="F504" s="92" t="s">
        <v>220</v>
      </c>
      <c r="G504" s="101">
        <f>IF(F504="I",IFERROR(VLOOKUP(C504,Consolidado!B:H,7,FALSE),0),0)</f>
        <v>158871631</v>
      </c>
      <c r="H504" s="93"/>
      <c r="I504" s="277">
        <v>0</v>
      </c>
      <c r="J504" s="93"/>
      <c r="K504" s="101">
        <v>0</v>
      </c>
      <c r="L504" s="93"/>
      <c r="M504" s="277">
        <v>0</v>
      </c>
      <c r="N504" s="93"/>
      <c r="O504" s="101">
        <v>0</v>
      </c>
      <c r="P504" s="93"/>
      <c r="Q504" s="277">
        <v>0</v>
      </c>
    </row>
    <row r="505" spans="1:17" s="94" customFormat="1" ht="12" hidden="1" customHeight="1">
      <c r="A505" s="90" t="s">
        <v>8</v>
      </c>
      <c r="B505" s="90" t="s">
        <v>588</v>
      </c>
      <c r="C505" s="91">
        <v>2140413</v>
      </c>
      <c r="D505" s="250" t="s">
        <v>432</v>
      </c>
      <c r="E505" s="92" t="s">
        <v>6</v>
      </c>
      <c r="F505" s="92" t="s">
        <v>220</v>
      </c>
      <c r="G505" s="101">
        <f>IF(F505="I",IFERROR(VLOOKUP(C505,Consolidado!B:H,7,FALSE),0),0)</f>
        <v>0</v>
      </c>
      <c r="H505" s="93"/>
      <c r="I505" s="277">
        <v>0</v>
      </c>
      <c r="J505" s="93"/>
      <c r="K505" s="101">
        <v>0</v>
      </c>
      <c r="L505" s="93"/>
      <c r="M505" s="277">
        <v>0</v>
      </c>
      <c r="N505" s="93"/>
      <c r="O505" s="101">
        <v>0</v>
      </c>
      <c r="P505" s="93"/>
      <c r="Q505" s="277">
        <v>0</v>
      </c>
    </row>
    <row r="506" spans="1:17" s="94" customFormat="1" ht="12" hidden="1" customHeight="1">
      <c r="A506" s="90" t="s">
        <v>8</v>
      </c>
      <c r="B506" s="90" t="s">
        <v>588</v>
      </c>
      <c r="C506" s="91">
        <v>2140414</v>
      </c>
      <c r="D506" s="250" t="s">
        <v>462</v>
      </c>
      <c r="E506" s="92" t="s">
        <v>146</v>
      </c>
      <c r="F506" s="92" t="s">
        <v>220</v>
      </c>
      <c r="G506" s="101">
        <f>IF(F506="I",IFERROR(VLOOKUP(C506,Consolidado!B:H,7,FALSE),0),0)</f>
        <v>0</v>
      </c>
      <c r="H506" s="93"/>
      <c r="I506" s="277">
        <v>0</v>
      </c>
      <c r="J506" s="93"/>
      <c r="K506" s="101">
        <v>0</v>
      </c>
      <c r="L506" s="93"/>
      <c r="M506" s="277">
        <v>0</v>
      </c>
      <c r="N506" s="93"/>
      <c r="O506" s="101">
        <v>0</v>
      </c>
      <c r="P506" s="93"/>
      <c r="Q506" s="277">
        <v>0</v>
      </c>
    </row>
    <row r="507" spans="1:17" s="94" customFormat="1" ht="12" hidden="1" customHeight="1">
      <c r="A507" s="90" t="s">
        <v>8</v>
      </c>
      <c r="B507" s="90"/>
      <c r="C507" s="91">
        <v>218</v>
      </c>
      <c r="D507" s="250" t="s">
        <v>1036</v>
      </c>
      <c r="E507" s="92" t="s">
        <v>6</v>
      </c>
      <c r="F507" s="92" t="s">
        <v>219</v>
      </c>
      <c r="G507" s="101">
        <f>IF(F507="I",IFERROR(VLOOKUP(C507,Consolidado!B:H,7,FALSE),0),0)</f>
        <v>0</v>
      </c>
      <c r="H507" s="93"/>
      <c r="I507" s="277">
        <v>0</v>
      </c>
      <c r="J507" s="93"/>
      <c r="K507" s="101">
        <v>0</v>
      </c>
      <c r="L507" s="93"/>
      <c r="M507" s="277">
        <v>0</v>
      </c>
      <c r="N507" s="93"/>
      <c r="O507" s="101">
        <v>0</v>
      </c>
      <c r="P507" s="93"/>
      <c r="Q507" s="277">
        <v>0</v>
      </c>
    </row>
    <row r="508" spans="1:17" s="94" customFormat="1" ht="12" hidden="1" customHeight="1">
      <c r="A508" s="90" t="s">
        <v>8</v>
      </c>
      <c r="B508" s="90"/>
      <c r="C508" s="91">
        <v>2181</v>
      </c>
      <c r="D508" s="250" t="s">
        <v>1037</v>
      </c>
      <c r="E508" s="92" t="s">
        <v>6</v>
      </c>
      <c r="F508" s="92" t="s">
        <v>219</v>
      </c>
      <c r="G508" s="101">
        <f>IF(F508="I",IFERROR(VLOOKUP(C508,Consolidado!B:H,7,FALSE),0),0)</f>
        <v>0</v>
      </c>
      <c r="H508" s="93"/>
      <c r="I508" s="277">
        <v>0</v>
      </c>
      <c r="J508" s="93"/>
      <c r="K508" s="101">
        <v>0</v>
      </c>
      <c r="L508" s="93"/>
      <c r="M508" s="277">
        <v>0</v>
      </c>
      <c r="N508" s="93"/>
      <c r="O508" s="101">
        <v>0</v>
      </c>
      <c r="P508" s="93"/>
      <c r="Q508" s="277">
        <v>0</v>
      </c>
    </row>
    <row r="509" spans="1:17" s="94" customFormat="1" ht="12" hidden="1" customHeight="1">
      <c r="A509" s="90" t="s">
        <v>8</v>
      </c>
      <c r="B509" s="90"/>
      <c r="C509" s="91">
        <v>218101</v>
      </c>
      <c r="D509" s="250" t="s">
        <v>1038</v>
      </c>
      <c r="E509" s="92" t="s">
        <v>6</v>
      </c>
      <c r="F509" s="92" t="s">
        <v>219</v>
      </c>
      <c r="G509" s="101">
        <f>IF(F509="I",IFERROR(VLOOKUP(C509,Consolidado!B:H,7,FALSE),0),0)</f>
        <v>0</v>
      </c>
      <c r="H509" s="93"/>
      <c r="I509" s="277">
        <v>0</v>
      </c>
      <c r="J509" s="93"/>
      <c r="K509" s="101">
        <v>0</v>
      </c>
      <c r="L509" s="93"/>
      <c r="M509" s="277">
        <v>0</v>
      </c>
      <c r="N509" s="93"/>
      <c r="O509" s="101">
        <v>0</v>
      </c>
      <c r="P509" s="93"/>
      <c r="Q509" s="277">
        <v>0</v>
      </c>
    </row>
    <row r="510" spans="1:17" s="94" customFormat="1" ht="12" hidden="1" customHeight="1">
      <c r="A510" s="90" t="s">
        <v>8</v>
      </c>
      <c r="B510" s="90"/>
      <c r="C510" s="91">
        <v>21810101</v>
      </c>
      <c r="D510" s="250" t="s">
        <v>1039</v>
      </c>
      <c r="E510" s="92" t="s">
        <v>6</v>
      </c>
      <c r="F510" s="92" t="s">
        <v>220</v>
      </c>
      <c r="G510" s="101">
        <f>IF(F510="I",IFERROR(VLOOKUP(C510,Consolidado!B:H,7,FALSE),0),0)</f>
        <v>0</v>
      </c>
      <c r="H510" s="93"/>
      <c r="I510" s="277">
        <v>0</v>
      </c>
      <c r="J510" s="93"/>
      <c r="K510" s="101">
        <v>0</v>
      </c>
      <c r="L510" s="93"/>
      <c r="M510" s="277">
        <v>0</v>
      </c>
      <c r="N510" s="93"/>
      <c r="O510" s="101">
        <v>0</v>
      </c>
      <c r="P510" s="93"/>
      <c r="Q510" s="277">
        <v>0</v>
      </c>
    </row>
    <row r="511" spans="1:17" s="94" customFormat="1" ht="12" hidden="1" customHeight="1">
      <c r="A511" s="90" t="s">
        <v>8</v>
      </c>
      <c r="B511" s="90"/>
      <c r="C511" s="91">
        <v>21810102</v>
      </c>
      <c r="D511" s="250" t="s">
        <v>1040</v>
      </c>
      <c r="E511" s="92" t="s">
        <v>6</v>
      </c>
      <c r="F511" s="92" t="s">
        <v>220</v>
      </c>
      <c r="G511" s="101">
        <f>IF(F511="I",IFERROR(VLOOKUP(C511,Consolidado!B:H,7,FALSE),0),0)</f>
        <v>0</v>
      </c>
      <c r="H511" s="93"/>
      <c r="I511" s="277">
        <v>0</v>
      </c>
      <c r="J511" s="93"/>
      <c r="K511" s="101">
        <v>0</v>
      </c>
      <c r="L511" s="93"/>
      <c r="M511" s="277">
        <v>0</v>
      </c>
      <c r="N511" s="93"/>
      <c r="O511" s="101">
        <v>0</v>
      </c>
      <c r="P511" s="93"/>
      <c r="Q511" s="277">
        <v>0</v>
      </c>
    </row>
    <row r="512" spans="1:17" s="94" customFormat="1" ht="12" hidden="1" customHeight="1">
      <c r="A512" s="90" t="s">
        <v>8</v>
      </c>
      <c r="B512" s="90"/>
      <c r="C512" s="91">
        <v>21810103</v>
      </c>
      <c r="D512" s="250" t="s">
        <v>121</v>
      </c>
      <c r="E512" s="92" t="s">
        <v>6</v>
      </c>
      <c r="F512" s="92" t="s">
        <v>220</v>
      </c>
      <c r="G512" s="101">
        <f>IF(F512="I",IFERROR(VLOOKUP(C512,Consolidado!B:H,7,FALSE),0),0)</f>
        <v>0</v>
      </c>
      <c r="H512" s="93"/>
      <c r="I512" s="277">
        <v>0</v>
      </c>
      <c r="J512" s="93"/>
      <c r="K512" s="101">
        <v>0</v>
      </c>
      <c r="L512" s="93"/>
      <c r="M512" s="277">
        <v>0</v>
      </c>
      <c r="N512" s="93"/>
      <c r="O512" s="101">
        <v>0</v>
      </c>
      <c r="P512" s="93"/>
      <c r="Q512" s="277">
        <v>0</v>
      </c>
    </row>
    <row r="513" spans="1:17" s="94" customFormat="1" ht="12" hidden="1" customHeight="1">
      <c r="A513" s="90" t="s">
        <v>20</v>
      </c>
      <c r="B513" s="90"/>
      <c r="C513" s="91">
        <v>3</v>
      </c>
      <c r="D513" s="250" t="s">
        <v>22</v>
      </c>
      <c r="E513" s="92" t="s">
        <v>6</v>
      </c>
      <c r="F513" s="92" t="s">
        <v>219</v>
      </c>
      <c r="G513" s="101">
        <f>IF(F513="I",IFERROR(VLOOKUP(C513,Consolidado!B:H,7,FALSE),0),0)</f>
        <v>0</v>
      </c>
      <c r="H513" s="93"/>
      <c r="I513" s="277">
        <v>0</v>
      </c>
      <c r="J513" s="93"/>
      <c r="K513" s="101">
        <v>0</v>
      </c>
      <c r="L513" s="93"/>
      <c r="M513" s="277">
        <v>0</v>
      </c>
      <c r="N513" s="93"/>
      <c r="O513" s="101">
        <v>0</v>
      </c>
      <c r="P513" s="93"/>
      <c r="Q513" s="277">
        <v>0</v>
      </c>
    </row>
    <row r="514" spans="1:17" s="94" customFormat="1" ht="12" hidden="1" customHeight="1">
      <c r="A514" s="90" t="s">
        <v>20</v>
      </c>
      <c r="B514" s="90"/>
      <c r="C514" s="91">
        <v>310</v>
      </c>
      <c r="D514" s="250" t="s">
        <v>123</v>
      </c>
      <c r="E514" s="92" t="s">
        <v>6</v>
      </c>
      <c r="F514" s="92" t="s">
        <v>219</v>
      </c>
      <c r="G514" s="101">
        <f>IF(F514="I",IFERROR(VLOOKUP(C514,Consolidado!B:H,7,FALSE),0),0)</f>
        <v>0</v>
      </c>
      <c r="H514" s="93"/>
      <c r="I514" s="277">
        <v>0</v>
      </c>
      <c r="J514" s="93"/>
      <c r="K514" s="101">
        <v>0</v>
      </c>
      <c r="L514" s="93"/>
      <c r="M514" s="277">
        <v>0</v>
      </c>
      <c r="N514" s="93"/>
      <c r="O514" s="101">
        <v>0</v>
      </c>
      <c r="P514" s="93"/>
      <c r="Q514" s="277">
        <v>0</v>
      </c>
    </row>
    <row r="515" spans="1:17" s="94" customFormat="1" ht="12" hidden="1" customHeight="1">
      <c r="A515" s="90" t="s">
        <v>20</v>
      </c>
      <c r="B515" s="90"/>
      <c r="C515" s="91">
        <v>310101</v>
      </c>
      <c r="D515" s="250" t="s">
        <v>401</v>
      </c>
      <c r="E515" s="92" t="s">
        <v>6</v>
      </c>
      <c r="F515" s="92" t="s">
        <v>219</v>
      </c>
      <c r="G515" s="101">
        <f>IF(F515="I",IFERROR(VLOOKUP(C515,Consolidado!B:H,7,FALSE),0),0)</f>
        <v>0</v>
      </c>
      <c r="H515" s="93"/>
      <c r="I515" s="277">
        <v>0</v>
      </c>
      <c r="J515" s="93"/>
      <c r="K515" s="101">
        <v>0</v>
      </c>
      <c r="L515" s="93"/>
      <c r="M515" s="277">
        <v>0</v>
      </c>
      <c r="N515" s="93"/>
      <c r="O515" s="101">
        <v>0</v>
      </c>
      <c r="P515" s="93"/>
      <c r="Q515" s="277">
        <v>0</v>
      </c>
    </row>
    <row r="516" spans="1:17" s="94" customFormat="1" ht="12" hidden="1" customHeight="1">
      <c r="A516" s="90" t="s">
        <v>20</v>
      </c>
      <c r="B516" s="90"/>
      <c r="C516" s="91">
        <v>31010101</v>
      </c>
      <c r="D516" s="250" t="s">
        <v>433</v>
      </c>
      <c r="E516" s="92" t="s">
        <v>6</v>
      </c>
      <c r="F516" s="92" t="s">
        <v>220</v>
      </c>
      <c r="G516" s="101">
        <f>IF(F516="I",IFERROR(VLOOKUP(C516,Consolidado!B:H,7,FALSE),0),0)</f>
        <v>16500000000</v>
      </c>
      <c r="H516" s="93"/>
      <c r="I516" s="277">
        <v>0</v>
      </c>
      <c r="J516" s="93"/>
      <c r="K516" s="101">
        <v>0</v>
      </c>
      <c r="L516" s="93"/>
      <c r="M516" s="277">
        <v>0</v>
      </c>
      <c r="N516" s="93"/>
      <c r="O516" s="101">
        <v>0</v>
      </c>
      <c r="P516" s="93"/>
      <c r="Q516" s="277">
        <v>0</v>
      </c>
    </row>
    <row r="517" spans="1:17" s="94" customFormat="1" ht="12" hidden="1" customHeight="1">
      <c r="A517" s="90" t="s">
        <v>20</v>
      </c>
      <c r="B517" s="90"/>
      <c r="C517" s="91">
        <v>31010102</v>
      </c>
      <c r="D517" s="250" t="s">
        <v>435</v>
      </c>
      <c r="E517" s="92" t="s">
        <v>6</v>
      </c>
      <c r="F517" s="92" t="s">
        <v>220</v>
      </c>
      <c r="G517" s="101">
        <f>IF(F517="I",IFERROR(VLOOKUP(C517,Consolidado!B:H,7,FALSE),0),0)</f>
        <v>-6500000000</v>
      </c>
      <c r="H517" s="93"/>
      <c r="I517" s="277">
        <v>0</v>
      </c>
      <c r="J517" s="93"/>
      <c r="K517" s="101">
        <v>0</v>
      </c>
      <c r="L517" s="93"/>
      <c r="M517" s="277">
        <v>0</v>
      </c>
      <c r="N517" s="93"/>
      <c r="O517" s="101">
        <v>0</v>
      </c>
      <c r="P517" s="93"/>
      <c r="Q517" s="277">
        <v>0</v>
      </c>
    </row>
    <row r="518" spans="1:17" s="94" customFormat="1" ht="12" hidden="1" customHeight="1">
      <c r="A518" s="90" t="s">
        <v>20</v>
      </c>
      <c r="B518" s="90"/>
      <c r="C518" s="91">
        <v>310102</v>
      </c>
      <c r="D518" s="250" t="s">
        <v>198</v>
      </c>
      <c r="E518" s="92" t="s">
        <v>6</v>
      </c>
      <c r="F518" s="92" t="s">
        <v>219</v>
      </c>
      <c r="G518" s="101">
        <f>IF(F518="I",IFERROR(VLOOKUP(C518,Consolidado!B:H,7,FALSE),0),0)</f>
        <v>0</v>
      </c>
      <c r="H518" s="93"/>
      <c r="I518" s="277">
        <v>0</v>
      </c>
      <c r="J518" s="93"/>
      <c r="K518" s="101">
        <v>0</v>
      </c>
      <c r="L518" s="93"/>
      <c r="M518" s="277">
        <v>0</v>
      </c>
      <c r="N518" s="93"/>
      <c r="O518" s="101">
        <v>0</v>
      </c>
      <c r="P518" s="93"/>
      <c r="Q518" s="277">
        <v>0</v>
      </c>
    </row>
    <row r="519" spans="1:17" s="94" customFormat="1" ht="12" hidden="1" customHeight="1">
      <c r="A519" s="90" t="s">
        <v>20</v>
      </c>
      <c r="B519" s="90"/>
      <c r="C519" s="91">
        <v>31010201</v>
      </c>
      <c r="D519" s="250" t="s">
        <v>353</v>
      </c>
      <c r="E519" s="92" t="s">
        <v>6</v>
      </c>
      <c r="F519" s="92" t="s">
        <v>220</v>
      </c>
      <c r="G519" s="101">
        <f>IF(F519="I",IFERROR(VLOOKUP(C519,Consolidado!B:H,7,FALSE),0),0)</f>
        <v>615000000</v>
      </c>
      <c r="H519" s="93"/>
      <c r="I519" s="277">
        <v>0</v>
      </c>
      <c r="J519" s="93"/>
      <c r="K519" s="101">
        <v>0</v>
      </c>
      <c r="L519" s="93"/>
      <c r="M519" s="277">
        <v>0</v>
      </c>
      <c r="N519" s="93"/>
      <c r="O519" s="101">
        <v>0</v>
      </c>
      <c r="P519" s="93"/>
      <c r="Q519" s="277">
        <v>0</v>
      </c>
    </row>
    <row r="520" spans="1:17" s="94" customFormat="1" ht="12" hidden="1" customHeight="1">
      <c r="A520" s="90" t="s">
        <v>20</v>
      </c>
      <c r="B520" s="90"/>
      <c r="C520" s="91">
        <v>31010202</v>
      </c>
      <c r="D520" s="250" t="s">
        <v>436</v>
      </c>
      <c r="E520" s="92" t="s">
        <v>6</v>
      </c>
      <c r="F520" s="92" t="s">
        <v>220</v>
      </c>
      <c r="G520" s="101">
        <f>IF(F520="I",IFERROR(VLOOKUP(C520,Consolidado!B:H,7,FALSE),0),0)</f>
        <v>150000000</v>
      </c>
      <c r="H520" s="93"/>
      <c r="I520" s="277">
        <v>0</v>
      </c>
      <c r="J520" s="93"/>
      <c r="K520" s="101">
        <v>0</v>
      </c>
      <c r="L520" s="93"/>
      <c r="M520" s="277">
        <v>0</v>
      </c>
      <c r="N520" s="93"/>
      <c r="O520" s="101">
        <v>0</v>
      </c>
      <c r="P520" s="93"/>
      <c r="Q520" s="277">
        <v>0</v>
      </c>
    </row>
    <row r="521" spans="1:17" s="94" customFormat="1" ht="12" hidden="1" customHeight="1">
      <c r="A521" s="90" t="s">
        <v>20</v>
      </c>
      <c r="B521" s="90"/>
      <c r="C521" s="91">
        <v>315</v>
      </c>
      <c r="D521" s="250" t="s">
        <v>12</v>
      </c>
      <c r="E521" s="92" t="s">
        <v>6</v>
      </c>
      <c r="F521" s="92" t="s">
        <v>219</v>
      </c>
      <c r="G521" s="101">
        <f>IF(F521="I",IFERROR(VLOOKUP(C521,Consolidado!B:H,7,FALSE),0),0)</f>
        <v>0</v>
      </c>
      <c r="H521" s="93"/>
      <c r="I521" s="277">
        <v>0</v>
      </c>
      <c r="J521" s="93"/>
      <c r="K521" s="101">
        <v>0</v>
      </c>
      <c r="L521" s="93"/>
      <c r="M521" s="277">
        <v>0</v>
      </c>
      <c r="N521" s="93"/>
      <c r="O521" s="101">
        <v>0</v>
      </c>
      <c r="P521" s="93"/>
      <c r="Q521" s="277">
        <v>0</v>
      </c>
    </row>
    <row r="522" spans="1:17" s="94" customFormat="1" ht="12" hidden="1" customHeight="1">
      <c r="A522" s="90" t="s">
        <v>20</v>
      </c>
      <c r="B522" s="90"/>
      <c r="C522" s="91">
        <v>31501</v>
      </c>
      <c r="D522" s="250" t="s">
        <v>125</v>
      </c>
      <c r="E522" s="92" t="s">
        <v>6</v>
      </c>
      <c r="F522" s="92" t="s">
        <v>220</v>
      </c>
      <c r="G522" s="101">
        <f>IF(F522="I",IFERROR(VLOOKUP(C522,Consolidado!B:H,7,FALSE),0),0)</f>
        <v>32519922</v>
      </c>
      <c r="H522" s="93"/>
      <c r="I522" s="277">
        <v>0</v>
      </c>
      <c r="J522" s="93"/>
      <c r="K522" s="101">
        <v>0</v>
      </c>
      <c r="L522" s="93"/>
      <c r="M522" s="277">
        <v>0</v>
      </c>
      <c r="N522" s="93"/>
      <c r="O522" s="101">
        <v>0</v>
      </c>
      <c r="P522" s="93"/>
      <c r="Q522" s="277">
        <v>0</v>
      </c>
    </row>
    <row r="523" spans="1:17" s="94" customFormat="1" ht="12" hidden="1" customHeight="1">
      <c r="A523" s="90" t="s">
        <v>20</v>
      </c>
      <c r="B523" s="90"/>
      <c r="C523" s="91">
        <v>31502</v>
      </c>
      <c r="D523" s="250" t="s">
        <v>126</v>
      </c>
      <c r="E523" s="92" t="s">
        <v>6</v>
      </c>
      <c r="F523" s="92" t="s">
        <v>220</v>
      </c>
      <c r="G523" s="101">
        <f>IF(F523="I",IFERROR(VLOOKUP(C523,Consolidado!B:H,7,FALSE),0),0)</f>
        <v>0</v>
      </c>
      <c r="H523" s="93"/>
      <c r="I523" s="277">
        <v>0</v>
      </c>
      <c r="J523" s="93"/>
      <c r="K523" s="101">
        <v>0</v>
      </c>
      <c r="L523" s="93"/>
      <c r="M523" s="277">
        <v>0</v>
      </c>
      <c r="N523" s="93"/>
      <c r="O523" s="101">
        <v>0</v>
      </c>
      <c r="P523" s="93"/>
      <c r="Q523" s="277">
        <v>0</v>
      </c>
    </row>
    <row r="524" spans="1:17" s="94" customFormat="1" ht="12" hidden="1" customHeight="1">
      <c r="A524" s="90" t="s">
        <v>20</v>
      </c>
      <c r="B524" s="90"/>
      <c r="C524" s="91">
        <v>31503</v>
      </c>
      <c r="D524" s="250" t="s">
        <v>354</v>
      </c>
      <c r="E524" s="92" t="s">
        <v>6</v>
      </c>
      <c r="F524" s="92" t="s">
        <v>220</v>
      </c>
      <c r="G524" s="101">
        <f>IF(F524="I",IFERROR(VLOOKUP(C524,Consolidado!B:H,7,FALSE),0),0)</f>
        <v>2818523</v>
      </c>
      <c r="H524" s="93"/>
      <c r="I524" s="277">
        <v>0</v>
      </c>
      <c r="J524" s="93"/>
      <c r="K524" s="101">
        <v>0</v>
      </c>
      <c r="L524" s="93"/>
      <c r="M524" s="277">
        <v>0</v>
      </c>
      <c r="N524" s="93"/>
      <c r="O524" s="101">
        <v>0</v>
      </c>
      <c r="P524" s="93"/>
      <c r="Q524" s="277">
        <v>0</v>
      </c>
    </row>
    <row r="525" spans="1:17" s="94" customFormat="1" ht="12" hidden="1" customHeight="1">
      <c r="A525" s="90" t="s">
        <v>20</v>
      </c>
      <c r="B525" s="90"/>
      <c r="C525" s="91">
        <v>316</v>
      </c>
      <c r="D525" s="250" t="s">
        <v>105</v>
      </c>
      <c r="E525" s="92" t="s">
        <v>6</v>
      </c>
      <c r="F525" s="92" t="s">
        <v>219</v>
      </c>
      <c r="G525" s="101">
        <f>IF(F525="I",IFERROR(VLOOKUP(C525,Consolidado!B:H,7,FALSE),0),0)</f>
        <v>0</v>
      </c>
      <c r="H525" s="93"/>
      <c r="I525" s="277">
        <v>0</v>
      </c>
      <c r="J525" s="93"/>
      <c r="K525" s="101">
        <v>0</v>
      </c>
      <c r="L525" s="93"/>
      <c r="M525" s="277">
        <v>0</v>
      </c>
      <c r="N525" s="93"/>
      <c r="O525" s="101">
        <v>0</v>
      </c>
      <c r="P525" s="93"/>
      <c r="Q525" s="277">
        <v>0</v>
      </c>
    </row>
    <row r="526" spans="1:17" s="94" customFormat="1" ht="12" hidden="1" customHeight="1">
      <c r="A526" s="90" t="s">
        <v>20</v>
      </c>
      <c r="B526" s="90"/>
      <c r="C526" s="91">
        <v>31601</v>
      </c>
      <c r="D526" s="250" t="s">
        <v>127</v>
      </c>
      <c r="E526" s="92" t="s">
        <v>6</v>
      </c>
      <c r="F526" s="92" t="s">
        <v>220</v>
      </c>
      <c r="G526" s="101">
        <f>IF(F526="I",IFERROR(VLOOKUP(C526,Consolidado!B:H,7,FALSE),0),0)</f>
        <v>2045600401</v>
      </c>
      <c r="H526" s="93"/>
      <c r="I526" s="277">
        <v>0</v>
      </c>
      <c r="J526" s="93"/>
      <c r="K526" s="101">
        <v>0</v>
      </c>
      <c r="L526" s="93"/>
      <c r="M526" s="277">
        <v>0</v>
      </c>
      <c r="N526" s="93"/>
      <c r="O526" s="101">
        <v>0</v>
      </c>
      <c r="P526" s="93"/>
      <c r="Q526" s="277">
        <v>0</v>
      </c>
    </row>
    <row r="527" spans="1:17" s="94" customFormat="1" ht="12" hidden="1" customHeight="1">
      <c r="A527" s="90" t="s">
        <v>20</v>
      </c>
      <c r="B527" s="90"/>
      <c r="C527" s="91">
        <v>31602</v>
      </c>
      <c r="D527" s="250" t="s">
        <v>128</v>
      </c>
      <c r="E527" s="92" t="s">
        <v>6</v>
      </c>
      <c r="F527" s="92" t="s">
        <v>220</v>
      </c>
      <c r="G527" s="101">
        <f>IF(F527="I",IFERROR(VLOOKUP(C527,Consolidado!B:H,7,FALSE),0),0)</f>
        <v>775288917</v>
      </c>
      <c r="H527" s="93"/>
      <c r="I527" s="277">
        <v>0</v>
      </c>
      <c r="J527" s="93"/>
      <c r="K527" s="101">
        <v>0</v>
      </c>
      <c r="L527" s="93"/>
      <c r="M527" s="277">
        <v>0</v>
      </c>
      <c r="N527" s="93"/>
      <c r="O527" s="101">
        <v>0</v>
      </c>
      <c r="P527" s="93"/>
      <c r="Q527" s="277">
        <v>0</v>
      </c>
    </row>
    <row r="528" spans="1:17" s="94" customFormat="1" ht="12" hidden="1" customHeight="1">
      <c r="A528" s="90" t="s">
        <v>20</v>
      </c>
      <c r="B528" s="90" t="s">
        <v>1309</v>
      </c>
      <c r="C528" s="91">
        <v>31603</v>
      </c>
      <c r="D528" s="250" t="s">
        <v>1308</v>
      </c>
      <c r="E528" s="92" t="s">
        <v>6</v>
      </c>
      <c r="F528" s="92" t="s">
        <v>220</v>
      </c>
      <c r="G528" s="101">
        <f>IF(F528="I",IFERROR(VLOOKUP(C528,Consolidado!B:H,7,FALSE),0),0)</f>
        <v>1000000</v>
      </c>
      <c r="H528" s="93"/>
      <c r="I528" s="277">
        <v>0</v>
      </c>
      <c r="J528" s="93"/>
      <c r="K528" s="101">
        <v>0</v>
      </c>
      <c r="L528" s="93"/>
      <c r="M528" s="277">
        <v>0</v>
      </c>
      <c r="N528" s="93"/>
      <c r="O528" s="101">
        <v>0</v>
      </c>
      <c r="P528" s="93"/>
      <c r="Q528" s="277">
        <v>0</v>
      </c>
    </row>
    <row r="529" spans="1:17" s="94" customFormat="1" ht="12" hidden="1" customHeight="1">
      <c r="A529" s="90" t="s">
        <v>129</v>
      </c>
      <c r="B529" s="90"/>
      <c r="C529" s="91">
        <v>4</v>
      </c>
      <c r="D529" s="250" t="s">
        <v>129</v>
      </c>
      <c r="E529" s="92" t="s">
        <v>6</v>
      </c>
      <c r="F529" s="92" t="s">
        <v>219</v>
      </c>
      <c r="G529" s="101">
        <f>IF(F529="I",IFERROR(VLOOKUP(C529,Consolidado!B:H,7,FALSE),0),0)</f>
        <v>0</v>
      </c>
      <c r="H529" s="93"/>
      <c r="I529" s="277">
        <v>0</v>
      </c>
      <c r="J529" s="93"/>
      <c r="K529" s="101">
        <v>0</v>
      </c>
      <c r="L529" s="93"/>
      <c r="M529" s="277">
        <v>0</v>
      </c>
      <c r="N529" s="93"/>
      <c r="O529" s="101">
        <v>0</v>
      </c>
      <c r="P529" s="93"/>
      <c r="Q529" s="277">
        <v>0</v>
      </c>
    </row>
    <row r="530" spans="1:17" s="94" customFormat="1" ht="12" hidden="1" customHeight="1">
      <c r="A530" s="90" t="s">
        <v>129</v>
      </c>
      <c r="B530" s="90"/>
      <c r="C530" s="91">
        <v>401</v>
      </c>
      <c r="D530" s="250" t="s">
        <v>739</v>
      </c>
      <c r="E530" s="92" t="s">
        <v>6</v>
      </c>
      <c r="F530" s="92" t="s">
        <v>219</v>
      </c>
      <c r="G530" s="101">
        <f>IF(F530="I",IFERROR(VLOOKUP(C530,Consolidado!B:H,7,FALSE),0),0)</f>
        <v>0</v>
      </c>
      <c r="H530" s="93"/>
      <c r="I530" s="277">
        <v>0</v>
      </c>
      <c r="J530" s="93"/>
      <c r="K530" s="101">
        <v>0</v>
      </c>
      <c r="L530" s="93"/>
      <c r="M530" s="277">
        <v>0</v>
      </c>
      <c r="N530" s="93"/>
      <c r="O530" s="101">
        <v>0</v>
      </c>
      <c r="P530" s="93"/>
      <c r="Q530" s="277">
        <v>0</v>
      </c>
    </row>
    <row r="531" spans="1:17" s="94" customFormat="1" ht="12" hidden="1" customHeight="1">
      <c r="A531" s="90" t="s">
        <v>129</v>
      </c>
      <c r="B531" s="90"/>
      <c r="C531" s="91">
        <v>40101</v>
      </c>
      <c r="D531" s="250" t="s">
        <v>90</v>
      </c>
      <c r="E531" s="92" t="s">
        <v>6</v>
      </c>
      <c r="F531" s="92" t="s">
        <v>219</v>
      </c>
      <c r="G531" s="101">
        <f>IF(F531="I",IFERROR(VLOOKUP(C531,Consolidado!B:H,7,FALSE),0),0)</f>
        <v>0</v>
      </c>
      <c r="H531" s="93"/>
      <c r="I531" s="277">
        <v>0</v>
      </c>
      <c r="J531" s="93"/>
      <c r="K531" s="101">
        <v>0</v>
      </c>
      <c r="L531" s="93"/>
      <c r="M531" s="277">
        <v>0</v>
      </c>
      <c r="N531" s="93"/>
      <c r="O531" s="101">
        <v>0</v>
      </c>
      <c r="P531" s="93"/>
      <c r="Q531" s="277">
        <v>0</v>
      </c>
    </row>
    <row r="532" spans="1:17" s="94" customFormat="1" ht="12" hidden="1" customHeight="1">
      <c r="A532" s="90" t="s">
        <v>129</v>
      </c>
      <c r="B532" s="90"/>
      <c r="C532" s="91">
        <v>4010101</v>
      </c>
      <c r="D532" s="250" t="s">
        <v>740</v>
      </c>
      <c r="E532" s="92" t="s">
        <v>6</v>
      </c>
      <c r="F532" s="92" t="s">
        <v>219</v>
      </c>
      <c r="G532" s="101">
        <f>IF(F532="I",IFERROR(VLOOKUP(C532,Consolidado!B:H,7,FALSE),0),0)</f>
        <v>0</v>
      </c>
      <c r="H532" s="93"/>
      <c r="I532" s="277">
        <v>0</v>
      </c>
      <c r="J532" s="93"/>
      <c r="K532" s="101">
        <v>0</v>
      </c>
      <c r="L532" s="93"/>
      <c r="M532" s="277">
        <v>0</v>
      </c>
      <c r="N532" s="93"/>
      <c r="O532" s="101">
        <v>0</v>
      </c>
      <c r="P532" s="93"/>
      <c r="Q532" s="277">
        <v>0</v>
      </c>
    </row>
    <row r="533" spans="1:17" s="94" customFormat="1" ht="12" hidden="1" customHeight="1">
      <c r="A533" s="90" t="s">
        <v>129</v>
      </c>
      <c r="B533" s="90" t="s">
        <v>95</v>
      </c>
      <c r="C533" s="91">
        <v>401010101</v>
      </c>
      <c r="D533" s="250" t="s">
        <v>741</v>
      </c>
      <c r="E533" s="92" t="s">
        <v>6</v>
      </c>
      <c r="F533" s="92" t="s">
        <v>220</v>
      </c>
      <c r="G533" s="101">
        <f>IF(F533="I",IFERROR(VLOOKUP(C533,Consolidado!B:H,7,FALSE),0),0)</f>
        <v>4232550</v>
      </c>
      <c r="H533" s="93"/>
      <c r="I533" s="277">
        <v>0</v>
      </c>
      <c r="J533" s="93"/>
      <c r="K533" s="101">
        <v>0</v>
      </c>
      <c r="L533" s="93"/>
      <c r="M533" s="277">
        <v>0</v>
      </c>
      <c r="N533" s="93"/>
      <c r="O533" s="101">
        <v>0</v>
      </c>
      <c r="P533" s="93"/>
      <c r="Q533" s="277">
        <v>0</v>
      </c>
    </row>
    <row r="534" spans="1:17" s="94" customFormat="1" ht="12" hidden="1" customHeight="1">
      <c r="A534" s="90" t="s">
        <v>129</v>
      </c>
      <c r="B534" s="90"/>
      <c r="C534" s="91">
        <v>401010102</v>
      </c>
      <c r="D534" s="250" t="s">
        <v>1041</v>
      </c>
      <c r="E534" s="92" t="s">
        <v>146</v>
      </c>
      <c r="F534" s="92" t="s">
        <v>220</v>
      </c>
      <c r="G534" s="101">
        <f>IF(F534="I",IFERROR(VLOOKUP(C534,Consolidado!B:H,7,FALSE),0),0)</f>
        <v>0</v>
      </c>
      <c r="H534" s="93"/>
      <c r="I534" s="277">
        <v>0</v>
      </c>
      <c r="J534" s="93"/>
      <c r="K534" s="101">
        <v>0</v>
      </c>
      <c r="L534" s="93"/>
      <c r="M534" s="277">
        <v>0</v>
      </c>
      <c r="N534" s="93"/>
      <c r="O534" s="101">
        <v>0</v>
      </c>
      <c r="P534" s="93"/>
      <c r="Q534" s="277">
        <v>0</v>
      </c>
    </row>
    <row r="535" spans="1:17" s="94" customFormat="1" ht="12" hidden="1" customHeight="1">
      <c r="A535" s="90" t="s">
        <v>129</v>
      </c>
      <c r="B535" s="90"/>
      <c r="C535" s="91">
        <v>4010102</v>
      </c>
      <c r="D535" s="250" t="s">
        <v>742</v>
      </c>
      <c r="E535" s="92" t="s">
        <v>6</v>
      </c>
      <c r="F535" s="92" t="s">
        <v>219</v>
      </c>
      <c r="G535" s="101">
        <f>IF(F535="I",IFERROR(VLOOKUP(C535,Consolidado!B:H,7,FALSE),0),0)</f>
        <v>0</v>
      </c>
      <c r="H535" s="93"/>
      <c r="I535" s="277">
        <v>0</v>
      </c>
      <c r="J535" s="93"/>
      <c r="K535" s="101">
        <v>0</v>
      </c>
      <c r="L535" s="93"/>
      <c r="M535" s="277">
        <v>0</v>
      </c>
      <c r="N535" s="93"/>
      <c r="O535" s="101">
        <v>0</v>
      </c>
      <c r="P535" s="93"/>
      <c r="Q535" s="277">
        <v>0</v>
      </c>
    </row>
    <row r="536" spans="1:17" s="94" customFormat="1" ht="12" hidden="1" customHeight="1">
      <c r="A536" s="90" t="s">
        <v>129</v>
      </c>
      <c r="B536" s="90" t="s">
        <v>96</v>
      </c>
      <c r="C536" s="91">
        <v>401010201</v>
      </c>
      <c r="D536" s="250" t="s">
        <v>743</v>
      </c>
      <c r="E536" s="92" t="s">
        <v>6</v>
      </c>
      <c r="F536" s="92" t="s">
        <v>220</v>
      </c>
      <c r="G536" s="101">
        <f>IF(F536="I",IFERROR(VLOOKUP(C536,Consolidado!B:H,7,FALSE),0),0)</f>
        <v>205236281</v>
      </c>
      <c r="H536" s="93"/>
      <c r="I536" s="277">
        <v>0</v>
      </c>
      <c r="J536" s="93"/>
      <c r="K536" s="101">
        <v>0</v>
      </c>
      <c r="L536" s="93"/>
      <c r="M536" s="277">
        <v>0</v>
      </c>
      <c r="N536" s="93"/>
      <c r="O536" s="101">
        <v>0</v>
      </c>
      <c r="P536" s="93"/>
      <c r="Q536" s="277">
        <v>0</v>
      </c>
    </row>
    <row r="537" spans="1:17" s="94" customFormat="1" ht="12" hidden="1" customHeight="1">
      <c r="A537" s="90" t="s">
        <v>129</v>
      </c>
      <c r="B537" s="90" t="s">
        <v>96</v>
      </c>
      <c r="C537" s="91">
        <v>401010202</v>
      </c>
      <c r="D537" s="250" t="s">
        <v>744</v>
      </c>
      <c r="E537" s="92" t="s">
        <v>146</v>
      </c>
      <c r="F537" s="92" t="s">
        <v>220</v>
      </c>
      <c r="G537" s="101">
        <f>IF(F537="I",IFERROR(VLOOKUP(C537,Consolidado!B:H,7,FALSE),0),0)</f>
        <v>41265719</v>
      </c>
      <c r="H537" s="93"/>
      <c r="I537" s="277">
        <v>0</v>
      </c>
      <c r="J537" s="93"/>
      <c r="K537" s="101">
        <v>0</v>
      </c>
      <c r="L537" s="93"/>
      <c r="M537" s="277">
        <v>0</v>
      </c>
      <c r="N537" s="93"/>
      <c r="O537" s="101">
        <v>0</v>
      </c>
      <c r="P537" s="93"/>
      <c r="Q537" s="277">
        <v>0</v>
      </c>
    </row>
    <row r="538" spans="1:17" s="94" customFormat="1" ht="12" hidden="1" customHeight="1">
      <c r="A538" s="90" t="s">
        <v>129</v>
      </c>
      <c r="B538" s="90"/>
      <c r="C538" s="91">
        <v>4010103</v>
      </c>
      <c r="D538" s="250" t="s">
        <v>1042</v>
      </c>
      <c r="E538" s="92" t="s">
        <v>6</v>
      </c>
      <c r="F538" s="92" t="s">
        <v>219</v>
      </c>
      <c r="G538" s="101">
        <f>IF(F538="I",IFERROR(VLOOKUP(C538,Consolidado!B:H,7,FALSE),0),0)</f>
        <v>0</v>
      </c>
      <c r="H538" s="93"/>
      <c r="I538" s="277">
        <v>0</v>
      </c>
      <c r="J538" s="93"/>
      <c r="K538" s="101">
        <v>0</v>
      </c>
      <c r="L538" s="93"/>
      <c r="M538" s="277">
        <v>0</v>
      </c>
      <c r="N538" s="93"/>
      <c r="O538" s="101">
        <v>0</v>
      </c>
      <c r="P538" s="93"/>
      <c r="Q538" s="277">
        <v>0</v>
      </c>
    </row>
    <row r="539" spans="1:17" s="94" customFormat="1" ht="12" hidden="1" customHeight="1">
      <c r="A539" s="90" t="s">
        <v>129</v>
      </c>
      <c r="B539" s="90"/>
      <c r="C539" s="91">
        <v>401010301</v>
      </c>
      <c r="D539" s="250" t="s">
        <v>1043</v>
      </c>
      <c r="E539" s="92" t="s">
        <v>6</v>
      </c>
      <c r="F539" s="92" t="s">
        <v>220</v>
      </c>
      <c r="G539" s="101">
        <f>IF(F539="I",IFERROR(VLOOKUP(C539,Consolidado!B:H,7,FALSE),0),0)</f>
        <v>0</v>
      </c>
      <c r="H539" s="93"/>
      <c r="I539" s="277">
        <v>0</v>
      </c>
      <c r="J539" s="93"/>
      <c r="K539" s="101">
        <v>0</v>
      </c>
      <c r="L539" s="93"/>
      <c r="M539" s="277">
        <v>0</v>
      </c>
      <c r="N539" s="93"/>
      <c r="O539" s="101">
        <v>0</v>
      </c>
      <c r="P539" s="93"/>
      <c r="Q539" s="277">
        <v>0</v>
      </c>
    </row>
    <row r="540" spans="1:17" s="94" customFormat="1" ht="12" hidden="1" customHeight="1">
      <c r="A540" s="90" t="s">
        <v>129</v>
      </c>
      <c r="B540" s="90"/>
      <c r="C540" s="91">
        <v>401010302</v>
      </c>
      <c r="D540" s="250" t="s">
        <v>1044</v>
      </c>
      <c r="E540" s="92" t="s">
        <v>146</v>
      </c>
      <c r="F540" s="92" t="s">
        <v>220</v>
      </c>
      <c r="G540" s="101">
        <f>IF(F540="I",IFERROR(VLOOKUP(C540,Consolidado!B:H,7,FALSE),0),0)</f>
        <v>0</v>
      </c>
      <c r="H540" s="93"/>
      <c r="I540" s="277">
        <v>0</v>
      </c>
      <c r="J540" s="93"/>
      <c r="K540" s="101">
        <v>0</v>
      </c>
      <c r="L540" s="93"/>
      <c r="M540" s="277">
        <v>0</v>
      </c>
      <c r="N540" s="93"/>
      <c r="O540" s="101">
        <v>0</v>
      </c>
      <c r="P540" s="93"/>
      <c r="Q540" s="277">
        <v>0</v>
      </c>
    </row>
    <row r="541" spans="1:17" s="94" customFormat="1" ht="12" hidden="1" customHeight="1">
      <c r="A541" s="90" t="s">
        <v>129</v>
      </c>
      <c r="B541" s="90"/>
      <c r="C541" s="91">
        <v>40102</v>
      </c>
      <c r="D541" s="250" t="s">
        <v>745</v>
      </c>
      <c r="E541" s="92" t="s">
        <v>6</v>
      </c>
      <c r="F541" s="92" t="s">
        <v>219</v>
      </c>
      <c r="G541" s="101">
        <f>IF(F541="I",IFERROR(VLOOKUP(C541,Consolidado!B:H,7,FALSE),0),0)</f>
        <v>0</v>
      </c>
      <c r="H541" s="93"/>
      <c r="I541" s="277">
        <v>0</v>
      </c>
      <c r="J541" s="93"/>
      <c r="K541" s="101">
        <v>0</v>
      </c>
      <c r="L541" s="93"/>
      <c r="M541" s="277">
        <v>0</v>
      </c>
      <c r="N541" s="93"/>
      <c r="O541" s="101">
        <v>0</v>
      </c>
      <c r="P541" s="93"/>
      <c r="Q541" s="277">
        <v>0</v>
      </c>
    </row>
    <row r="542" spans="1:17" s="94" customFormat="1" ht="12" hidden="1" customHeight="1">
      <c r="A542" s="90" t="s">
        <v>129</v>
      </c>
      <c r="B542" s="90"/>
      <c r="C542" s="91">
        <v>4010201</v>
      </c>
      <c r="D542" s="250" t="s">
        <v>740</v>
      </c>
      <c r="E542" s="92" t="s">
        <v>6</v>
      </c>
      <c r="F542" s="92" t="s">
        <v>219</v>
      </c>
      <c r="G542" s="101">
        <f>IF(F542="I",IFERROR(VLOOKUP(C542,Consolidado!B:H,7,FALSE),0),0)</f>
        <v>0</v>
      </c>
      <c r="H542" s="93"/>
      <c r="I542" s="277">
        <v>0</v>
      </c>
      <c r="J542" s="93"/>
      <c r="K542" s="101">
        <v>0</v>
      </c>
      <c r="L542" s="93"/>
      <c r="M542" s="277">
        <v>0</v>
      </c>
      <c r="N542" s="93"/>
      <c r="O542" s="101">
        <v>0</v>
      </c>
      <c r="P542" s="93"/>
      <c r="Q542" s="277">
        <v>0</v>
      </c>
    </row>
    <row r="543" spans="1:17" s="94" customFormat="1" ht="12" hidden="1" customHeight="1">
      <c r="A543" s="90" t="s">
        <v>129</v>
      </c>
      <c r="B543" s="90"/>
      <c r="C543" s="91">
        <v>401020101</v>
      </c>
      <c r="D543" s="250" t="s">
        <v>741</v>
      </c>
      <c r="E543" s="92" t="s">
        <v>6</v>
      </c>
      <c r="F543" s="92" t="s">
        <v>220</v>
      </c>
      <c r="G543" s="101">
        <f>IF(F543="I",IFERROR(VLOOKUP(C543,Consolidado!B:H,7,FALSE),0),0)</f>
        <v>0</v>
      </c>
      <c r="H543" s="93"/>
      <c r="I543" s="277">
        <v>0</v>
      </c>
      <c r="J543" s="93"/>
      <c r="K543" s="101">
        <v>0</v>
      </c>
      <c r="L543" s="93"/>
      <c r="M543" s="277">
        <v>0</v>
      </c>
      <c r="N543" s="93"/>
      <c r="O543" s="101">
        <v>0</v>
      </c>
      <c r="P543" s="93"/>
      <c r="Q543" s="277">
        <v>0</v>
      </c>
    </row>
    <row r="544" spans="1:17" s="94" customFormat="1" ht="12" hidden="1" customHeight="1">
      <c r="A544" s="90" t="s">
        <v>129</v>
      </c>
      <c r="B544" s="90"/>
      <c r="C544" s="91">
        <v>401020102</v>
      </c>
      <c r="D544" s="250" t="s">
        <v>1041</v>
      </c>
      <c r="E544" s="92" t="s">
        <v>146</v>
      </c>
      <c r="F544" s="92" t="s">
        <v>220</v>
      </c>
      <c r="G544" s="101">
        <f>IF(F544="I",IFERROR(VLOOKUP(C544,Consolidado!B:H,7,FALSE),0),0)</f>
        <v>0</v>
      </c>
      <c r="H544" s="93"/>
      <c r="I544" s="277">
        <v>0</v>
      </c>
      <c r="J544" s="93"/>
      <c r="K544" s="101">
        <v>0</v>
      </c>
      <c r="L544" s="93"/>
      <c r="M544" s="277">
        <v>0</v>
      </c>
      <c r="N544" s="93"/>
      <c r="O544" s="101">
        <v>0</v>
      </c>
      <c r="P544" s="93"/>
      <c r="Q544" s="277">
        <v>0</v>
      </c>
    </row>
    <row r="545" spans="1:17" s="94" customFormat="1" ht="12" hidden="1" customHeight="1">
      <c r="A545" s="90" t="s">
        <v>129</v>
      </c>
      <c r="B545" s="90"/>
      <c r="C545" s="91">
        <v>4010202</v>
      </c>
      <c r="D545" s="250" t="s">
        <v>742</v>
      </c>
      <c r="E545" s="92" t="s">
        <v>6</v>
      </c>
      <c r="F545" s="92" t="s">
        <v>219</v>
      </c>
      <c r="G545" s="101">
        <f>IF(F545="I",IFERROR(VLOOKUP(C545,Consolidado!B:H,7,FALSE),0),0)</f>
        <v>0</v>
      </c>
      <c r="H545" s="93"/>
      <c r="I545" s="277">
        <v>0</v>
      </c>
      <c r="J545" s="93"/>
      <c r="K545" s="101">
        <v>0</v>
      </c>
      <c r="L545" s="93"/>
      <c r="M545" s="277">
        <v>0</v>
      </c>
      <c r="N545" s="93"/>
      <c r="O545" s="101">
        <v>0</v>
      </c>
      <c r="P545" s="93"/>
      <c r="Q545" s="277">
        <v>0</v>
      </c>
    </row>
    <row r="546" spans="1:17" s="94" customFormat="1" ht="12" hidden="1" customHeight="1">
      <c r="A546" s="90" t="s">
        <v>129</v>
      </c>
      <c r="B546" s="90" t="s">
        <v>96</v>
      </c>
      <c r="C546" s="91">
        <v>401020201</v>
      </c>
      <c r="D546" s="250" t="s">
        <v>743</v>
      </c>
      <c r="E546" s="92" t="s">
        <v>6</v>
      </c>
      <c r="F546" s="92" t="s">
        <v>220</v>
      </c>
      <c r="G546" s="101">
        <f>IF(F546="I",IFERROR(VLOOKUP(C546,Consolidado!B:H,7,FALSE),0),0)</f>
        <v>872540</v>
      </c>
      <c r="H546" s="93"/>
      <c r="I546" s="277">
        <v>0</v>
      </c>
      <c r="J546" s="93"/>
      <c r="K546" s="101">
        <v>0</v>
      </c>
      <c r="L546" s="93"/>
      <c r="M546" s="277">
        <v>0</v>
      </c>
      <c r="N546" s="93"/>
      <c r="O546" s="101">
        <v>0</v>
      </c>
      <c r="P546" s="93"/>
      <c r="Q546" s="277">
        <v>0</v>
      </c>
    </row>
    <row r="547" spans="1:17" s="94" customFormat="1" ht="12" hidden="1" customHeight="1">
      <c r="A547" s="90" t="s">
        <v>129</v>
      </c>
      <c r="B547" s="90" t="s">
        <v>96</v>
      </c>
      <c r="C547" s="91">
        <v>401020202</v>
      </c>
      <c r="D547" s="250" t="s">
        <v>744</v>
      </c>
      <c r="E547" s="92" t="s">
        <v>146</v>
      </c>
      <c r="F547" s="92" t="s">
        <v>220</v>
      </c>
      <c r="G547" s="101">
        <f>IF(F547="I",IFERROR(VLOOKUP(C547,Consolidado!B:H,7,FALSE),0),0)</f>
        <v>11687877</v>
      </c>
      <c r="H547" s="93"/>
      <c r="I547" s="277">
        <v>0</v>
      </c>
      <c r="J547" s="93"/>
      <c r="K547" s="101">
        <v>0</v>
      </c>
      <c r="L547" s="93"/>
      <c r="M547" s="277">
        <v>0</v>
      </c>
      <c r="N547" s="93"/>
      <c r="O547" s="101">
        <v>0</v>
      </c>
      <c r="P547" s="93"/>
      <c r="Q547" s="277">
        <v>0</v>
      </c>
    </row>
    <row r="548" spans="1:17" s="94" customFormat="1" ht="12" hidden="1" customHeight="1">
      <c r="A548" s="90" t="s">
        <v>129</v>
      </c>
      <c r="B548" s="90"/>
      <c r="C548" s="91">
        <v>40103</v>
      </c>
      <c r="D548" s="250" t="s">
        <v>746</v>
      </c>
      <c r="E548" s="92" t="s">
        <v>6</v>
      </c>
      <c r="F548" s="92" t="s">
        <v>219</v>
      </c>
      <c r="G548" s="101">
        <f>IF(F548="I",IFERROR(VLOOKUP(C548,Consolidado!B:H,7,FALSE),0),0)</f>
        <v>0</v>
      </c>
      <c r="H548" s="93"/>
      <c r="I548" s="277">
        <v>0</v>
      </c>
      <c r="J548" s="93"/>
      <c r="K548" s="101">
        <v>0</v>
      </c>
      <c r="L548" s="93"/>
      <c r="M548" s="277">
        <v>0</v>
      </c>
      <c r="N548" s="93"/>
      <c r="O548" s="101">
        <v>0</v>
      </c>
      <c r="P548" s="93"/>
      <c r="Q548" s="277">
        <v>0</v>
      </c>
    </row>
    <row r="549" spans="1:17" s="94" customFormat="1" ht="12" hidden="1" customHeight="1">
      <c r="A549" s="90" t="s">
        <v>129</v>
      </c>
      <c r="B549" s="90" t="s">
        <v>92</v>
      </c>
      <c r="C549" s="91">
        <v>4010301</v>
      </c>
      <c r="D549" s="250" t="s">
        <v>747</v>
      </c>
      <c r="E549" s="92" t="s">
        <v>6</v>
      </c>
      <c r="F549" s="92" t="s">
        <v>220</v>
      </c>
      <c r="G549" s="101">
        <f>IF(F549="I",IFERROR(VLOOKUP(C549,Consolidado!B:H,7,FALSE),0),0)</f>
        <v>400000000</v>
      </c>
      <c r="H549" s="93"/>
      <c r="I549" s="277">
        <v>0</v>
      </c>
      <c r="J549" s="93"/>
      <c r="K549" s="101">
        <v>0</v>
      </c>
      <c r="L549" s="93"/>
      <c r="M549" s="277">
        <v>0</v>
      </c>
      <c r="N549" s="93"/>
      <c r="O549" s="101">
        <v>0</v>
      </c>
      <c r="P549" s="93"/>
      <c r="Q549" s="277">
        <v>0</v>
      </c>
    </row>
    <row r="550" spans="1:17" s="94" customFormat="1" ht="12" hidden="1" customHeight="1">
      <c r="A550" s="90" t="s">
        <v>129</v>
      </c>
      <c r="B550" s="90"/>
      <c r="C550" s="91">
        <v>4010302</v>
      </c>
      <c r="D550" s="250" t="s">
        <v>747</v>
      </c>
      <c r="E550" s="92" t="s">
        <v>146</v>
      </c>
      <c r="F550" s="92" t="s">
        <v>220</v>
      </c>
      <c r="G550" s="101">
        <f>IF(F550="I",IFERROR(VLOOKUP(C550,Consolidado!B:H,7,FALSE),0),0)</f>
        <v>0</v>
      </c>
      <c r="H550" s="93"/>
      <c r="I550" s="277">
        <v>0</v>
      </c>
      <c r="J550" s="93"/>
      <c r="K550" s="101">
        <v>0</v>
      </c>
      <c r="L550" s="93"/>
      <c r="M550" s="277">
        <v>0</v>
      </c>
      <c r="N550" s="93"/>
      <c r="O550" s="101">
        <v>0</v>
      </c>
      <c r="P550" s="93"/>
      <c r="Q550" s="277">
        <v>0</v>
      </c>
    </row>
    <row r="551" spans="1:17" s="94" customFormat="1" ht="12" hidden="1" customHeight="1">
      <c r="A551" s="90" t="s">
        <v>129</v>
      </c>
      <c r="B551" s="90" t="s">
        <v>151</v>
      </c>
      <c r="C551" s="91">
        <v>4010101010</v>
      </c>
      <c r="D551" s="250" t="s">
        <v>1247</v>
      </c>
      <c r="E551" s="92" t="s">
        <v>146</v>
      </c>
      <c r="F551" s="92" t="s">
        <v>220</v>
      </c>
      <c r="G551" s="101">
        <f>IF(F551="I",IFERROR(VLOOKUP(C551,Consolidado!B:H,7,FALSE),0),0)</f>
        <v>289373009</v>
      </c>
      <c r="H551" s="93"/>
      <c r="I551" s="277">
        <v>0</v>
      </c>
      <c r="J551" s="93"/>
      <c r="K551" s="101">
        <v>0</v>
      </c>
      <c r="L551" s="93"/>
      <c r="M551" s="277">
        <v>0</v>
      </c>
      <c r="N551" s="93"/>
      <c r="O551" s="101">
        <v>0</v>
      </c>
      <c r="P551" s="93"/>
      <c r="Q551" s="277">
        <v>0</v>
      </c>
    </row>
    <row r="552" spans="1:17" s="94" customFormat="1" ht="12" hidden="1" customHeight="1">
      <c r="A552" s="90" t="s">
        <v>129</v>
      </c>
      <c r="B552" s="90" t="s">
        <v>151</v>
      </c>
      <c r="C552" s="91">
        <v>4010101020</v>
      </c>
      <c r="D552" s="250" t="s">
        <v>1246</v>
      </c>
      <c r="E552" s="92" t="s">
        <v>146</v>
      </c>
      <c r="F552" s="92" t="s">
        <v>220</v>
      </c>
      <c r="G552" s="101">
        <f>IF(F552="I",IFERROR(VLOOKUP(C552,Consolidado!B:H,7,FALSE),0),0)</f>
        <v>139427782</v>
      </c>
      <c r="H552" s="93"/>
      <c r="I552" s="277">
        <v>0</v>
      </c>
      <c r="J552" s="93"/>
      <c r="K552" s="101">
        <v>0</v>
      </c>
      <c r="L552" s="93"/>
      <c r="M552" s="277">
        <v>0</v>
      </c>
      <c r="N552" s="93"/>
      <c r="O552" s="101">
        <v>0</v>
      </c>
      <c r="P552" s="93"/>
      <c r="Q552" s="277">
        <v>0</v>
      </c>
    </row>
    <row r="553" spans="1:17" s="94" customFormat="1" ht="12" hidden="1" customHeight="1">
      <c r="A553" s="90" t="s">
        <v>129</v>
      </c>
      <c r="B553" s="90"/>
      <c r="C553" s="91">
        <v>402</v>
      </c>
      <c r="D553" s="250" t="s">
        <v>748</v>
      </c>
      <c r="E553" s="92" t="s">
        <v>6</v>
      </c>
      <c r="F553" s="92" t="s">
        <v>219</v>
      </c>
      <c r="G553" s="101">
        <f>IF(F553="I",IFERROR(VLOOKUP(C553,Consolidado!B:H,7,FALSE),0),0)</f>
        <v>0</v>
      </c>
      <c r="H553" s="93"/>
      <c r="I553" s="277">
        <v>0</v>
      </c>
      <c r="J553" s="93"/>
      <c r="K553" s="101">
        <v>0</v>
      </c>
      <c r="L553" s="93"/>
      <c r="M553" s="277">
        <v>0</v>
      </c>
      <c r="N553" s="93"/>
      <c r="O553" s="101">
        <v>0</v>
      </c>
      <c r="P553" s="93"/>
      <c r="Q553" s="277">
        <v>0</v>
      </c>
    </row>
    <row r="554" spans="1:17" s="94" customFormat="1" ht="12" hidden="1" customHeight="1">
      <c r="A554" s="90" t="s">
        <v>129</v>
      </c>
      <c r="B554" s="90"/>
      <c r="C554" s="91">
        <v>40201</v>
      </c>
      <c r="D554" s="250" t="s">
        <v>1045</v>
      </c>
      <c r="E554" s="92" t="s">
        <v>6</v>
      </c>
      <c r="F554" s="92" t="s">
        <v>220</v>
      </c>
      <c r="G554" s="101">
        <f>IF(F554="I",IFERROR(VLOOKUP(C554,Consolidado!B:H,7,FALSE),0),0)</f>
        <v>0</v>
      </c>
      <c r="H554" s="93"/>
      <c r="I554" s="277">
        <v>0</v>
      </c>
      <c r="J554" s="93"/>
      <c r="K554" s="101">
        <v>0</v>
      </c>
      <c r="L554" s="93"/>
      <c r="M554" s="277">
        <v>0</v>
      </c>
      <c r="N554" s="93"/>
      <c r="O554" s="101">
        <v>0</v>
      </c>
      <c r="P554" s="93"/>
      <c r="Q554" s="277">
        <v>0</v>
      </c>
    </row>
    <row r="555" spans="1:17" s="94" customFormat="1" ht="12" hidden="1" customHeight="1">
      <c r="A555" s="90" t="s">
        <v>129</v>
      </c>
      <c r="B555" s="90" t="s">
        <v>35</v>
      </c>
      <c r="C555" s="91">
        <v>40202</v>
      </c>
      <c r="D555" s="250" t="s">
        <v>1046</v>
      </c>
      <c r="E555" s="92" t="s">
        <v>6</v>
      </c>
      <c r="F555" s="92" t="s">
        <v>220</v>
      </c>
      <c r="G555" s="101">
        <f>IF(F555="I",IFERROR(VLOOKUP(C555,Consolidado!B:H,7,FALSE),0),0)</f>
        <v>0</v>
      </c>
      <c r="H555" s="93"/>
      <c r="I555" s="277">
        <v>0</v>
      </c>
      <c r="J555" s="93"/>
      <c r="K555" s="101">
        <v>0</v>
      </c>
      <c r="L555" s="93"/>
      <c r="M555" s="277">
        <v>0</v>
      </c>
      <c r="N555" s="93"/>
      <c r="O555" s="101">
        <v>0</v>
      </c>
      <c r="P555" s="93"/>
      <c r="Q555" s="277">
        <v>0</v>
      </c>
    </row>
    <row r="556" spans="1:17" s="94" customFormat="1" ht="12" hidden="1" customHeight="1">
      <c r="A556" s="90" t="s">
        <v>129</v>
      </c>
      <c r="B556" s="90"/>
      <c r="C556" s="91">
        <v>40203</v>
      </c>
      <c r="D556" s="250" t="s">
        <v>749</v>
      </c>
      <c r="E556" s="92" t="s">
        <v>6</v>
      </c>
      <c r="F556" s="92" t="s">
        <v>219</v>
      </c>
      <c r="G556" s="101">
        <f>IF(F556="I",IFERROR(VLOOKUP(C556,Consolidado!B:H,7,FALSE),0),0)</f>
        <v>0</v>
      </c>
      <c r="H556" s="93"/>
      <c r="I556" s="277">
        <v>0</v>
      </c>
      <c r="J556" s="93"/>
      <c r="K556" s="101">
        <v>0</v>
      </c>
      <c r="L556" s="93"/>
      <c r="M556" s="277">
        <v>0</v>
      </c>
      <c r="N556" s="93"/>
      <c r="O556" s="101">
        <v>0</v>
      </c>
      <c r="P556" s="93"/>
      <c r="Q556" s="277">
        <v>0</v>
      </c>
    </row>
    <row r="557" spans="1:17" s="94" customFormat="1" ht="12" hidden="1" customHeight="1">
      <c r="A557" s="90" t="s">
        <v>129</v>
      </c>
      <c r="B557" s="90" t="s">
        <v>97</v>
      </c>
      <c r="C557" s="91">
        <v>4020301</v>
      </c>
      <c r="D557" s="250" t="s">
        <v>1047</v>
      </c>
      <c r="E557" s="92" t="s">
        <v>6</v>
      </c>
      <c r="F557" s="92" t="s">
        <v>220</v>
      </c>
      <c r="G557" s="101">
        <f>IF(F557="I",IFERROR(VLOOKUP(C557,Consolidado!B:H,7,FALSE),0),0)</f>
        <v>0</v>
      </c>
      <c r="H557" s="93"/>
      <c r="I557" s="277">
        <v>0</v>
      </c>
      <c r="J557" s="93"/>
      <c r="K557" s="101">
        <v>0</v>
      </c>
      <c r="L557" s="93"/>
      <c r="M557" s="277">
        <v>0</v>
      </c>
      <c r="N557" s="93"/>
      <c r="O557" s="101">
        <v>0</v>
      </c>
      <c r="P557" s="93"/>
      <c r="Q557" s="277">
        <v>0</v>
      </c>
    </row>
    <row r="558" spans="1:17" s="94" customFormat="1" ht="12" hidden="1" customHeight="1">
      <c r="A558" s="90" t="s">
        <v>129</v>
      </c>
      <c r="B558" s="90" t="s">
        <v>97</v>
      </c>
      <c r="C558" s="91">
        <v>4020302</v>
      </c>
      <c r="D558" s="250" t="s">
        <v>750</v>
      </c>
      <c r="E558" s="92" t="s">
        <v>146</v>
      </c>
      <c r="F558" s="92" t="s">
        <v>220</v>
      </c>
      <c r="G558" s="101">
        <f>IF(F558="I",IFERROR(VLOOKUP(C558,Consolidado!B:H,7,FALSE),0),0)</f>
        <v>133028940</v>
      </c>
      <c r="H558" s="93"/>
      <c r="I558" s="277">
        <v>0</v>
      </c>
      <c r="J558" s="93"/>
      <c r="K558" s="101">
        <v>0</v>
      </c>
      <c r="L558" s="93"/>
      <c r="M558" s="277">
        <v>0</v>
      </c>
      <c r="N558" s="93"/>
      <c r="O558" s="101">
        <v>0</v>
      </c>
      <c r="P558" s="93"/>
      <c r="Q558" s="277">
        <v>0</v>
      </c>
    </row>
    <row r="559" spans="1:17" s="94" customFormat="1" ht="12" hidden="1" customHeight="1">
      <c r="A559" s="90" t="s">
        <v>129</v>
      </c>
      <c r="B559" s="90"/>
      <c r="C559" s="91">
        <v>403</v>
      </c>
      <c r="D559" s="250" t="s">
        <v>751</v>
      </c>
      <c r="E559" s="92" t="s">
        <v>6</v>
      </c>
      <c r="F559" s="92" t="s">
        <v>219</v>
      </c>
      <c r="G559" s="101">
        <f>IF(F559="I",IFERROR(VLOOKUP(C559,Consolidado!B:H,7,FALSE),0),0)</f>
        <v>0</v>
      </c>
      <c r="H559" s="93"/>
      <c r="I559" s="277">
        <v>0</v>
      </c>
      <c r="J559" s="93"/>
      <c r="K559" s="101">
        <v>0</v>
      </c>
      <c r="L559" s="93"/>
      <c r="M559" s="277">
        <v>0</v>
      </c>
      <c r="N559" s="93"/>
      <c r="O559" s="101">
        <v>0</v>
      </c>
      <c r="P559" s="93"/>
      <c r="Q559" s="277">
        <v>0</v>
      </c>
    </row>
    <row r="560" spans="1:17" s="94" customFormat="1" ht="12" hidden="1" customHeight="1">
      <c r="A560" s="90" t="s">
        <v>129</v>
      </c>
      <c r="B560" s="90"/>
      <c r="C560" s="91">
        <v>40301</v>
      </c>
      <c r="D560" s="250" t="s">
        <v>752</v>
      </c>
      <c r="E560" s="92" t="s">
        <v>6</v>
      </c>
      <c r="F560" s="92" t="s">
        <v>219</v>
      </c>
      <c r="G560" s="101">
        <f>IF(F560="I",IFERROR(VLOOKUP(C560,Consolidado!B:H,7,FALSE),0),0)</f>
        <v>0</v>
      </c>
      <c r="H560" s="93"/>
      <c r="I560" s="277">
        <v>0</v>
      </c>
      <c r="J560" s="93"/>
      <c r="K560" s="101">
        <v>0</v>
      </c>
      <c r="L560" s="93"/>
      <c r="M560" s="277">
        <v>0</v>
      </c>
      <c r="N560" s="93"/>
      <c r="O560" s="101">
        <v>0</v>
      </c>
      <c r="P560" s="93"/>
      <c r="Q560" s="277">
        <v>0</v>
      </c>
    </row>
    <row r="561" spans="1:17" s="94" customFormat="1" ht="12" hidden="1" customHeight="1">
      <c r="A561" s="90" t="s">
        <v>129</v>
      </c>
      <c r="B561" s="90"/>
      <c r="C561" s="91">
        <v>4030101</v>
      </c>
      <c r="D561" s="250" t="s">
        <v>752</v>
      </c>
      <c r="E561" s="92" t="s">
        <v>6</v>
      </c>
      <c r="F561" s="92" t="s">
        <v>219</v>
      </c>
      <c r="G561" s="101">
        <f>IF(F561="I",IFERROR(VLOOKUP(C561,Consolidado!B:H,7,FALSE),0),0)</f>
        <v>0</v>
      </c>
      <c r="H561" s="93"/>
      <c r="I561" s="277">
        <v>0</v>
      </c>
      <c r="J561" s="93"/>
      <c r="K561" s="101">
        <v>0</v>
      </c>
      <c r="L561" s="93"/>
      <c r="M561" s="277">
        <v>0</v>
      </c>
      <c r="N561" s="93"/>
      <c r="O561" s="101">
        <v>0</v>
      </c>
      <c r="P561" s="93"/>
      <c r="Q561" s="277">
        <v>0</v>
      </c>
    </row>
    <row r="562" spans="1:17" s="94" customFormat="1" ht="12" hidden="1" customHeight="1">
      <c r="A562" s="90" t="s">
        <v>129</v>
      </c>
      <c r="B562" s="90" t="s">
        <v>98</v>
      </c>
      <c r="C562" s="91">
        <v>403010101</v>
      </c>
      <c r="D562" s="250" t="s">
        <v>753</v>
      </c>
      <c r="E562" s="92" t="s">
        <v>6</v>
      </c>
      <c r="F562" s="92" t="s">
        <v>220</v>
      </c>
      <c r="G562" s="101">
        <f>IF(F562="I",IFERROR(VLOOKUP(C562,Consolidado!B:H,7,FALSE),0),0)</f>
        <v>9456781</v>
      </c>
      <c r="H562" s="93"/>
      <c r="I562" s="277">
        <v>0</v>
      </c>
      <c r="J562" s="93"/>
      <c r="K562" s="101">
        <v>0</v>
      </c>
      <c r="L562" s="93"/>
      <c r="M562" s="277">
        <v>0</v>
      </c>
      <c r="N562" s="93"/>
      <c r="O562" s="101">
        <v>0</v>
      </c>
      <c r="P562" s="93"/>
      <c r="Q562" s="277">
        <v>0</v>
      </c>
    </row>
    <row r="563" spans="1:17" s="94" customFormat="1" ht="12" hidden="1" customHeight="1">
      <c r="A563" s="90" t="s">
        <v>129</v>
      </c>
      <c r="B563" s="90" t="s">
        <v>98</v>
      </c>
      <c r="C563" s="91">
        <v>403010102</v>
      </c>
      <c r="D563" s="250" t="s">
        <v>768</v>
      </c>
      <c r="E563" s="92" t="s">
        <v>146</v>
      </c>
      <c r="F563" s="92" t="s">
        <v>220</v>
      </c>
      <c r="G563" s="101">
        <f>IF(F563="I",IFERROR(VLOOKUP(C563,Consolidado!B:H,7,FALSE),0),0)</f>
        <v>0</v>
      </c>
      <c r="H563" s="93"/>
      <c r="I563" s="277">
        <v>0</v>
      </c>
      <c r="J563" s="93"/>
      <c r="K563" s="101">
        <v>0</v>
      </c>
      <c r="L563" s="93"/>
      <c r="M563" s="277">
        <v>0</v>
      </c>
      <c r="N563" s="93"/>
      <c r="O563" s="101">
        <v>0</v>
      </c>
      <c r="P563" s="93"/>
      <c r="Q563" s="277">
        <v>0</v>
      </c>
    </row>
    <row r="564" spans="1:17" s="94" customFormat="1" ht="12" hidden="1" customHeight="1">
      <c r="A564" s="90" t="s">
        <v>129</v>
      </c>
      <c r="B564" s="90" t="s">
        <v>98</v>
      </c>
      <c r="C564" s="91">
        <v>403010103</v>
      </c>
      <c r="D564" s="250" t="s">
        <v>754</v>
      </c>
      <c r="E564" s="92" t="s">
        <v>6</v>
      </c>
      <c r="F564" s="92" t="s">
        <v>220</v>
      </c>
      <c r="G564" s="101">
        <f>IF(F564="I",IFERROR(VLOOKUP(C564,Consolidado!B:H,7,FALSE),0),0)</f>
        <v>1227945</v>
      </c>
      <c r="H564" s="93"/>
      <c r="I564" s="277">
        <v>0</v>
      </c>
      <c r="J564" s="93"/>
      <c r="K564" s="101">
        <v>0</v>
      </c>
      <c r="L564" s="93"/>
      <c r="M564" s="277">
        <v>0</v>
      </c>
      <c r="N564" s="93"/>
      <c r="O564" s="101">
        <v>0</v>
      </c>
      <c r="P564" s="93"/>
      <c r="Q564" s="277">
        <v>0</v>
      </c>
    </row>
    <row r="565" spans="1:17" s="94" customFormat="1" ht="12" hidden="1" customHeight="1">
      <c r="A565" s="90" t="s">
        <v>129</v>
      </c>
      <c r="B565" s="90" t="s">
        <v>98</v>
      </c>
      <c r="C565" s="91">
        <v>403010104</v>
      </c>
      <c r="D565" s="250" t="s">
        <v>755</v>
      </c>
      <c r="E565" s="92" t="s">
        <v>146</v>
      </c>
      <c r="F565" s="92" t="s">
        <v>220</v>
      </c>
      <c r="G565" s="101">
        <f>IF(F565="I",IFERROR(VLOOKUP(C565,Consolidado!B:H,7,FALSE),0),0)</f>
        <v>3298633</v>
      </c>
      <c r="H565" s="93"/>
      <c r="I565" s="277">
        <v>0</v>
      </c>
      <c r="J565" s="93"/>
      <c r="K565" s="101">
        <v>0</v>
      </c>
      <c r="L565" s="93"/>
      <c r="M565" s="277">
        <v>0</v>
      </c>
      <c r="N565" s="93"/>
      <c r="O565" s="101">
        <v>0</v>
      </c>
      <c r="P565" s="93"/>
      <c r="Q565" s="277">
        <v>0</v>
      </c>
    </row>
    <row r="566" spans="1:17" s="94" customFormat="1" ht="12" hidden="1" customHeight="1">
      <c r="A566" s="90" t="s">
        <v>129</v>
      </c>
      <c r="B566" s="90" t="s">
        <v>98</v>
      </c>
      <c r="C566" s="91">
        <v>403010105</v>
      </c>
      <c r="D566" s="250" t="s">
        <v>756</v>
      </c>
      <c r="E566" s="92" t="s">
        <v>6</v>
      </c>
      <c r="F566" s="92" t="s">
        <v>220</v>
      </c>
      <c r="G566" s="101">
        <f>IF(F566="I",IFERROR(VLOOKUP(C566,Consolidado!B:H,7,FALSE),0),0)</f>
        <v>58268217</v>
      </c>
      <c r="H566" s="93"/>
      <c r="I566" s="277">
        <v>0</v>
      </c>
      <c r="J566" s="93"/>
      <c r="K566" s="101">
        <v>0</v>
      </c>
      <c r="L566" s="93"/>
      <c r="M566" s="277">
        <v>0</v>
      </c>
      <c r="N566" s="93"/>
      <c r="O566" s="101">
        <v>0</v>
      </c>
      <c r="P566" s="93"/>
      <c r="Q566" s="277">
        <v>0</v>
      </c>
    </row>
    <row r="567" spans="1:17" s="94" customFormat="1" ht="12" hidden="1" customHeight="1">
      <c r="A567" s="90" t="s">
        <v>129</v>
      </c>
      <c r="B567" s="90" t="s">
        <v>98</v>
      </c>
      <c r="C567" s="91">
        <v>403010106</v>
      </c>
      <c r="D567" s="250" t="s">
        <v>640</v>
      </c>
      <c r="E567" s="92" t="s">
        <v>146</v>
      </c>
      <c r="F567" s="92" t="s">
        <v>220</v>
      </c>
      <c r="G567" s="101">
        <f>IF(F567="I",IFERROR(VLOOKUP(C567,Consolidado!B:H,7,FALSE),0),0)</f>
        <v>64122826</v>
      </c>
      <c r="H567" s="93"/>
      <c r="I567" s="277">
        <v>0</v>
      </c>
      <c r="J567" s="93"/>
      <c r="K567" s="101">
        <v>0</v>
      </c>
      <c r="L567" s="93"/>
      <c r="M567" s="277">
        <v>0</v>
      </c>
      <c r="N567" s="93"/>
      <c r="O567" s="101">
        <v>0</v>
      </c>
      <c r="P567" s="93"/>
      <c r="Q567" s="277">
        <v>0</v>
      </c>
    </row>
    <row r="568" spans="1:17" s="94" customFormat="1" ht="12" hidden="1" customHeight="1">
      <c r="A568" s="90" t="s">
        <v>129</v>
      </c>
      <c r="B568" s="90" t="s">
        <v>98</v>
      </c>
      <c r="C568" s="91">
        <v>403010107</v>
      </c>
      <c r="D568" s="250" t="s">
        <v>757</v>
      </c>
      <c r="E568" s="92" t="s">
        <v>6</v>
      </c>
      <c r="F568" s="92" t="s">
        <v>220</v>
      </c>
      <c r="G568" s="101">
        <f>IF(F568="I",IFERROR(VLOOKUP(C568,Consolidado!B:H,7,FALSE),0),0)</f>
        <v>32519341</v>
      </c>
      <c r="H568" s="93"/>
      <c r="I568" s="277">
        <v>0</v>
      </c>
      <c r="J568" s="93"/>
      <c r="K568" s="101">
        <v>0</v>
      </c>
      <c r="L568" s="93"/>
      <c r="M568" s="277">
        <v>0</v>
      </c>
      <c r="N568" s="93"/>
      <c r="O568" s="101">
        <v>0</v>
      </c>
      <c r="P568" s="93"/>
      <c r="Q568" s="277">
        <v>0</v>
      </c>
    </row>
    <row r="569" spans="1:17" s="94" customFormat="1" ht="12" hidden="1" customHeight="1">
      <c r="A569" s="90" t="s">
        <v>129</v>
      </c>
      <c r="B569" s="90" t="s">
        <v>98</v>
      </c>
      <c r="C569" s="91">
        <v>403010108</v>
      </c>
      <c r="D569" s="250" t="s">
        <v>758</v>
      </c>
      <c r="E569" s="92" t="s">
        <v>146</v>
      </c>
      <c r="F569" s="92" t="s">
        <v>220</v>
      </c>
      <c r="G569" s="101">
        <f>IF(F569="I",IFERROR(VLOOKUP(C569,Consolidado!B:H,7,FALSE),0),0)</f>
        <v>21895</v>
      </c>
      <c r="H569" s="93"/>
      <c r="I569" s="277">
        <v>0</v>
      </c>
      <c r="J569" s="93"/>
      <c r="K569" s="101">
        <v>0</v>
      </c>
      <c r="L569" s="93"/>
      <c r="M569" s="277">
        <v>0</v>
      </c>
      <c r="N569" s="93"/>
      <c r="O569" s="101">
        <v>0</v>
      </c>
      <c r="P569" s="93"/>
      <c r="Q569" s="277">
        <v>0</v>
      </c>
    </row>
    <row r="570" spans="1:17" s="94" customFormat="1" ht="12" hidden="1" customHeight="1">
      <c r="A570" s="90" t="s">
        <v>129</v>
      </c>
      <c r="B570" s="90" t="s">
        <v>98</v>
      </c>
      <c r="C570" s="91">
        <v>403010109</v>
      </c>
      <c r="D570" s="250" t="s">
        <v>759</v>
      </c>
      <c r="E570" s="92" t="s">
        <v>6</v>
      </c>
      <c r="F570" s="92" t="s">
        <v>220</v>
      </c>
      <c r="G570" s="101">
        <f>IF(F570="I",IFERROR(VLOOKUP(C570,Consolidado!B:H,7,FALSE),0),0)</f>
        <v>759452</v>
      </c>
      <c r="H570" s="93"/>
      <c r="I570" s="277">
        <v>0</v>
      </c>
      <c r="J570" s="93"/>
      <c r="K570" s="101">
        <v>0</v>
      </c>
      <c r="L570" s="93"/>
      <c r="M570" s="277">
        <v>0</v>
      </c>
      <c r="N570" s="93"/>
      <c r="O570" s="101">
        <v>0</v>
      </c>
      <c r="P570" s="93"/>
      <c r="Q570" s="277">
        <v>0</v>
      </c>
    </row>
    <row r="571" spans="1:17" s="94" customFormat="1" ht="12" hidden="1" customHeight="1">
      <c r="A571" s="90" t="s">
        <v>129</v>
      </c>
      <c r="B571" s="90" t="s">
        <v>98</v>
      </c>
      <c r="C571" s="91">
        <v>403010110</v>
      </c>
      <c r="D571" s="250" t="s">
        <v>877</v>
      </c>
      <c r="E571" s="92" t="s">
        <v>146</v>
      </c>
      <c r="F571" s="92" t="s">
        <v>220</v>
      </c>
      <c r="G571" s="101">
        <f>IF(F571="I",IFERROR(VLOOKUP(C571,Consolidado!B:H,7,FALSE),0),0)</f>
        <v>0</v>
      </c>
      <c r="H571" s="93"/>
      <c r="I571" s="277">
        <v>0</v>
      </c>
      <c r="J571" s="93"/>
      <c r="K571" s="101">
        <v>0</v>
      </c>
      <c r="L571" s="93"/>
      <c r="M571" s="277">
        <v>0</v>
      </c>
      <c r="N571" s="93"/>
      <c r="O571" s="101">
        <v>0</v>
      </c>
      <c r="P571" s="93"/>
      <c r="Q571" s="277">
        <v>0</v>
      </c>
    </row>
    <row r="572" spans="1:17" s="94" customFormat="1" ht="12" hidden="1" customHeight="1">
      <c r="A572" s="90" t="s">
        <v>129</v>
      </c>
      <c r="B572" s="90" t="s">
        <v>98</v>
      </c>
      <c r="C572" s="91">
        <v>403010111</v>
      </c>
      <c r="D572" s="250" t="s">
        <v>939</v>
      </c>
      <c r="E572" s="92" t="s">
        <v>6</v>
      </c>
      <c r="F572" s="92" t="s">
        <v>220</v>
      </c>
      <c r="G572" s="101">
        <f>IF(F572="I",IFERROR(VLOOKUP(C572,Consolidado!B:H,7,FALSE),0),0)</f>
        <v>0</v>
      </c>
      <c r="H572" s="93"/>
      <c r="I572" s="277">
        <v>0</v>
      </c>
      <c r="J572" s="93"/>
      <c r="K572" s="101">
        <v>0</v>
      </c>
      <c r="L572" s="93"/>
      <c r="M572" s="277">
        <v>0</v>
      </c>
      <c r="N572" s="93"/>
      <c r="O572" s="101">
        <v>0</v>
      </c>
      <c r="P572" s="93"/>
      <c r="Q572" s="277">
        <v>0</v>
      </c>
    </row>
    <row r="573" spans="1:17" s="94" customFormat="1" ht="12" hidden="1" customHeight="1">
      <c r="A573" s="90" t="s">
        <v>129</v>
      </c>
      <c r="B573" s="90" t="s">
        <v>98</v>
      </c>
      <c r="C573" s="91">
        <v>403010112</v>
      </c>
      <c r="D573" s="250" t="s">
        <v>880</v>
      </c>
      <c r="E573" s="92" t="s">
        <v>146</v>
      </c>
      <c r="F573" s="92" t="s">
        <v>220</v>
      </c>
      <c r="G573" s="101">
        <f>IF(F573="I",IFERROR(VLOOKUP(C573,Consolidado!B:H,7,FALSE),0),0)</f>
        <v>0</v>
      </c>
      <c r="H573" s="93"/>
      <c r="I573" s="277">
        <v>0</v>
      </c>
      <c r="J573" s="93"/>
      <c r="K573" s="101">
        <v>0</v>
      </c>
      <c r="L573" s="93"/>
      <c r="M573" s="277">
        <v>0</v>
      </c>
      <c r="N573" s="93"/>
      <c r="O573" s="101">
        <v>0</v>
      </c>
      <c r="P573" s="93"/>
      <c r="Q573" s="277">
        <v>0</v>
      </c>
    </row>
    <row r="574" spans="1:17" s="94" customFormat="1" ht="12" hidden="1" customHeight="1">
      <c r="A574" s="90" t="s">
        <v>129</v>
      </c>
      <c r="B574" s="90" t="s">
        <v>98</v>
      </c>
      <c r="C574" s="91">
        <v>403010113</v>
      </c>
      <c r="D574" s="250" t="s">
        <v>770</v>
      </c>
      <c r="E574" s="92" t="s">
        <v>6</v>
      </c>
      <c r="F574" s="92" t="s">
        <v>220</v>
      </c>
      <c r="G574" s="101">
        <f>IF(F574="I",IFERROR(VLOOKUP(C574,Consolidado!B:H,7,FALSE),0),0)</f>
        <v>0</v>
      </c>
      <c r="H574" s="93"/>
      <c r="I574" s="277">
        <v>0</v>
      </c>
      <c r="J574" s="93"/>
      <c r="K574" s="101">
        <v>0</v>
      </c>
      <c r="L574" s="93"/>
      <c r="M574" s="277">
        <v>0</v>
      </c>
      <c r="N574" s="93"/>
      <c r="O574" s="101">
        <v>0</v>
      </c>
      <c r="P574" s="93"/>
      <c r="Q574" s="277">
        <v>0</v>
      </c>
    </row>
    <row r="575" spans="1:17" s="94" customFormat="1" ht="12" hidden="1" customHeight="1">
      <c r="A575" s="90" t="s">
        <v>129</v>
      </c>
      <c r="B575" s="90" t="s">
        <v>98</v>
      </c>
      <c r="C575" s="91">
        <v>403010114</v>
      </c>
      <c r="D575" s="250" t="s">
        <v>760</v>
      </c>
      <c r="E575" s="92" t="s">
        <v>146</v>
      </c>
      <c r="F575" s="92" t="s">
        <v>220</v>
      </c>
      <c r="G575" s="101">
        <f>IF(F575="I",IFERROR(VLOOKUP(C575,Consolidado!B:H,7,FALSE),0),0)</f>
        <v>325577</v>
      </c>
      <c r="H575" s="93"/>
      <c r="I575" s="277">
        <v>0</v>
      </c>
      <c r="J575" s="93"/>
      <c r="K575" s="101">
        <v>0</v>
      </c>
      <c r="L575" s="93"/>
      <c r="M575" s="277">
        <v>0</v>
      </c>
      <c r="N575" s="93"/>
      <c r="O575" s="101">
        <v>0</v>
      </c>
      <c r="P575" s="93"/>
      <c r="Q575" s="277">
        <v>0</v>
      </c>
    </row>
    <row r="576" spans="1:17" s="94" customFormat="1" ht="12" hidden="1" customHeight="1">
      <c r="A576" s="90" t="s">
        <v>129</v>
      </c>
      <c r="B576" s="90" t="s">
        <v>98</v>
      </c>
      <c r="C576" s="91">
        <v>403010115</v>
      </c>
      <c r="D576" s="250" t="s">
        <v>1048</v>
      </c>
      <c r="E576" s="92" t="s">
        <v>6</v>
      </c>
      <c r="F576" s="92" t="s">
        <v>220</v>
      </c>
      <c r="G576" s="101">
        <f>IF(F576="I",IFERROR(VLOOKUP(C576,Consolidado!B:H,7,FALSE),0),0)</f>
        <v>0</v>
      </c>
      <c r="H576" s="93"/>
      <c r="I576" s="277">
        <v>0</v>
      </c>
      <c r="J576" s="93"/>
      <c r="K576" s="101">
        <v>0</v>
      </c>
      <c r="L576" s="93"/>
      <c r="M576" s="277">
        <v>0</v>
      </c>
      <c r="N576" s="93"/>
      <c r="O576" s="101">
        <v>0</v>
      </c>
      <c r="P576" s="93"/>
      <c r="Q576" s="277">
        <v>0</v>
      </c>
    </row>
    <row r="577" spans="1:17" s="94" customFormat="1" ht="12" hidden="1" customHeight="1">
      <c r="A577" s="90" t="s">
        <v>129</v>
      </c>
      <c r="B577" s="90" t="s">
        <v>98</v>
      </c>
      <c r="C577" s="91">
        <v>403010116</v>
      </c>
      <c r="D577" s="250" t="s">
        <v>761</v>
      </c>
      <c r="E577" s="92" t="s">
        <v>146</v>
      </c>
      <c r="F577" s="92" t="s">
        <v>220</v>
      </c>
      <c r="G577" s="101">
        <f>IF(F577="I",IFERROR(VLOOKUP(C577,Consolidado!B:H,7,FALSE),0),0)</f>
        <v>794011</v>
      </c>
      <c r="H577" s="93"/>
      <c r="I577" s="277">
        <v>0</v>
      </c>
      <c r="J577" s="93"/>
      <c r="K577" s="101">
        <v>0</v>
      </c>
      <c r="L577" s="93"/>
      <c r="M577" s="277">
        <v>0</v>
      </c>
      <c r="N577" s="93"/>
      <c r="O577" s="101">
        <v>0</v>
      </c>
      <c r="P577" s="93"/>
      <c r="Q577" s="277">
        <v>0</v>
      </c>
    </row>
    <row r="578" spans="1:17" s="94" customFormat="1" ht="12" hidden="1" customHeight="1">
      <c r="A578" s="90" t="s">
        <v>129</v>
      </c>
      <c r="B578" s="90" t="s">
        <v>98</v>
      </c>
      <c r="C578" s="91">
        <v>403010117</v>
      </c>
      <c r="D578" s="250" t="s">
        <v>762</v>
      </c>
      <c r="E578" s="92" t="s">
        <v>6</v>
      </c>
      <c r="F578" s="92" t="s">
        <v>220</v>
      </c>
      <c r="G578" s="101">
        <f>IF(F578="I",IFERROR(VLOOKUP(C578,Consolidado!B:H,7,FALSE),0),0)</f>
        <v>17345205</v>
      </c>
      <c r="H578" s="93"/>
      <c r="I578" s="277">
        <v>0</v>
      </c>
      <c r="J578" s="93"/>
      <c r="K578" s="101">
        <v>0</v>
      </c>
      <c r="L578" s="93"/>
      <c r="M578" s="277">
        <v>0</v>
      </c>
      <c r="N578" s="93"/>
      <c r="O578" s="101">
        <v>0</v>
      </c>
      <c r="P578" s="93"/>
      <c r="Q578" s="277">
        <v>0</v>
      </c>
    </row>
    <row r="579" spans="1:17" s="94" customFormat="1" ht="12" hidden="1" customHeight="1">
      <c r="A579" s="90" t="s">
        <v>129</v>
      </c>
      <c r="B579" s="90" t="s">
        <v>98</v>
      </c>
      <c r="C579" s="91">
        <v>403010118</v>
      </c>
      <c r="D579" s="250" t="s">
        <v>763</v>
      </c>
      <c r="E579" s="92" t="s">
        <v>146</v>
      </c>
      <c r="F579" s="92" t="s">
        <v>220</v>
      </c>
      <c r="G579" s="101">
        <f>IF(F579="I",IFERROR(VLOOKUP(C579,Consolidado!B:H,7,FALSE),0),0)</f>
        <v>8001683</v>
      </c>
      <c r="H579" s="93"/>
      <c r="I579" s="277">
        <v>0</v>
      </c>
      <c r="J579" s="93"/>
      <c r="K579" s="101">
        <v>0</v>
      </c>
      <c r="L579" s="93"/>
      <c r="M579" s="277">
        <v>0</v>
      </c>
      <c r="N579" s="93"/>
      <c r="O579" s="101">
        <v>0</v>
      </c>
      <c r="P579" s="93"/>
      <c r="Q579" s="277">
        <v>0</v>
      </c>
    </row>
    <row r="580" spans="1:17" s="94" customFormat="1" ht="12" hidden="1" customHeight="1">
      <c r="A580" s="90" t="s">
        <v>129</v>
      </c>
      <c r="B580" s="90" t="s">
        <v>185</v>
      </c>
      <c r="C580" s="91">
        <v>403010119</v>
      </c>
      <c r="D580" s="250" t="s">
        <v>1049</v>
      </c>
      <c r="E580" s="92" t="s">
        <v>6</v>
      </c>
      <c r="F580" s="92" t="s">
        <v>220</v>
      </c>
      <c r="G580" s="101">
        <f>IF(F580="I",IFERROR(VLOOKUP(C580,Consolidado!B:H,7,FALSE),0),0)</f>
        <v>0</v>
      </c>
      <c r="H580" s="93"/>
      <c r="I580" s="277">
        <v>0</v>
      </c>
      <c r="J580" s="93"/>
      <c r="K580" s="101">
        <v>0</v>
      </c>
      <c r="L580" s="93"/>
      <c r="M580" s="277">
        <v>0</v>
      </c>
      <c r="N580" s="93"/>
      <c r="O580" s="101">
        <v>0</v>
      </c>
      <c r="P580" s="93"/>
      <c r="Q580" s="277">
        <v>0</v>
      </c>
    </row>
    <row r="581" spans="1:17" s="94" customFormat="1" ht="12" hidden="1" customHeight="1">
      <c r="A581" s="90" t="s">
        <v>129</v>
      </c>
      <c r="B581" s="90" t="s">
        <v>185</v>
      </c>
      <c r="C581" s="91">
        <v>403010120</v>
      </c>
      <c r="D581" s="250" t="s">
        <v>1050</v>
      </c>
      <c r="E581" s="92" t="s">
        <v>146</v>
      </c>
      <c r="F581" s="92" t="s">
        <v>220</v>
      </c>
      <c r="G581" s="101">
        <f>IF(F581="I",IFERROR(VLOOKUP(C581,Consolidado!B:H,7,FALSE),0),0)</f>
        <v>0</v>
      </c>
      <c r="H581" s="93"/>
      <c r="I581" s="277">
        <v>0</v>
      </c>
      <c r="J581" s="93"/>
      <c r="K581" s="101">
        <v>0</v>
      </c>
      <c r="L581" s="93"/>
      <c r="M581" s="277">
        <v>0</v>
      </c>
      <c r="N581" s="93"/>
      <c r="O581" s="101">
        <v>0</v>
      </c>
      <c r="P581" s="93"/>
      <c r="Q581" s="277">
        <v>0</v>
      </c>
    </row>
    <row r="582" spans="1:17" s="94" customFormat="1" ht="12" hidden="1" customHeight="1">
      <c r="A582" s="90" t="s">
        <v>129</v>
      </c>
      <c r="B582" s="90" t="s">
        <v>185</v>
      </c>
      <c r="C582" s="91">
        <v>403010121</v>
      </c>
      <c r="D582" s="250" t="s">
        <v>771</v>
      </c>
      <c r="E582" s="92" t="s">
        <v>6</v>
      </c>
      <c r="F582" s="92" t="s">
        <v>220</v>
      </c>
      <c r="G582" s="101">
        <f>IF(F582="I",IFERROR(VLOOKUP(C582,Consolidado!B:H,7,FALSE),0),0)</f>
        <v>0</v>
      </c>
      <c r="H582" s="93"/>
      <c r="I582" s="277">
        <v>0</v>
      </c>
      <c r="J582" s="93"/>
      <c r="K582" s="101">
        <v>0</v>
      </c>
      <c r="L582" s="93"/>
      <c r="M582" s="277">
        <v>0</v>
      </c>
      <c r="N582" s="93"/>
      <c r="O582" s="101">
        <v>0</v>
      </c>
      <c r="P582" s="93"/>
      <c r="Q582" s="277">
        <v>0</v>
      </c>
    </row>
    <row r="583" spans="1:17" s="94" customFormat="1" ht="12" hidden="1" customHeight="1">
      <c r="A583" s="90" t="s">
        <v>129</v>
      </c>
      <c r="B583" s="90" t="s">
        <v>185</v>
      </c>
      <c r="C583" s="91">
        <v>403010122</v>
      </c>
      <c r="D583" s="250" t="s">
        <v>941</v>
      </c>
      <c r="E583" s="92" t="s">
        <v>146</v>
      </c>
      <c r="F583" s="92" t="s">
        <v>220</v>
      </c>
      <c r="G583" s="101">
        <f>IF(F583="I",IFERROR(VLOOKUP(C583,Consolidado!B:H,7,FALSE),0),0)</f>
        <v>0</v>
      </c>
      <c r="H583" s="93"/>
      <c r="I583" s="277">
        <v>0</v>
      </c>
      <c r="J583" s="93"/>
      <c r="K583" s="101">
        <v>0</v>
      </c>
      <c r="L583" s="93"/>
      <c r="M583" s="277">
        <v>0</v>
      </c>
      <c r="N583" s="93"/>
      <c r="O583" s="101">
        <v>0</v>
      </c>
      <c r="P583" s="93"/>
      <c r="Q583" s="277">
        <v>0</v>
      </c>
    </row>
    <row r="584" spans="1:17" s="94" customFormat="1" ht="12" hidden="1" customHeight="1">
      <c r="A584" s="90" t="s">
        <v>129</v>
      </c>
      <c r="B584" s="90" t="s">
        <v>185</v>
      </c>
      <c r="C584" s="91">
        <v>403010123</v>
      </c>
      <c r="D584" s="250" t="s">
        <v>1051</v>
      </c>
      <c r="E584" s="92" t="s">
        <v>6</v>
      </c>
      <c r="F584" s="92" t="s">
        <v>220</v>
      </c>
      <c r="G584" s="101">
        <f>IF(F584="I",IFERROR(VLOOKUP(C584,Consolidado!B:H,7,FALSE),0),0)</f>
        <v>0</v>
      </c>
      <c r="H584" s="93"/>
      <c r="I584" s="277">
        <v>0</v>
      </c>
      <c r="J584" s="93"/>
      <c r="K584" s="101">
        <v>0</v>
      </c>
      <c r="L584" s="93"/>
      <c r="M584" s="277">
        <v>0</v>
      </c>
      <c r="N584" s="93"/>
      <c r="O584" s="101">
        <v>0</v>
      </c>
      <c r="P584" s="93"/>
      <c r="Q584" s="277">
        <v>0</v>
      </c>
    </row>
    <row r="585" spans="1:17" s="94" customFormat="1" ht="12" hidden="1" customHeight="1">
      <c r="A585" s="90" t="s">
        <v>129</v>
      </c>
      <c r="B585" s="90" t="s">
        <v>185</v>
      </c>
      <c r="C585" s="91">
        <v>403010124</v>
      </c>
      <c r="D585" s="250" t="s">
        <v>1052</v>
      </c>
      <c r="E585" s="92" t="s">
        <v>146</v>
      </c>
      <c r="F585" s="92" t="s">
        <v>220</v>
      </c>
      <c r="G585" s="101">
        <f>IF(F585="I",IFERROR(VLOOKUP(C585,Consolidado!B:H,7,FALSE),0),0)</f>
        <v>0</v>
      </c>
      <c r="H585" s="93"/>
      <c r="I585" s="277">
        <v>0</v>
      </c>
      <c r="J585" s="93"/>
      <c r="K585" s="101">
        <v>0</v>
      </c>
      <c r="L585" s="93"/>
      <c r="M585" s="277">
        <v>0</v>
      </c>
      <c r="N585" s="93"/>
      <c r="O585" s="101">
        <v>0</v>
      </c>
      <c r="P585" s="93"/>
      <c r="Q585" s="277">
        <v>0</v>
      </c>
    </row>
    <row r="586" spans="1:17" s="94" customFormat="1" ht="12" hidden="1" customHeight="1">
      <c r="A586" s="90" t="s">
        <v>129</v>
      </c>
      <c r="B586" s="90" t="s">
        <v>185</v>
      </c>
      <c r="C586" s="91">
        <v>403010125</v>
      </c>
      <c r="D586" s="250" t="s">
        <v>1053</v>
      </c>
      <c r="E586" s="92" t="s">
        <v>6</v>
      </c>
      <c r="F586" s="92" t="s">
        <v>220</v>
      </c>
      <c r="G586" s="101">
        <f>IF(F586="I",IFERROR(VLOOKUP(C586,Consolidado!B:H,7,FALSE),0),0)</f>
        <v>0</v>
      </c>
      <c r="H586" s="93"/>
      <c r="I586" s="277">
        <v>0</v>
      </c>
      <c r="J586" s="93"/>
      <c r="K586" s="101">
        <v>0</v>
      </c>
      <c r="L586" s="93"/>
      <c r="M586" s="277">
        <v>0</v>
      </c>
      <c r="N586" s="93"/>
      <c r="O586" s="101">
        <v>0</v>
      </c>
      <c r="P586" s="93"/>
      <c r="Q586" s="277">
        <v>0</v>
      </c>
    </row>
    <row r="587" spans="1:17" s="94" customFormat="1" ht="12" hidden="1" customHeight="1">
      <c r="A587" s="90" t="s">
        <v>129</v>
      </c>
      <c r="B587" s="90" t="s">
        <v>185</v>
      </c>
      <c r="C587" s="91">
        <v>403010126</v>
      </c>
      <c r="D587" s="250" t="s">
        <v>1054</v>
      </c>
      <c r="E587" s="92" t="s">
        <v>146</v>
      </c>
      <c r="F587" s="92" t="s">
        <v>220</v>
      </c>
      <c r="G587" s="101">
        <f>IF(F587="I",IFERROR(VLOOKUP(C587,Consolidado!B:H,7,FALSE),0),0)</f>
        <v>0</v>
      </c>
      <c r="H587" s="93"/>
      <c r="I587" s="277">
        <v>0</v>
      </c>
      <c r="J587" s="93"/>
      <c r="K587" s="101">
        <v>0</v>
      </c>
      <c r="L587" s="93"/>
      <c r="M587" s="277">
        <v>0</v>
      </c>
      <c r="N587" s="93"/>
      <c r="O587" s="101">
        <v>0</v>
      </c>
      <c r="P587" s="93"/>
      <c r="Q587" s="277">
        <v>0</v>
      </c>
    </row>
    <row r="588" spans="1:17" s="94" customFormat="1" ht="12" hidden="1" customHeight="1">
      <c r="A588" s="90" t="s">
        <v>129</v>
      </c>
      <c r="B588" s="90" t="s">
        <v>185</v>
      </c>
      <c r="C588" s="91">
        <v>403010127</v>
      </c>
      <c r="D588" s="250" t="s">
        <v>1055</v>
      </c>
      <c r="E588" s="92" t="s">
        <v>6</v>
      </c>
      <c r="F588" s="92" t="s">
        <v>220</v>
      </c>
      <c r="G588" s="101">
        <f>IF(F588="I",IFERROR(VLOOKUP(C588,Consolidado!B:H,7,FALSE),0),0)</f>
        <v>0</v>
      </c>
      <c r="H588" s="93"/>
      <c r="I588" s="277">
        <v>0</v>
      </c>
      <c r="J588" s="93"/>
      <c r="K588" s="101">
        <v>0</v>
      </c>
      <c r="L588" s="93"/>
      <c r="M588" s="277">
        <v>0</v>
      </c>
      <c r="N588" s="93"/>
      <c r="O588" s="101">
        <v>0</v>
      </c>
      <c r="P588" s="93"/>
      <c r="Q588" s="277">
        <v>0</v>
      </c>
    </row>
    <row r="589" spans="1:17" s="94" customFormat="1" ht="12" hidden="1" customHeight="1">
      <c r="A589" s="90" t="s">
        <v>129</v>
      </c>
      <c r="B589" s="90" t="s">
        <v>185</v>
      </c>
      <c r="C589" s="91">
        <v>403010128</v>
      </c>
      <c r="D589" s="250" t="s">
        <v>1056</v>
      </c>
      <c r="E589" s="92" t="s">
        <v>146</v>
      </c>
      <c r="F589" s="92" t="s">
        <v>220</v>
      </c>
      <c r="G589" s="101">
        <f>IF(F589="I",IFERROR(VLOOKUP(C589,Consolidado!B:H,7,FALSE),0),0)</f>
        <v>0</v>
      </c>
      <c r="H589" s="93"/>
      <c r="I589" s="277">
        <v>0</v>
      </c>
      <c r="J589" s="93"/>
      <c r="K589" s="101">
        <v>0</v>
      </c>
      <c r="L589" s="93"/>
      <c r="M589" s="277">
        <v>0</v>
      </c>
      <c r="N589" s="93"/>
      <c r="O589" s="101">
        <v>0</v>
      </c>
      <c r="P589" s="93"/>
      <c r="Q589" s="277">
        <v>0</v>
      </c>
    </row>
    <row r="590" spans="1:17" s="94" customFormat="1" ht="12" hidden="1" customHeight="1">
      <c r="A590" s="90" t="s">
        <v>129</v>
      </c>
      <c r="B590" s="90" t="s">
        <v>98</v>
      </c>
      <c r="C590" s="91">
        <v>403010129</v>
      </c>
      <c r="D590" s="250" t="s">
        <v>764</v>
      </c>
      <c r="E590" s="92" t="s">
        <v>6</v>
      </c>
      <c r="F590" s="92" t="s">
        <v>220</v>
      </c>
      <c r="G590" s="101">
        <f>IF(F590="I",IFERROR(VLOOKUP(C590,Consolidado!B:H,7,FALSE),0),0)</f>
        <v>1686928</v>
      </c>
      <c r="H590" s="93"/>
      <c r="I590" s="277">
        <v>0</v>
      </c>
      <c r="J590" s="93"/>
      <c r="K590" s="101">
        <v>0</v>
      </c>
      <c r="L590" s="93"/>
      <c r="M590" s="277">
        <v>0</v>
      </c>
      <c r="N590" s="93"/>
      <c r="O590" s="101">
        <v>0</v>
      </c>
      <c r="P590" s="93"/>
      <c r="Q590" s="277">
        <v>0</v>
      </c>
    </row>
    <row r="591" spans="1:17" s="94" customFormat="1" ht="12" hidden="1" customHeight="1">
      <c r="A591" s="90" t="s">
        <v>129</v>
      </c>
      <c r="B591" s="90" t="s">
        <v>98</v>
      </c>
      <c r="C591" s="91">
        <v>403010130</v>
      </c>
      <c r="D591" s="250" t="s">
        <v>1057</v>
      </c>
      <c r="E591" s="92" t="s">
        <v>146</v>
      </c>
      <c r="F591" s="92" t="s">
        <v>220</v>
      </c>
      <c r="G591" s="101">
        <f>IF(F591="I",IFERROR(VLOOKUP(C591,Consolidado!B:H,7,FALSE),0),0)</f>
        <v>0</v>
      </c>
      <c r="H591" s="93"/>
      <c r="I591" s="277">
        <v>0</v>
      </c>
      <c r="J591" s="93"/>
      <c r="K591" s="101">
        <v>0</v>
      </c>
      <c r="L591" s="93"/>
      <c r="M591" s="277">
        <v>0</v>
      </c>
      <c r="N591" s="93"/>
      <c r="O591" s="101">
        <v>0</v>
      </c>
      <c r="P591" s="93"/>
      <c r="Q591" s="277">
        <v>0</v>
      </c>
    </row>
    <row r="592" spans="1:17" s="94" customFormat="1" ht="12" hidden="1" customHeight="1">
      <c r="A592" s="90" t="s">
        <v>129</v>
      </c>
      <c r="B592" s="90"/>
      <c r="C592" s="91">
        <v>4030102</v>
      </c>
      <c r="D592" s="250" t="s">
        <v>765</v>
      </c>
      <c r="E592" s="92" t="s">
        <v>6</v>
      </c>
      <c r="F592" s="92" t="s">
        <v>219</v>
      </c>
      <c r="G592" s="101">
        <f>IF(F592="I",IFERROR(VLOOKUP(C592,Consolidado!B:H,7,FALSE),0),0)</f>
        <v>0</v>
      </c>
      <c r="H592" s="93"/>
      <c r="I592" s="277">
        <v>0</v>
      </c>
      <c r="J592" s="93"/>
      <c r="K592" s="101">
        <v>0</v>
      </c>
      <c r="L592" s="93"/>
      <c r="M592" s="277">
        <v>0</v>
      </c>
      <c r="N592" s="93"/>
      <c r="O592" s="101">
        <v>0</v>
      </c>
      <c r="P592" s="93"/>
      <c r="Q592" s="277">
        <v>0</v>
      </c>
    </row>
    <row r="593" spans="1:17" s="94" customFormat="1" ht="12" hidden="1" customHeight="1">
      <c r="A593" s="90" t="s">
        <v>129</v>
      </c>
      <c r="B593" s="90" t="s">
        <v>98</v>
      </c>
      <c r="C593" s="91">
        <v>403010201</v>
      </c>
      <c r="D593" s="250" t="s">
        <v>765</v>
      </c>
      <c r="E593" s="92" t="s">
        <v>6</v>
      </c>
      <c r="F593" s="92" t="s">
        <v>220</v>
      </c>
      <c r="G593" s="101">
        <f>IF(F593="I",IFERROR(VLOOKUP(C593,Consolidado!B:H,7,FALSE),0),0)</f>
        <v>195616</v>
      </c>
      <c r="H593" s="93"/>
      <c r="I593" s="277">
        <v>0</v>
      </c>
      <c r="J593" s="93"/>
      <c r="K593" s="101">
        <v>0</v>
      </c>
      <c r="L593" s="93"/>
      <c r="M593" s="277">
        <v>0</v>
      </c>
      <c r="N593" s="93"/>
      <c r="O593" s="101">
        <v>0</v>
      </c>
      <c r="P593" s="93"/>
      <c r="Q593" s="277">
        <v>0</v>
      </c>
    </row>
    <row r="594" spans="1:17" s="94" customFormat="1" ht="12" hidden="1" customHeight="1">
      <c r="A594" s="90" t="s">
        <v>129</v>
      </c>
      <c r="B594" s="90" t="s">
        <v>98</v>
      </c>
      <c r="C594" s="91">
        <v>403010202</v>
      </c>
      <c r="D594" s="250" t="s">
        <v>765</v>
      </c>
      <c r="E594" s="92" t="s">
        <v>146</v>
      </c>
      <c r="F594" s="92" t="s">
        <v>220</v>
      </c>
      <c r="G594" s="101">
        <f>IF(F594="I",IFERROR(VLOOKUP(C594,Consolidado!B:H,7,FALSE),0),0)</f>
        <v>0</v>
      </c>
      <c r="H594" s="93"/>
      <c r="I594" s="277">
        <v>0</v>
      </c>
      <c r="J594" s="93"/>
      <c r="K594" s="101">
        <v>0</v>
      </c>
      <c r="L594" s="93"/>
      <c r="M594" s="277">
        <v>0</v>
      </c>
      <c r="N594" s="93"/>
      <c r="O594" s="101">
        <v>0</v>
      </c>
      <c r="P594" s="93"/>
      <c r="Q594" s="277">
        <v>0</v>
      </c>
    </row>
    <row r="595" spans="1:17" s="94" customFormat="1" ht="12" hidden="1" customHeight="1">
      <c r="A595" s="90" t="s">
        <v>129</v>
      </c>
      <c r="B595" s="90"/>
      <c r="C595" s="91">
        <v>40302</v>
      </c>
      <c r="D595" s="250" t="s">
        <v>766</v>
      </c>
      <c r="E595" s="92" t="s">
        <v>6</v>
      </c>
      <c r="F595" s="92" t="s">
        <v>219</v>
      </c>
      <c r="G595" s="101">
        <f>IF(F595="I",IFERROR(VLOOKUP(C595,Consolidado!B:H,7,FALSE),0),0)</f>
        <v>0</v>
      </c>
      <c r="H595" s="93"/>
      <c r="I595" s="277">
        <v>0</v>
      </c>
      <c r="J595" s="93"/>
      <c r="K595" s="101">
        <v>0</v>
      </c>
      <c r="L595" s="93"/>
      <c r="M595" s="277">
        <v>0</v>
      </c>
      <c r="N595" s="93"/>
      <c r="O595" s="101">
        <v>0</v>
      </c>
      <c r="P595" s="93"/>
      <c r="Q595" s="277">
        <v>0</v>
      </c>
    </row>
    <row r="596" spans="1:17" s="94" customFormat="1" ht="12" hidden="1" customHeight="1">
      <c r="A596" s="90" t="s">
        <v>129</v>
      </c>
      <c r="B596" s="90"/>
      <c r="C596" s="91">
        <v>4030201</v>
      </c>
      <c r="D596" s="250" t="s">
        <v>767</v>
      </c>
      <c r="E596" s="92" t="s">
        <v>6</v>
      </c>
      <c r="F596" s="92" t="s">
        <v>219</v>
      </c>
      <c r="G596" s="101">
        <f>IF(F596="I",IFERROR(VLOOKUP(C596,Consolidado!B:H,7,FALSE),0),0)</f>
        <v>0</v>
      </c>
      <c r="H596" s="93"/>
      <c r="I596" s="277">
        <v>0</v>
      </c>
      <c r="J596" s="93"/>
      <c r="K596" s="101">
        <v>0</v>
      </c>
      <c r="L596" s="93"/>
      <c r="M596" s="277">
        <v>0</v>
      </c>
      <c r="N596" s="93"/>
      <c r="O596" s="101">
        <v>0</v>
      </c>
      <c r="P596" s="93"/>
      <c r="Q596" s="277">
        <v>0</v>
      </c>
    </row>
    <row r="597" spans="1:17" s="94" customFormat="1" ht="12" hidden="1" customHeight="1">
      <c r="A597" s="90" t="s">
        <v>129</v>
      </c>
      <c r="B597" s="90" t="s">
        <v>33</v>
      </c>
      <c r="C597" s="91">
        <v>403020101</v>
      </c>
      <c r="D597" s="250" t="s">
        <v>753</v>
      </c>
      <c r="E597" s="92" t="s">
        <v>6</v>
      </c>
      <c r="F597" s="92" t="s">
        <v>220</v>
      </c>
      <c r="G597" s="101">
        <f>IF(F597="I",IFERROR(VLOOKUP(C597,Consolidado!B:H,7,FALSE),0),0)</f>
        <v>16712569</v>
      </c>
      <c r="H597" s="93"/>
      <c r="I597" s="277">
        <v>0</v>
      </c>
      <c r="J597" s="93"/>
      <c r="K597" s="101">
        <v>0</v>
      </c>
      <c r="L597" s="93"/>
      <c r="M597" s="277">
        <v>0</v>
      </c>
      <c r="N597" s="93"/>
      <c r="O597" s="101">
        <v>0</v>
      </c>
      <c r="P597" s="93"/>
      <c r="Q597" s="277">
        <v>0</v>
      </c>
    </row>
    <row r="598" spans="1:17" s="94" customFormat="1" ht="12" hidden="1" customHeight="1">
      <c r="A598" s="90" t="s">
        <v>129</v>
      </c>
      <c r="B598" s="90" t="s">
        <v>33</v>
      </c>
      <c r="C598" s="91">
        <v>403020102</v>
      </c>
      <c r="D598" s="250" t="s">
        <v>768</v>
      </c>
      <c r="E598" s="92" t="s">
        <v>146</v>
      </c>
      <c r="F598" s="92" t="s">
        <v>220</v>
      </c>
      <c r="G598" s="101">
        <f>IF(F598="I",IFERROR(VLOOKUP(C598,Consolidado!B:H,7,FALSE),0),0)</f>
        <v>19144273</v>
      </c>
      <c r="H598" s="93"/>
      <c r="I598" s="277">
        <v>0</v>
      </c>
      <c r="J598" s="93"/>
      <c r="K598" s="101">
        <v>0</v>
      </c>
      <c r="L598" s="93"/>
      <c r="M598" s="277">
        <v>0</v>
      </c>
      <c r="N598" s="93"/>
      <c r="O598" s="101">
        <v>0</v>
      </c>
      <c r="P598" s="93"/>
      <c r="Q598" s="277">
        <v>0</v>
      </c>
    </row>
    <row r="599" spans="1:17" s="94" customFormat="1" ht="12" hidden="1" customHeight="1">
      <c r="A599" s="90" t="s">
        <v>129</v>
      </c>
      <c r="B599" s="90" t="s">
        <v>33</v>
      </c>
      <c r="C599" s="91">
        <v>403020103</v>
      </c>
      <c r="D599" s="250" t="s">
        <v>754</v>
      </c>
      <c r="E599" s="92" t="s">
        <v>6</v>
      </c>
      <c r="F599" s="92" t="s">
        <v>220</v>
      </c>
      <c r="G599" s="101">
        <f>IF(F599="I",IFERROR(VLOOKUP(C599,Consolidado!B:H,7,FALSE),0),0)</f>
        <v>14794</v>
      </c>
      <c r="H599" s="93"/>
      <c r="I599" s="277">
        <v>0</v>
      </c>
      <c r="J599" s="93"/>
      <c r="K599" s="101">
        <v>0</v>
      </c>
      <c r="L599" s="93"/>
      <c r="M599" s="277">
        <v>0</v>
      </c>
      <c r="N599" s="93"/>
      <c r="O599" s="101">
        <v>0</v>
      </c>
      <c r="P599" s="93"/>
      <c r="Q599" s="277">
        <v>0</v>
      </c>
    </row>
    <row r="600" spans="1:17" s="94" customFormat="1" ht="12" hidden="1" customHeight="1">
      <c r="A600" s="90" t="s">
        <v>129</v>
      </c>
      <c r="B600" s="90" t="s">
        <v>33</v>
      </c>
      <c r="C600" s="91">
        <v>403020104</v>
      </c>
      <c r="D600" s="250" t="s">
        <v>769</v>
      </c>
      <c r="E600" s="92" t="s">
        <v>146</v>
      </c>
      <c r="F600" s="92" t="s">
        <v>220</v>
      </c>
      <c r="G600" s="101">
        <f>IF(F600="I",IFERROR(VLOOKUP(C600,Consolidado!B:H,7,FALSE),0),0)</f>
        <v>243504706</v>
      </c>
      <c r="H600" s="93"/>
      <c r="I600" s="277">
        <v>0</v>
      </c>
      <c r="J600" s="93"/>
      <c r="K600" s="101">
        <v>0</v>
      </c>
      <c r="L600" s="93"/>
      <c r="M600" s="277">
        <v>0</v>
      </c>
      <c r="N600" s="93"/>
      <c r="O600" s="101">
        <v>0</v>
      </c>
      <c r="P600" s="93"/>
      <c r="Q600" s="277">
        <v>0</v>
      </c>
    </row>
    <row r="601" spans="1:17" s="94" customFormat="1" ht="12" hidden="1" customHeight="1">
      <c r="A601" s="90" t="s">
        <v>129</v>
      </c>
      <c r="B601" s="90" t="s">
        <v>589</v>
      </c>
      <c r="C601" s="91">
        <v>403020105</v>
      </c>
      <c r="D601" s="250" t="s">
        <v>756</v>
      </c>
      <c r="E601" s="92" t="s">
        <v>6</v>
      </c>
      <c r="F601" s="92" t="s">
        <v>220</v>
      </c>
      <c r="G601" s="101">
        <f>IF(F601="I",IFERROR(VLOOKUP(C601,Consolidado!B:H,7,FALSE),0),0)</f>
        <v>290862685</v>
      </c>
      <c r="H601" s="93"/>
      <c r="I601" s="277">
        <v>0</v>
      </c>
      <c r="J601" s="93"/>
      <c r="K601" s="101">
        <v>0</v>
      </c>
      <c r="L601" s="93"/>
      <c r="M601" s="277">
        <v>0</v>
      </c>
      <c r="N601" s="93"/>
      <c r="O601" s="101">
        <v>0</v>
      </c>
      <c r="P601" s="93"/>
      <c r="Q601" s="277">
        <v>0</v>
      </c>
    </row>
    <row r="602" spans="1:17" s="94" customFormat="1" ht="12" hidden="1" customHeight="1">
      <c r="A602" s="90" t="s">
        <v>129</v>
      </c>
      <c r="B602" s="90" t="s">
        <v>589</v>
      </c>
      <c r="C602" s="91">
        <v>403020106</v>
      </c>
      <c r="D602" s="250" t="s">
        <v>640</v>
      </c>
      <c r="E602" s="92" t="s">
        <v>146</v>
      </c>
      <c r="F602" s="92" t="s">
        <v>220</v>
      </c>
      <c r="G602" s="101">
        <f>IF(F602="I",IFERROR(VLOOKUP(C602,Consolidado!B:H,7,FALSE),0),0)</f>
        <v>1185947989</v>
      </c>
      <c r="H602" s="93"/>
      <c r="I602" s="277">
        <v>0</v>
      </c>
      <c r="J602" s="93"/>
      <c r="K602" s="101">
        <v>0</v>
      </c>
      <c r="L602" s="93"/>
      <c r="M602" s="277">
        <v>0</v>
      </c>
      <c r="N602" s="93"/>
      <c r="O602" s="101">
        <v>0</v>
      </c>
      <c r="P602" s="93"/>
      <c r="Q602" s="277">
        <v>0</v>
      </c>
    </row>
    <row r="603" spans="1:17" s="94" customFormat="1" ht="12" hidden="1" customHeight="1">
      <c r="A603" s="90" t="s">
        <v>129</v>
      </c>
      <c r="B603" s="90" t="s">
        <v>33</v>
      </c>
      <c r="C603" s="91">
        <v>403020107</v>
      </c>
      <c r="D603" s="250" t="s">
        <v>757</v>
      </c>
      <c r="E603" s="92" t="s">
        <v>6</v>
      </c>
      <c r="F603" s="92" t="s">
        <v>220</v>
      </c>
      <c r="G603" s="101">
        <f>IF(F603="I",IFERROR(VLOOKUP(C603,Consolidado!B:H,7,FALSE),0),0)</f>
        <v>377108895</v>
      </c>
      <c r="H603" s="93"/>
      <c r="I603" s="277">
        <v>0</v>
      </c>
      <c r="J603" s="93"/>
      <c r="K603" s="101">
        <v>0</v>
      </c>
      <c r="L603" s="93"/>
      <c r="M603" s="277">
        <v>0</v>
      </c>
      <c r="N603" s="93"/>
      <c r="O603" s="101">
        <v>0</v>
      </c>
      <c r="P603" s="93"/>
      <c r="Q603" s="277">
        <v>0</v>
      </c>
    </row>
    <row r="604" spans="1:17" s="94" customFormat="1" ht="12" hidden="1" customHeight="1">
      <c r="A604" s="90" t="s">
        <v>129</v>
      </c>
      <c r="B604" s="90" t="s">
        <v>33</v>
      </c>
      <c r="C604" s="91">
        <v>403020108</v>
      </c>
      <c r="D604" s="250" t="s">
        <v>758</v>
      </c>
      <c r="E604" s="92" t="s">
        <v>146</v>
      </c>
      <c r="F604" s="92" t="s">
        <v>220</v>
      </c>
      <c r="G604" s="101">
        <f>IF(F604="I",IFERROR(VLOOKUP(C604,Consolidado!B:H,7,FALSE),0),0)</f>
        <v>629923</v>
      </c>
      <c r="H604" s="93"/>
      <c r="I604" s="277">
        <v>0</v>
      </c>
      <c r="J604" s="93"/>
      <c r="K604" s="101">
        <v>0</v>
      </c>
      <c r="L604" s="93"/>
      <c r="M604" s="277">
        <v>0</v>
      </c>
      <c r="N604" s="93"/>
      <c r="O604" s="101">
        <v>0</v>
      </c>
      <c r="P604" s="93"/>
      <c r="Q604" s="277">
        <v>0</v>
      </c>
    </row>
    <row r="605" spans="1:17" s="94" customFormat="1" ht="12" hidden="1" customHeight="1">
      <c r="A605" s="90" t="s">
        <v>129</v>
      </c>
      <c r="B605" s="90" t="s">
        <v>33</v>
      </c>
      <c r="C605" s="91">
        <v>403020109</v>
      </c>
      <c r="D605" s="250" t="s">
        <v>759</v>
      </c>
      <c r="E605" s="92" t="s">
        <v>6</v>
      </c>
      <c r="F605" s="92" t="s">
        <v>220</v>
      </c>
      <c r="G605" s="101">
        <f>IF(F605="I",IFERROR(VLOOKUP(C605,Consolidado!B:H,7,FALSE),0),0)</f>
        <v>4845379</v>
      </c>
      <c r="H605" s="93"/>
      <c r="I605" s="277">
        <v>0</v>
      </c>
      <c r="J605" s="93"/>
      <c r="K605" s="101">
        <v>0</v>
      </c>
      <c r="L605" s="93"/>
      <c r="M605" s="277">
        <v>0</v>
      </c>
      <c r="N605" s="93"/>
      <c r="O605" s="101">
        <v>0</v>
      </c>
      <c r="P605" s="93"/>
      <c r="Q605" s="277">
        <v>0</v>
      </c>
    </row>
    <row r="606" spans="1:17" s="94" customFormat="1" ht="12" hidden="1" customHeight="1">
      <c r="A606" s="90" t="s">
        <v>129</v>
      </c>
      <c r="B606" s="90" t="s">
        <v>33</v>
      </c>
      <c r="C606" s="91">
        <v>403020110</v>
      </c>
      <c r="D606" s="250" t="s">
        <v>877</v>
      </c>
      <c r="E606" s="92" t="s">
        <v>146</v>
      </c>
      <c r="F606" s="92" t="s">
        <v>220</v>
      </c>
      <c r="G606" s="101">
        <f>IF(F606="I",IFERROR(VLOOKUP(C606,Consolidado!B:H,7,FALSE),0),0)</f>
        <v>0</v>
      </c>
      <c r="H606" s="93"/>
      <c r="I606" s="277">
        <v>0</v>
      </c>
      <c r="J606" s="93"/>
      <c r="K606" s="101">
        <v>0</v>
      </c>
      <c r="L606" s="93"/>
      <c r="M606" s="277">
        <v>0</v>
      </c>
      <c r="N606" s="93"/>
      <c r="O606" s="101">
        <v>0</v>
      </c>
      <c r="P606" s="93"/>
      <c r="Q606" s="277">
        <v>0</v>
      </c>
    </row>
    <row r="607" spans="1:17" s="94" customFormat="1" ht="12" hidden="1" customHeight="1">
      <c r="A607" s="90" t="s">
        <v>129</v>
      </c>
      <c r="B607" s="90" t="s">
        <v>33</v>
      </c>
      <c r="C607" s="91">
        <v>403020111</v>
      </c>
      <c r="D607" s="250" t="s">
        <v>939</v>
      </c>
      <c r="E607" s="92" t="s">
        <v>6</v>
      </c>
      <c r="F607" s="92" t="s">
        <v>220</v>
      </c>
      <c r="G607" s="101">
        <f>IF(F607="I",IFERROR(VLOOKUP(C607,Consolidado!B:H,7,FALSE),0),0)</f>
        <v>0</v>
      </c>
      <c r="H607" s="93"/>
      <c r="I607" s="277">
        <v>0</v>
      </c>
      <c r="J607" s="93"/>
      <c r="K607" s="101">
        <v>0</v>
      </c>
      <c r="L607" s="93"/>
      <c r="M607" s="277">
        <v>0</v>
      </c>
      <c r="N607" s="93"/>
      <c r="O607" s="101">
        <v>0</v>
      </c>
      <c r="P607" s="93"/>
      <c r="Q607" s="277">
        <v>0</v>
      </c>
    </row>
    <row r="608" spans="1:17" s="94" customFormat="1" ht="12" hidden="1" customHeight="1">
      <c r="A608" s="90" t="s">
        <v>129</v>
      </c>
      <c r="B608" s="90" t="s">
        <v>33</v>
      </c>
      <c r="C608" s="91">
        <v>403020112</v>
      </c>
      <c r="D608" s="250" t="s">
        <v>880</v>
      </c>
      <c r="E608" s="92" t="s">
        <v>146</v>
      </c>
      <c r="F608" s="92" t="s">
        <v>220</v>
      </c>
      <c r="G608" s="101">
        <f>IF(F608="I",IFERROR(VLOOKUP(C608,Consolidado!B:H,7,FALSE),0),0)</f>
        <v>0</v>
      </c>
      <c r="H608" s="93"/>
      <c r="I608" s="277">
        <v>0</v>
      </c>
      <c r="J608" s="93"/>
      <c r="K608" s="101">
        <v>0</v>
      </c>
      <c r="L608" s="93"/>
      <c r="M608" s="277">
        <v>0</v>
      </c>
      <c r="N608" s="93"/>
      <c r="O608" s="101">
        <v>0</v>
      </c>
      <c r="P608" s="93"/>
      <c r="Q608" s="277">
        <v>0</v>
      </c>
    </row>
    <row r="609" spans="1:17" s="94" customFormat="1" ht="12" hidden="1" customHeight="1">
      <c r="A609" s="90" t="s">
        <v>129</v>
      </c>
      <c r="B609" s="90" t="s">
        <v>185</v>
      </c>
      <c r="C609" s="91">
        <v>403020113</v>
      </c>
      <c r="D609" s="250" t="s">
        <v>770</v>
      </c>
      <c r="E609" s="92" t="s">
        <v>6</v>
      </c>
      <c r="F609" s="92" t="s">
        <v>220</v>
      </c>
      <c r="G609" s="101">
        <f>IF(F609="I",IFERROR(VLOOKUP(C609,Consolidado!B:H,7,FALSE),0),0)</f>
        <v>1138</v>
      </c>
      <c r="H609" s="93"/>
      <c r="I609" s="277">
        <v>0</v>
      </c>
      <c r="J609" s="93"/>
      <c r="K609" s="101">
        <v>0</v>
      </c>
      <c r="L609" s="93"/>
      <c r="M609" s="277">
        <v>0</v>
      </c>
      <c r="N609" s="93"/>
      <c r="O609" s="101">
        <v>0</v>
      </c>
      <c r="P609" s="93"/>
      <c r="Q609" s="277">
        <v>0</v>
      </c>
    </row>
    <row r="610" spans="1:17" s="94" customFormat="1" ht="12" hidden="1" customHeight="1">
      <c r="A610" s="90" t="s">
        <v>129</v>
      </c>
      <c r="B610" s="90" t="s">
        <v>185</v>
      </c>
      <c r="C610" s="91">
        <v>403020114</v>
      </c>
      <c r="D610" s="250" t="s">
        <v>760</v>
      </c>
      <c r="E610" s="92" t="s">
        <v>146</v>
      </c>
      <c r="F610" s="92" t="s">
        <v>220</v>
      </c>
      <c r="G610" s="101">
        <f>IF(F610="I",IFERROR(VLOOKUP(C610,Consolidado!B:H,7,FALSE),0),0)</f>
        <v>0</v>
      </c>
      <c r="H610" s="93"/>
      <c r="I610" s="277">
        <v>0</v>
      </c>
      <c r="J610" s="93"/>
      <c r="K610" s="101">
        <v>0</v>
      </c>
      <c r="L610" s="93"/>
      <c r="M610" s="277">
        <v>0</v>
      </c>
      <c r="N610" s="93"/>
      <c r="O610" s="101">
        <v>0</v>
      </c>
      <c r="P610" s="93"/>
      <c r="Q610" s="277">
        <v>0</v>
      </c>
    </row>
    <row r="611" spans="1:17" s="94" customFormat="1" ht="12" hidden="1" customHeight="1">
      <c r="A611" s="90" t="s">
        <v>129</v>
      </c>
      <c r="B611" s="90" t="s">
        <v>185</v>
      </c>
      <c r="C611" s="91">
        <v>403020115</v>
      </c>
      <c r="D611" s="250" t="s">
        <v>1048</v>
      </c>
      <c r="E611" s="92" t="s">
        <v>6</v>
      </c>
      <c r="F611" s="92" t="s">
        <v>220</v>
      </c>
      <c r="G611" s="101">
        <f>IF(F611="I",IFERROR(VLOOKUP(C611,Consolidado!B:H,7,FALSE),0),0)</f>
        <v>0</v>
      </c>
      <c r="H611" s="93"/>
      <c r="I611" s="277">
        <v>0</v>
      </c>
      <c r="J611" s="93"/>
      <c r="K611" s="101">
        <v>0</v>
      </c>
      <c r="L611" s="93"/>
      <c r="M611" s="277">
        <v>0</v>
      </c>
      <c r="N611" s="93"/>
      <c r="O611" s="101">
        <v>0</v>
      </c>
      <c r="P611" s="93"/>
      <c r="Q611" s="277">
        <v>0</v>
      </c>
    </row>
    <row r="612" spans="1:17" s="94" customFormat="1" ht="12" hidden="1" customHeight="1">
      <c r="A612" s="90" t="s">
        <v>129</v>
      </c>
      <c r="B612" s="90" t="s">
        <v>185</v>
      </c>
      <c r="C612" s="91">
        <v>403020116</v>
      </c>
      <c r="D612" s="250" t="s">
        <v>1058</v>
      </c>
      <c r="E612" s="92" t="s">
        <v>146</v>
      </c>
      <c r="F612" s="92" t="s">
        <v>220</v>
      </c>
      <c r="G612" s="101">
        <f>IF(F612="I",IFERROR(VLOOKUP(C612,Consolidado!B:H,7,FALSE),0),0)</f>
        <v>0</v>
      </c>
      <c r="H612" s="93"/>
      <c r="I612" s="277">
        <v>0</v>
      </c>
      <c r="J612" s="93"/>
      <c r="K612" s="101">
        <v>0</v>
      </c>
      <c r="L612" s="93"/>
      <c r="M612" s="277">
        <v>0</v>
      </c>
      <c r="N612" s="93"/>
      <c r="O612" s="101">
        <v>0</v>
      </c>
      <c r="P612" s="93"/>
      <c r="Q612" s="277">
        <v>0</v>
      </c>
    </row>
    <row r="613" spans="1:17" s="94" customFormat="1" ht="12" hidden="1" customHeight="1">
      <c r="A613" s="90" t="s">
        <v>129</v>
      </c>
      <c r="B613" s="90" t="s">
        <v>589</v>
      </c>
      <c r="C613" s="91">
        <v>403020117</v>
      </c>
      <c r="D613" s="250" t="s">
        <v>762</v>
      </c>
      <c r="E613" s="92" t="s">
        <v>6</v>
      </c>
      <c r="F613" s="92" t="s">
        <v>220</v>
      </c>
      <c r="G613" s="101">
        <f>IF(F613="I",IFERROR(VLOOKUP(C613,Consolidado!B:H,7,FALSE),0),0)</f>
        <v>29793870</v>
      </c>
      <c r="H613" s="93"/>
      <c r="I613" s="277">
        <v>0</v>
      </c>
      <c r="J613" s="93"/>
      <c r="K613" s="101">
        <v>0</v>
      </c>
      <c r="L613" s="93"/>
      <c r="M613" s="277">
        <v>0</v>
      </c>
      <c r="N613" s="93"/>
      <c r="O613" s="101">
        <v>0</v>
      </c>
      <c r="P613" s="93"/>
      <c r="Q613" s="277">
        <v>0</v>
      </c>
    </row>
    <row r="614" spans="1:17" s="94" customFormat="1" ht="12" hidden="1" customHeight="1">
      <c r="A614" s="90" t="s">
        <v>129</v>
      </c>
      <c r="B614" s="90" t="s">
        <v>589</v>
      </c>
      <c r="C614" s="91">
        <v>403020118</v>
      </c>
      <c r="D614" s="250" t="s">
        <v>763</v>
      </c>
      <c r="E614" s="92" t="s">
        <v>146</v>
      </c>
      <c r="F614" s="92" t="s">
        <v>220</v>
      </c>
      <c r="G614" s="101">
        <f>IF(F614="I",IFERROR(VLOOKUP(C614,Consolidado!B:H,7,FALSE),0),0)</f>
        <v>326940640</v>
      </c>
      <c r="H614" s="93"/>
      <c r="I614" s="277">
        <v>0</v>
      </c>
      <c r="J614" s="93"/>
      <c r="K614" s="101">
        <v>0</v>
      </c>
      <c r="L614" s="93"/>
      <c r="M614" s="277">
        <v>0</v>
      </c>
      <c r="N614" s="93"/>
      <c r="O614" s="101">
        <v>0</v>
      </c>
      <c r="P614" s="93"/>
      <c r="Q614" s="277">
        <v>0</v>
      </c>
    </row>
    <row r="615" spans="1:17" s="94" customFormat="1" ht="12" hidden="1" customHeight="1">
      <c r="A615" s="90" t="s">
        <v>129</v>
      </c>
      <c r="B615" s="90" t="s">
        <v>185</v>
      </c>
      <c r="C615" s="91">
        <v>403020119</v>
      </c>
      <c r="D615" s="250" t="s">
        <v>1049</v>
      </c>
      <c r="E615" s="92" t="s">
        <v>6</v>
      </c>
      <c r="F615" s="92" t="s">
        <v>220</v>
      </c>
      <c r="G615" s="101">
        <f>IF(F615="I",IFERROR(VLOOKUP(C615,Consolidado!B:H,7,FALSE),0),0)</f>
        <v>0</v>
      </c>
      <c r="H615" s="93"/>
      <c r="I615" s="277">
        <v>0</v>
      </c>
      <c r="J615" s="93"/>
      <c r="K615" s="101">
        <v>0</v>
      </c>
      <c r="L615" s="93"/>
      <c r="M615" s="277">
        <v>0</v>
      </c>
      <c r="N615" s="93"/>
      <c r="O615" s="101">
        <v>0</v>
      </c>
      <c r="P615" s="93"/>
      <c r="Q615" s="277">
        <v>0</v>
      </c>
    </row>
    <row r="616" spans="1:17" s="94" customFormat="1" ht="12" hidden="1" customHeight="1">
      <c r="A616" s="90" t="s">
        <v>129</v>
      </c>
      <c r="B616" s="90" t="s">
        <v>185</v>
      </c>
      <c r="C616" s="91">
        <v>403020120</v>
      </c>
      <c r="D616" s="250" t="s">
        <v>1050</v>
      </c>
      <c r="E616" s="92" t="s">
        <v>146</v>
      </c>
      <c r="F616" s="92" t="s">
        <v>220</v>
      </c>
      <c r="G616" s="101">
        <f>IF(F616="I",IFERROR(VLOOKUP(C616,Consolidado!B:H,7,FALSE),0),0)</f>
        <v>0</v>
      </c>
      <c r="H616" s="93"/>
      <c r="I616" s="277">
        <v>0</v>
      </c>
      <c r="J616" s="93"/>
      <c r="K616" s="101">
        <v>0</v>
      </c>
      <c r="L616" s="93"/>
      <c r="M616" s="277">
        <v>0</v>
      </c>
      <c r="N616" s="93"/>
      <c r="O616" s="101">
        <v>0</v>
      </c>
      <c r="P616" s="93"/>
      <c r="Q616" s="277">
        <v>0</v>
      </c>
    </row>
    <row r="617" spans="1:17" s="94" customFormat="1" ht="12" hidden="1" customHeight="1">
      <c r="A617" s="90" t="s">
        <v>129</v>
      </c>
      <c r="B617" s="90" t="s">
        <v>185</v>
      </c>
      <c r="C617" s="91">
        <v>403020121</v>
      </c>
      <c r="D617" s="250" t="s">
        <v>771</v>
      </c>
      <c r="E617" s="92" t="s">
        <v>6</v>
      </c>
      <c r="F617" s="92" t="s">
        <v>220</v>
      </c>
      <c r="G617" s="101">
        <f>IF(F617="I",IFERROR(VLOOKUP(C617,Consolidado!B:H,7,FALSE),0),0)</f>
        <v>208511775</v>
      </c>
      <c r="H617" s="93"/>
      <c r="I617" s="277">
        <v>0</v>
      </c>
      <c r="J617" s="93"/>
      <c r="K617" s="101">
        <v>0</v>
      </c>
      <c r="L617" s="93"/>
      <c r="M617" s="277">
        <v>0</v>
      </c>
      <c r="N617" s="93"/>
      <c r="O617" s="101">
        <v>0</v>
      </c>
      <c r="P617" s="93"/>
      <c r="Q617" s="277">
        <v>0</v>
      </c>
    </row>
    <row r="618" spans="1:17" s="94" customFormat="1" ht="12" hidden="1" customHeight="1">
      <c r="A618" s="90" t="s">
        <v>129</v>
      </c>
      <c r="B618" s="90" t="s">
        <v>185</v>
      </c>
      <c r="C618" s="91">
        <v>403020122</v>
      </c>
      <c r="D618" s="250" t="s">
        <v>941</v>
      </c>
      <c r="E618" s="92" t="s">
        <v>146</v>
      </c>
      <c r="F618" s="92" t="s">
        <v>220</v>
      </c>
      <c r="G618" s="101">
        <f>IF(F618="I",IFERROR(VLOOKUP(C618,Consolidado!B:H,7,FALSE),0),0)</f>
        <v>0</v>
      </c>
      <c r="H618" s="93"/>
      <c r="I618" s="277">
        <v>0</v>
      </c>
      <c r="J618" s="93"/>
      <c r="K618" s="101">
        <v>0</v>
      </c>
      <c r="L618" s="93"/>
      <c r="M618" s="277">
        <v>0</v>
      </c>
      <c r="N618" s="93"/>
      <c r="O618" s="101">
        <v>0</v>
      </c>
      <c r="P618" s="93"/>
      <c r="Q618" s="277">
        <v>0</v>
      </c>
    </row>
    <row r="619" spans="1:17" s="94" customFormat="1" ht="12" hidden="1" customHeight="1">
      <c r="A619" s="90" t="s">
        <v>129</v>
      </c>
      <c r="B619" s="90" t="s">
        <v>185</v>
      </c>
      <c r="C619" s="91">
        <v>403020123</v>
      </c>
      <c r="D619" s="250" t="s">
        <v>1051</v>
      </c>
      <c r="E619" s="92" t="s">
        <v>6</v>
      </c>
      <c r="F619" s="92" t="s">
        <v>220</v>
      </c>
      <c r="G619" s="101">
        <f>IF(F619="I",IFERROR(VLOOKUP(C619,Consolidado!B:H,7,FALSE),0),0)</f>
        <v>0</v>
      </c>
      <c r="H619" s="93"/>
      <c r="I619" s="277">
        <v>0</v>
      </c>
      <c r="J619" s="93"/>
      <c r="K619" s="101">
        <v>0</v>
      </c>
      <c r="L619" s="93"/>
      <c r="M619" s="277">
        <v>0</v>
      </c>
      <c r="N619" s="93"/>
      <c r="O619" s="101">
        <v>0</v>
      </c>
      <c r="P619" s="93"/>
      <c r="Q619" s="277">
        <v>0</v>
      </c>
    </row>
    <row r="620" spans="1:17" s="94" customFormat="1" ht="12" hidden="1" customHeight="1">
      <c r="A620" s="90" t="s">
        <v>129</v>
      </c>
      <c r="B620" s="90" t="s">
        <v>185</v>
      </c>
      <c r="C620" s="91">
        <v>403020124</v>
      </c>
      <c r="D620" s="250" t="s">
        <v>1052</v>
      </c>
      <c r="E620" s="92" t="s">
        <v>146</v>
      </c>
      <c r="F620" s="92" t="s">
        <v>220</v>
      </c>
      <c r="G620" s="101">
        <f>IF(F620="I",IFERROR(VLOOKUP(C620,Consolidado!B:H,7,FALSE),0),0)</f>
        <v>0</v>
      </c>
      <c r="H620" s="93"/>
      <c r="I620" s="277">
        <v>0</v>
      </c>
      <c r="J620" s="93"/>
      <c r="K620" s="101">
        <v>0</v>
      </c>
      <c r="L620" s="93"/>
      <c r="M620" s="277">
        <v>0</v>
      </c>
      <c r="N620" s="93"/>
      <c r="O620" s="101">
        <v>0</v>
      </c>
      <c r="P620" s="93"/>
      <c r="Q620" s="277">
        <v>0</v>
      </c>
    </row>
    <row r="621" spans="1:17" s="94" customFormat="1" ht="12" hidden="1" customHeight="1">
      <c r="A621" s="90" t="s">
        <v>129</v>
      </c>
      <c r="B621" s="90" t="s">
        <v>185</v>
      </c>
      <c r="C621" s="91">
        <v>403020125</v>
      </c>
      <c r="D621" s="250" t="s">
        <v>1053</v>
      </c>
      <c r="E621" s="92" t="s">
        <v>6</v>
      </c>
      <c r="F621" s="92" t="s">
        <v>220</v>
      </c>
      <c r="G621" s="101">
        <f>IF(F621="I",IFERROR(VLOOKUP(C621,Consolidado!B:H,7,FALSE),0),0)</f>
        <v>0</v>
      </c>
      <c r="H621" s="93"/>
      <c r="I621" s="277">
        <v>0</v>
      </c>
      <c r="J621" s="93"/>
      <c r="K621" s="101">
        <v>0</v>
      </c>
      <c r="L621" s="93"/>
      <c r="M621" s="277">
        <v>0</v>
      </c>
      <c r="N621" s="93"/>
      <c r="O621" s="101">
        <v>0</v>
      </c>
      <c r="P621" s="93"/>
      <c r="Q621" s="277">
        <v>0</v>
      </c>
    </row>
    <row r="622" spans="1:17" s="94" customFormat="1" ht="12" hidden="1" customHeight="1">
      <c r="A622" s="90" t="s">
        <v>129</v>
      </c>
      <c r="B622" s="90" t="s">
        <v>185</v>
      </c>
      <c r="C622" s="91">
        <v>403020126</v>
      </c>
      <c r="D622" s="250" t="s">
        <v>1054</v>
      </c>
      <c r="E622" s="92" t="s">
        <v>146</v>
      </c>
      <c r="F622" s="92" t="s">
        <v>220</v>
      </c>
      <c r="G622" s="101">
        <f>IF(F622="I",IFERROR(VLOOKUP(C622,Consolidado!B:H,7,FALSE),0),0)</f>
        <v>0</v>
      </c>
      <c r="H622" s="93"/>
      <c r="I622" s="277">
        <v>0</v>
      </c>
      <c r="J622" s="93"/>
      <c r="K622" s="101">
        <v>0</v>
      </c>
      <c r="L622" s="93"/>
      <c r="M622" s="277">
        <v>0</v>
      </c>
      <c r="N622" s="93"/>
      <c r="O622" s="101">
        <v>0</v>
      </c>
      <c r="P622" s="93"/>
      <c r="Q622" s="277">
        <v>0</v>
      </c>
    </row>
    <row r="623" spans="1:17" s="94" customFormat="1" ht="12" hidden="1" customHeight="1">
      <c r="A623" s="90" t="s">
        <v>129</v>
      </c>
      <c r="B623" s="90" t="s">
        <v>185</v>
      </c>
      <c r="C623" s="91">
        <v>403020127</v>
      </c>
      <c r="D623" s="250" t="s">
        <v>1055</v>
      </c>
      <c r="E623" s="92" t="s">
        <v>6</v>
      </c>
      <c r="F623" s="92" t="s">
        <v>220</v>
      </c>
      <c r="G623" s="101">
        <f>IF(F623="I",IFERROR(VLOOKUP(C623,Consolidado!B:H,7,FALSE),0),0)</f>
        <v>0</v>
      </c>
      <c r="H623" s="93"/>
      <c r="I623" s="277">
        <v>0</v>
      </c>
      <c r="J623" s="93"/>
      <c r="K623" s="101">
        <v>0</v>
      </c>
      <c r="L623" s="93"/>
      <c r="M623" s="277">
        <v>0</v>
      </c>
      <c r="N623" s="93"/>
      <c r="O623" s="101">
        <v>0</v>
      </c>
      <c r="P623" s="93"/>
      <c r="Q623" s="277">
        <v>0</v>
      </c>
    </row>
    <row r="624" spans="1:17" s="94" customFormat="1" ht="12" hidden="1" customHeight="1">
      <c r="A624" s="90" t="s">
        <v>129</v>
      </c>
      <c r="B624" s="90" t="s">
        <v>185</v>
      </c>
      <c r="C624" s="91">
        <v>403020128</v>
      </c>
      <c r="D624" s="250" t="s">
        <v>1056</v>
      </c>
      <c r="E624" s="92" t="s">
        <v>146</v>
      </c>
      <c r="F624" s="92" t="s">
        <v>220</v>
      </c>
      <c r="G624" s="101">
        <f>IF(F624="I",IFERROR(VLOOKUP(C624,Consolidado!B:H,7,FALSE),0),0)</f>
        <v>0</v>
      </c>
      <c r="H624" s="93"/>
      <c r="I624" s="277">
        <v>0</v>
      </c>
      <c r="J624" s="93"/>
      <c r="K624" s="101">
        <v>0</v>
      </c>
      <c r="L624" s="93"/>
      <c r="M624" s="277">
        <v>0</v>
      </c>
      <c r="N624" s="93"/>
      <c r="O624" s="101">
        <v>0</v>
      </c>
      <c r="P624" s="93"/>
      <c r="Q624" s="277">
        <v>0</v>
      </c>
    </row>
    <row r="625" spans="1:17" s="94" customFormat="1" ht="12" hidden="1" customHeight="1">
      <c r="A625" s="90" t="s">
        <v>129</v>
      </c>
      <c r="B625" s="90" t="s">
        <v>33</v>
      </c>
      <c r="C625" s="91">
        <v>403020129</v>
      </c>
      <c r="D625" s="250" t="s">
        <v>764</v>
      </c>
      <c r="E625" s="92" t="s">
        <v>6</v>
      </c>
      <c r="F625" s="92" t="s">
        <v>220</v>
      </c>
      <c r="G625" s="101">
        <f>IF(F625="I",IFERROR(VLOOKUP(C625,Consolidado!B:H,7,FALSE),0),0)</f>
        <v>200857319</v>
      </c>
      <c r="H625" s="93"/>
      <c r="I625" s="277">
        <v>0</v>
      </c>
      <c r="J625" s="93"/>
      <c r="K625" s="101">
        <v>0</v>
      </c>
      <c r="L625" s="93"/>
      <c r="M625" s="277">
        <v>0</v>
      </c>
      <c r="N625" s="93"/>
      <c r="O625" s="101">
        <v>0</v>
      </c>
      <c r="P625" s="93"/>
      <c r="Q625" s="277">
        <v>0</v>
      </c>
    </row>
    <row r="626" spans="1:17" s="94" customFormat="1" ht="12" hidden="1" customHeight="1">
      <c r="A626" s="90" t="s">
        <v>129</v>
      </c>
      <c r="B626" s="90" t="s">
        <v>33</v>
      </c>
      <c r="C626" s="91">
        <v>403020130</v>
      </c>
      <c r="D626" s="250" t="s">
        <v>1057</v>
      </c>
      <c r="E626" s="92" t="s">
        <v>146</v>
      </c>
      <c r="F626" s="92" t="s">
        <v>220</v>
      </c>
      <c r="G626" s="101">
        <f>IF(F626="I",IFERROR(VLOOKUP(C626,Consolidado!B:H,7,FALSE),0),0)</f>
        <v>0</v>
      </c>
      <c r="H626" s="93"/>
      <c r="I626" s="277">
        <v>0</v>
      </c>
      <c r="J626" s="93"/>
      <c r="K626" s="101">
        <v>0</v>
      </c>
      <c r="L626" s="93"/>
      <c r="M626" s="277">
        <v>0</v>
      </c>
      <c r="N626" s="93"/>
      <c r="O626" s="101">
        <v>0</v>
      </c>
      <c r="P626" s="93"/>
      <c r="Q626" s="277">
        <v>0</v>
      </c>
    </row>
    <row r="627" spans="1:17" s="94" customFormat="1" ht="12" hidden="1" customHeight="1">
      <c r="A627" s="90" t="s">
        <v>129</v>
      </c>
      <c r="B627" s="90" t="s">
        <v>33</v>
      </c>
      <c r="C627" s="91">
        <v>403020131</v>
      </c>
      <c r="D627" s="250" t="s">
        <v>772</v>
      </c>
      <c r="E627" s="92" t="s">
        <v>6</v>
      </c>
      <c r="F627" s="92" t="s">
        <v>220</v>
      </c>
      <c r="G627" s="101">
        <f>IF(F627="I",IFERROR(VLOOKUP(C627,Consolidado!B:H,7,FALSE),0),0)</f>
        <v>27095928</v>
      </c>
      <c r="H627" s="93"/>
      <c r="I627" s="277">
        <v>0</v>
      </c>
      <c r="J627" s="93"/>
      <c r="K627" s="101">
        <v>0</v>
      </c>
      <c r="L627" s="93"/>
      <c r="M627" s="277">
        <v>0</v>
      </c>
      <c r="N627" s="93"/>
      <c r="O627" s="101">
        <v>0</v>
      </c>
      <c r="P627" s="93"/>
      <c r="Q627" s="277">
        <v>0</v>
      </c>
    </row>
    <row r="628" spans="1:17" s="94" customFormat="1" ht="12" hidden="1" customHeight="1">
      <c r="A628" s="90" t="s">
        <v>129</v>
      </c>
      <c r="B628" s="90" t="s">
        <v>33</v>
      </c>
      <c r="C628" s="91">
        <v>403020132</v>
      </c>
      <c r="D628" s="250" t="s">
        <v>1059</v>
      </c>
      <c r="E628" s="92" t="s">
        <v>146</v>
      </c>
      <c r="F628" s="92" t="s">
        <v>220</v>
      </c>
      <c r="G628" s="101">
        <f>IF(F628="I",IFERROR(VLOOKUP(C628,Consolidado!B:H,7,FALSE),0),0)</f>
        <v>0</v>
      </c>
      <c r="H628" s="93"/>
      <c r="I628" s="277">
        <v>0</v>
      </c>
      <c r="J628" s="93"/>
      <c r="K628" s="101">
        <v>0</v>
      </c>
      <c r="L628" s="93"/>
      <c r="M628" s="277">
        <v>0</v>
      </c>
      <c r="N628" s="93"/>
      <c r="O628" s="101">
        <v>0</v>
      </c>
      <c r="P628" s="93"/>
      <c r="Q628" s="277">
        <v>0</v>
      </c>
    </row>
    <row r="629" spans="1:17" s="94" customFormat="1" ht="12" hidden="1" customHeight="1">
      <c r="A629" s="90" t="s">
        <v>129</v>
      </c>
      <c r="B629" s="90" t="s">
        <v>185</v>
      </c>
      <c r="C629" s="91">
        <v>403020133</v>
      </c>
      <c r="D629" s="250" t="s">
        <v>773</v>
      </c>
      <c r="E629" s="92" t="s">
        <v>6</v>
      </c>
      <c r="F629" s="92" t="s">
        <v>220</v>
      </c>
      <c r="G629" s="101">
        <f>IF(F629="I",IFERROR(VLOOKUP(C629,Consolidado!B:H,7,FALSE),0),0)</f>
        <v>610001703</v>
      </c>
      <c r="H629" s="93"/>
      <c r="I629" s="277">
        <v>0</v>
      </c>
      <c r="J629" s="93"/>
      <c r="K629" s="101">
        <v>0</v>
      </c>
      <c r="L629" s="93"/>
      <c r="M629" s="277">
        <v>0</v>
      </c>
      <c r="N629" s="93"/>
      <c r="O629" s="101">
        <v>0</v>
      </c>
      <c r="P629" s="93"/>
      <c r="Q629" s="277">
        <v>0</v>
      </c>
    </row>
    <row r="630" spans="1:17" s="94" customFormat="1" ht="12" hidden="1" customHeight="1">
      <c r="A630" s="90" t="s">
        <v>129</v>
      </c>
      <c r="B630" s="90" t="s">
        <v>185</v>
      </c>
      <c r="C630" s="91">
        <v>403020134</v>
      </c>
      <c r="D630" s="90" t="s">
        <v>1060</v>
      </c>
      <c r="E630" s="92" t="s">
        <v>146</v>
      </c>
      <c r="F630" s="92" t="s">
        <v>220</v>
      </c>
      <c r="G630" s="101">
        <f>IF(F630="I",IFERROR(VLOOKUP(C630,Consolidado!B:H,7,FALSE),0),0)</f>
        <v>0</v>
      </c>
      <c r="H630" s="93"/>
      <c r="I630" s="277">
        <v>0</v>
      </c>
      <c r="J630" s="93"/>
      <c r="K630" s="101">
        <v>0</v>
      </c>
      <c r="L630" s="93"/>
      <c r="M630" s="277">
        <v>0</v>
      </c>
      <c r="N630" s="93"/>
      <c r="O630" s="101">
        <v>0</v>
      </c>
      <c r="P630" s="93"/>
      <c r="Q630" s="277">
        <v>0</v>
      </c>
    </row>
    <row r="631" spans="1:17" s="94" customFormat="1" ht="12" hidden="1" customHeight="1">
      <c r="A631" s="90" t="s">
        <v>129</v>
      </c>
      <c r="B631" s="90"/>
      <c r="C631" s="91">
        <v>4030202</v>
      </c>
      <c r="D631" s="250" t="s">
        <v>1061</v>
      </c>
      <c r="E631" s="92" t="s">
        <v>6</v>
      </c>
      <c r="F631" s="92" t="s">
        <v>219</v>
      </c>
      <c r="G631" s="101">
        <f>IF(F631="I",IFERROR(VLOOKUP(C631,Consolidado!B:H,7,FALSE),0),0)</f>
        <v>0</v>
      </c>
      <c r="H631" s="93"/>
      <c r="I631" s="277">
        <v>0</v>
      </c>
      <c r="J631" s="93"/>
      <c r="K631" s="101">
        <v>0</v>
      </c>
      <c r="L631" s="93"/>
      <c r="M631" s="277">
        <v>0</v>
      </c>
      <c r="N631" s="93"/>
      <c r="O631" s="101">
        <v>0</v>
      </c>
      <c r="P631" s="93"/>
      <c r="Q631" s="277">
        <v>0</v>
      </c>
    </row>
    <row r="632" spans="1:17" s="94" customFormat="1" ht="12" hidden="1" customHeight="1">
      <c r="A632" s="90" t="s">
        <v>129</v>
      </c>
      <c r="B632" s="90" t="s">
        <v>151</v>
      </c>
      <c r="C632" s="91">
        <v>403020201</v>
      </c>
      <c r="D632" s="250" t="s">
        <v>1061</v>
      </c>
      <c r="E632" s="92" t="s">
        <v>6</v>
      </c>
      <c r="F632" s="92" t="s">
        <v>220</v>
      </c>
      <c r="G632" s="101">
        <f>IF(F632="I",IFERROR(VLOOKUP(C632,Consolidado!B:H,7,FALSE),0),0)</f>
        <v>0</v>
      </c>
      <c r="H632" s="93"/>
      <c r="I632" s="277">
        <v>0</v>
      </c>
      <c r="J632" s="93"/>
      <c r="K632" s="101">
        <v>0</v>
      </c>
      <c r="L632" s="93"/>
      <c r="M632" s="277">
        <v>0</v>
      </c>
      <c r="N632" s="93"/>
      <c r="O632" s="101">
        <v>0</v>
      </c>
      <c r="P632" s="93"/>
      <c r="Q632" s="277">
        <v>0</v>
      </c>
    </row>
    <row r="633" spans="1:17" s="94" customFormat="1" ht="12" hidden="1" customHeight="1">
      <c r="A633" s="90" t="s">
        <v>129</v>
      </c>
      <c r="B633" s="90"/>
      <c r="C633" s="91">
        <v>403020202</v>
      </c>
      <c r="D633" s="250" t="s">
        <v>1061</v>
      </c>
      <c r="E633" s="92" t="s">
        <v>146</v>
      </c>
      <c r="F633" s="92" t="s">
        <v>220</v>
      </c>
      <c r="G633" s="101">
        <f>IF(F633="I",IFERROR(VLOOKUP(C633,Consolidado!B:H,7,FALSE),0),0)</f>
        <v>0</v>
      </c>
      <c r="H633" s="93"/>
      <c r="I633" s="277">
        <v>0</v>
      </c>
      <c r="J633" s="93"/>
      <c r="K633" s="101">
        <v>0</v>
      </c>
      <c r="L633" s="93"/>
      <c r="M633" s="277">
        <v>0</v>
      </c>
      <c r="N633" s="93"/>
      <c r="O633" s="101">
        <v>0</v>
      </c>
      <c r="P633" s="93"/>
      <c r="Q633" s="277">
        <v>0</v>
      </c>
    </row>
    <row r="634" spans="1:17" s="94" customFormat="1" ht="12" hidden="1" customHeight="1">
      <c r="A634" s="90" t="s">
        <v>129</v>
      </c>
      <c r="B634" s="90"/>
      <c r="C634" s="91">
        <v>404</v>
      </c>
      <c r="D634" s="250" t="s">
        <v>1062</v>
      </c>
      <c r="E634" s="92" t="s">
        <v>6</v>
      </c>
      <c r="F634" s="92" t="s">
        <v>219</v>
      </c>
      <c r="G634" s="101">
        <f>IF(F634="I",IFERROR(VLOOKUP(C634,Consolidado!B:H,7,FALSE),0),0)</f>
        <v>0</v>
      </c>
      <c r="H634" s="93"/>
      <c r="I634" s="277">
        <v>0</v>
      </c>
      <c r="J634" s="93"/>
      <c r="K634" s="101">
        <v>0</v>
      </c>
      <c r="L634" s="93"/>
      <c r="M634" s="277">
        <v>0</v>
      </c>
      <c r="N634" s="93"/>
      <c r="O634" s="101">
        <v>0</v>
      </c>
      <c r="P634" s="93"/>
      <c r="Q634" s="277">
        <v>0</v>
      </c>
    </row>
    <row r="635" spans="1:17" s="94" customFormat="1" ht="12" hidden="1" customHeight="1">
      <c r="A635" s="90" t="s">
        <v>129</v>
      </c>
      <c r="B635" s="90"/>
      <c r="C635" s="91">
        <v>40401</v>
      </c>
      <c r="D635" s="250" t="s">
        <v>1063</v>
      </c>
      <c r="E635" s="92" t="s">
        <v>6</v>
      </c>
      <c r="F635" s="92" t="s">
        <v>219</v>
      </c>
      <c r="G635" s="101">
        <f>IF(F635="I",IFERROR(VLOOKUP(C635,Consolidado!B:H,7,FALSE),0),0)</f>
        <v>0</v>
      </c>
      <c r="H635" s="93"/>
      <c r="I635" s="277">
        <v>0</v>
      </c>
      <c r="J635" s="93"/>
      <c r="K635" s="101">
        <v>0</v>
      </c>
      <c r="L635" s="93"/>
      <c r="M635" s="277">
        <v>0</v>
      </c>
      <c r="N635" s="93"/>
      <c r="O635" s="101">
        <v>0</v>
      </c>
      <c r="P635" s="93"/>
      <c r="Q635" s="277">
        <v>0</v>
      </c>
    </row>
    <row r="636" spans="1:17" s="94" customFormat="1" ht="12" hidden="1" customHeight="1">
      <c r="A636" s="90" t="s">
        <v>129</v>
      </c>
      <c r="B636" s="90"/>
      <c r="C636" s="91">
        <v>4040101</v>
      </c>
      <c r="D636" s="250" t="s">
        <v>1063</v>
      </c>
      <c r="E636" s="92" t="s">
        <v>6</v>
      </c>
      <c r="F636" s="92" t="s">
        <v>220</v>
      </c>
      <c r="G636" s="101">
        <f>IF(F636="I",IFERROR(VLOOKUP(C636,Consolidado!B:H,7,FALSE),0),0)</f>
        <v>0</v>
      </c>
      <c r="H636" s="93"/>
      <c r="I636" s="277">
        <v>0</v>
      </c>
      <c r="J636" s="93"/>
      <c r="K636" s="101">
        <v>0</v>
      </c>
      <c r="L636" s="93"/>
      <c r="M636" s="277">
        <v>0</v>
      </c>
      <c r="N636" s="93"/>
      <c r="O636" s="101">
        <v>0</v>
      </c>
      <c r="P636" s="93"/>
      <c r="Q636" s="277">
        <v>0</v>
      </c>
    </row>
    <row r="637" spans="1:17" s="94" customFormat="1" ht="12" hidden="1" customHeight="1">
      <c r="A637" s="90" t="s">
        <v>129</v>
      </c>
      <c r="B637" s="90"/>
      <c r="C637" s="91">
        <v>4040102</v>
      </c>
      <c r="D637" s="250" t="s">
        <v>1063</v>
      </c>
      <c r="E637" s="92" t="s">
        <v>146</v>
      </c>
      <c r="F637" s="92" t="s">
        <v>220</v>
      </c>
      <c r="G637" s="101">
        <f>IF(F637="I",IFERROR(VLOOKUP(C637,Consolidado!B:H,7,FALSE),0),0)</f>
        <v>0</v>
      </c>
      <c r="H637" s="93"/>
      <c r="I637" s="277">
        <v>0</v>
      </c>
      <c r="J637" s="93"/>
      <c r="K637" s="101">
        <v>0</v>
      </c>
      <c r="L637" s="93"/>
      <c r="M637" s="277">
        <v>0</v>
      </c>
      <c r="N637" s="93"/>
      <c r="O637" s="101">
        <v>0</v>
      </c>
      <c r="P637" s="93"/>
      <c r="Q637" s="277">
        <v>0</v>
      </c>
    </row>
    <row r="638" spans="1:17" s="94" customFormat="1" ht="12" hidden="1" customHeight="1">
      <c r="A638" s="90" t="s">
        <v>129</v>
      </c>
      <c r="B638" s="90"/>
      <c r="C638" s="91">
        <v>406</v>
      </c>
      <c r="D638" s="250" t="s">
        <v>774</v>
      </c>
      <c r="E638" s="92" t="s">
        <v>6</v>
      </c>
      <c r="F638" s="92" t="s">
        <v>219</v>
      </c>
      <c r="G638" s="101">
        <f>IF(F638="I",IFERROR(VLOOKUP(C638,Consolidado!B:H,7,FALSE),0),0)</f>
        <v>0</v>
      </c>
      <c r="H638" s="93"/>
      <c r="I638" s="277">
        <v>0</v>
      </c>
      <c r="J638" s="93"/>
      <c r="K638" s="101">
        <v>0</v>
      </c>
      <c r="L638" s="93"/>
      <c r="M638" s="277">
        <v>0</v>
      </c>
      <c r="N638" s="93"/>
      <c r="O638" s="101">
        <v>0</v>
      </c>
      <c r="P638" s="93"/>
      <c r="Q638" s="277">
        <v>0</v>
      </c>
    </row>
    <row r="639" spans="1:17" s="94" customFormat="1" ht="12" hidden="1" customHeight="1">
      <c r="A639" s="90" t="s">
        <v>129</v>
      </c>
      <c r="B639" s="90"/>
      <c r="C639" s="91">
        <v>40601</v>
      </c>
      <c r="D639" s="250" t="s">
        <v>1064</v>
      </c>
      <c r="E639" s="92" t="s">
        <v>6</v>
      </c>
      <c r="F639" s="92" t="s">
        <v>219</v>
      </c>
      <c r="G639" s="101">
        <f>IF(F639="I",IFERROR(VLOOKUP(C639,Consolidado!B:H,7,FALSE),0),0)</f>
        <v>0</v>
      </c>
      <c r="H639" s="93"/>
      <c r="I639" s="277">
        <v>0</v>
      </c>
      <c r="J639" s="93"/>
      <c r="K639" s="101">
        <v>0</v>
      </c>
      <c r="L639" s="93"/>
      <c r="M639" s="277">
        <v>0</v>
      </c>
      <c r="N639" s="93"/>
      <c r="O639" s="101">
        <v>0</v>
      </c>
      <c r="P639" s="93"/>
      <c r="Q639" s="277">
        <v>0</v>
      </c>
    </row>
    <row r="640" spans="1:17" s="94" customFormat="1" ht="12" hidden="1" customHeight="1">
      <c r="A640" s="90" t="s">
        <v>129</v>
      </c>
      <c r="B640" s="90"/>
      <c r="C640" s="91">
        <v>4060101</v>
      </c>
      <c r="D640" s="250" t="s">
        <v>1065</v>
      </c>
      <c r="E640" s="92" t="s">
        <v>6</v>
      </c>
      <c r="F640" s="92" t="s">
        <v>220</v>
      </c>
      <c r="G640" s="101">
        <f>IF(F640="I",IFERROR(VLOOKUP(C640,Consolidado!B:H,7,FALSE),0),0)</f>
        <v>0</v>
      </c>
      <c r="H640" s="93"/>
      <c r="I640" s="277">
        <v>0</v>
      </c>
      <c r="J640" s="93"/>
      <c r="K640" s="101">
        <v>0</v>
      </c>
      <c r="L640" s="93"/>
      <c r="M640" s="277">
        <v>0</v>
      </c>
      <c r="N640" s="93"/>
      <c r="O640" s="101">
        <v>0</v>
      </c>
      <c r="P640" s="93"/>
      <c r="Q640" s="277">
        <v>0</v>
      </c>
    </row>
    <row r="641" spans="1:17" s="94" customFormat="1" ht="12" hidden="1" customHeight="1">
      <c r="A641" s="90" t="s">
        <v>129</v>
      </c>
      <c r="B641" s="90"/>
      <c r="C641" s="91">
        <v>4060102</v>
      </c>
      <c r="D641" s="250" t="s">
        <v>1066</v>
      </c>
      <c r="E641" s="92" t="s">
        <v>6</v>
      </c>
      <c r="F641" s="92" t="s">
        <v>220</v>
      </c>
      <c r="G641" s="101">
        <f>IF(F641="I",IFERROR(VLOOKUP(C641,Consolidado!B:H,7,FALSE),0),0)</f>
        <v>0</v>
      </c>
      <c r="H641" s="93"/>
      <c r="I641" s="277">
        <v>0</v>
      </c>
      <c r="J641" s="93"/>
      <c r="K641" s="101">
        <v>0</v>
      </c>
      <c r="L641" s="93"/>
      <c r="M641" s="277">
        <v>0</v>
      </c>
      <c r="N641" s="93"/>
      <c r="O641" s="101">
        <v>0</v>
      </c>
      <c r="P641" s="93"/>
      <c r="Q641" s="277">
        <v>0</v>
      </c>
    </row>
    <row r="642" spans="1:17" s="94" customFormat="1" ht="12" hidden="1" customHeight="1">
      <c r="A642" s="90" t="s">
        <v>129</v>
      </c>
      <c r="B642" s="90"/>
      <c r="C642" s="91">
        <v>40602</v>
      </c>
      <c r="D642" s="250" t="s">
        <v>1067</v>
      </c>
      <c r="E642" s="92" t="s">
        <v>6</v>
      </c>
      <c r="F642" s="92" t="s">
        <v>219</v>
      </c>
      <c r="G642" s="101">
        <f>IF(F642="I",IFERROR(VLOOKUP(C642,Consolidado!B:H,7,FALSE),0),0)</f>
        <v>0</v>
      </c>
      <c r="H642" s="93"/>
      <c r="I642" s="277">
        <v>0</v>
      </c>
      <c r="J642" s="93"/>
      <c r="K642" s="101">
        <v>0</v>
      </c>
      <c r="L642" s="93"/>
      <c r="M642" s="277">
        <v>0</v>
      </c>
      <c r="N642" s="93"/>
      <c r="O642" s="101">
        <v>0</v>
      </c>
      <c r="P642" s="93"/>
      <c r="Q642" s="277">
        <v>0</v>
      </c>
    </row>
    <row r="643" spans="1:17" s="94" customFormat="1" ht="12" hidden="1" customHeight="1">
      <c r="A643" s="90" t="s">
        <v>129</v>
      </c>
      <c r="B643" s="90"/>
      <c r="C643" s="91">
        <v>4060201</v>
      </c>
      <c r="D643" s="250" t="s">
        <v>1068</v>
      </c>
      <c r="E643" s="92" t="s">
        <v>6</v>
      </c>
      <c r="F643" s="92" t="s">
        <v>220</v>
      </c>
      <c r="G643" s="101">
        <f>IF(F643="I",IFERROR(VLOOKUP(C643,Consolidado!B:H,7,FALSE),0),0)</f>
        <v>0</v>
      </c>
      <c r="H643" s="93"/>
      <c r="I643" s="277">
        <v>0</v>
      </c>
      <c r="J643" s="93"/>
      <c r="K643" s="101">
        <v>0</v>
      </c>
      <c r="L643" s="93"/>
      <c r="M643" s="277">
        <v>0</v>
      </c>
      <c r="N643" s="93"/>
      <c r="O643" s="101">
        <v>0</v>
      </c>
      <c r="P643" s="93"/>
      <c r="Q643" s="277">
        <v>0</v>
      </c>
    </row>
    <row r="644" spans="1:17" s="94" customFormat="1" ht="12" hidden="1" customHeight="1">
      <c r="A644" s="90" t="s">
        <v>129</v>
      </c>
      <c r="B644" s="90"/>
      <c r="C644" s="91">
        <v>4060202</v>
      </c>
      <c r="D644" s="250" t="s">
        <v>1068</v>
      </c>
      <c r="E644" s="92" t="s">
        <v>6</v>
      </c>
      <c r="F644" s="92" t="s">
        <v>220</v>
      </c>
      <c r="G644" s="101">
        <f>IF(F644="I",IFERROR(VLOOKUP(C644,Consolidado!B:H,7,FALSE),0),0)</f>
        <v>0</v>
      </c>
      <c r="H644" s="93"/>
      <c r="I644" s="277">
        <v>0</v>
      </c>
      <c r="J644" s="93"/>
      <c r="K644" s="101">
        <v>0</v>
      </c>
      <c r="L644" s="93"/>
      <c r="M644" s="277">
        <v>0</v>
      </c>
      <c r="N644" s="93"/>
      <c r="O644" s="101">
        <v>0</v>
      </c>
      <c r="P644" s="93"/>
      <c r="Q644" s="277">
        <v>0</v>
      </c>
    </row>
    <row r="645" spans="1:17" s="94" customFormat="1" ht="12" hidden="1" customHeight="1">
      <c r="A645" s="90" t="s">
        <v>129</v>
      </c>
      <c r="B645" s="90"/>
      <c r="C645" s="91">
        <v>40603</v>
      </c>
      <c r="D645" s="250" t="s">
        <v>1069</v>
      </c>
      <c r="E645" s="92" t="s">
        <v>6</v>
      </c>
      <c r="F645" s="92" t="s">
        <v>219</v>
      </c>
      <c r="G645" s="101">
        <f>IF(F645="I",IFERROR(VLOOKUP(C645,Consolidado!B:H,7,FALSE),0),0)</f>
        <v>0</v>
      </c>
      <c r="H645" s="93"/>
      <c r="I645" s="277">
        <v>0</v>
      </c>
      <c r="J645" s="93"/>
      <c r="K645" s="101">
        <v>0</v>
      </c>
      <c r="L645" s="93"/>
      <c r="M645" s="277">
        <v>0</v>
      </c>
      <c r="N645" s="93"/>
      <c r="O645" s="101">
        <v>0</v>
      </c>
      <c r="P645" s="93"/>
      <c r="Q645" s="277">
        <v>0</v>
      </c>
    </row>
    <row r="646" spans="1:17" s="94" customFormat="1" ht="12" hidden="1" customHeight="1">
      <c r="A646" s="90" t="s">
        <v>129</v>
      </c>
      <c r="B646" s="90"/>
      <c r="C646" s="91">
        <v>4060301</v>
      </c>
      <c r="D646" s="250" t="s">
        <v>1070</v>
      </c>
      <c r="E646" s="92" t="s">
        <v>6</v>
      </c>
      <c r="F646" s="92" t="s">
        <v>220</v>
      </c>
      <c r="G646" s="101">
        <f>IF(F646="I",IFERROR(VLOOKUP(C646,Consolidado!B:H,7,FALSE),0),0)</f>
        <v>0</v>
      </c>
      <c r="H646" s="93"/>
      <c r="I646" s="277">
        <v>0</v>
      </c>
      <c r="J646" s="93"/>
      <c r="K646" s="101">
        <v>0</v>
      </c>
      <c r="L646" s="93"/>
      <c r="M646" s="277">
        <v>0</v>
      </c>
      <c r="N646" s="93"/>
      <c r="O646" s="101">
        <v>0</v>
      </c>
      <c r="P646" s="93"/>
      <c r="Q646" s="277">
        <v>0</v>
      </c>
    </row>
    <row r="647" spans="1:17" s="94" customFormat="1" ht="12" hidden="1" customHeight="1">
      <c r="A647" s="90" t="s">
        <v>129</v>
      </c>
      <c r="B647" s="90"/>
      <c r="C647" s="91">
        <v>4060302</v>
      </c>
      <c r="D647" s="250" t="s">
        <v>1071</v>
      </c>
      <c r="E647" s="92" t="s">
        <v>6</v>
      </c>
      <c r="F647" s="92" t="s">
        <v>220</v>
      </c>
      <c r="G647" s="101">
        <f>IF(F647="I",IFERROR(VLOOKUP(C647,Consolidado!B:H,7,FALSE),0),0)</f>
        <v>0</v>
      </c>
      <c r="H647" s="93"/>
      <c r="I647" s="277">
        <v>0</v>
      </c>
      <c r="J647" s="93"/>
      <c r="K647" s="101">
        <v>0</v>
      </c>
      <c r="L647" s="93"/>
      <c r="M647" s="277">
        <v>0</v>
      </c>
      <c r="N647" s="93"/>
      <c r="O647" s="101">
        <v>0</v>
      </c>
      <c r="P647" s="93"/>
      <c r="Q647" s="277">
        <v>0</v>
      </c>
    </row>
    <row r="648" spans="1:17" s="94" customFormat="1" ht="12" hidden="1" customHeight="1">
      <c r="A648" s="90" t="s">
        <v>129</v>
      </c>
      <c r="B648" s="90"/>
      <c r="C648" s="91">
        <v>40604</v>
      </c>
      <c r="D648" s="250" t="s">
        <v>775</v>
      </c>
      <c r="E648" s="92" t="s">
        <v>6</v>
      </c>
      <c r="F648" s="92" t="s">
        <v>219</v>
      </c>
      <c r="G648" s="101">
        <f>IF(F648="I",IFERROR(VLOOKUP(C648,Consolidado!B:H,7,FALSE),0),0)</f>
        <v>0</v>
      </c>
      <c r="H648" s="93"/>
      <c r="I648" s="277">
        <v>0</v>
      </c>
      <c r="J648" s="93"/>
      <c r="K648" s="101">
        <v>0</v>
      </c>
      <c r="L648" s="93"/>
      <c r="M648" s="277">
        <v>0</v>
      </c>
      <c r="N648" s="93"/>
      <c r="O648" s="101">
        <v>0</v>
      </c>
      <c r="P648" s="93"/>
      <c r="Q648" s="277">
        <v>0</v>
      </c>
    </row>
    <row r="649" spans="1:17" s="94" customFormat="1" ht="12" hidden="1" customHeight="1">
      <c r="A649" s="90" t="s">
        <v>129</v>
      </c>
      <c r="B649" s="90" t="s">
        <v>151</v>
      </c>
      <c r="C649" s="91">
        <v>4060401</v>
      </c>
      <c r="D649" s="250" t="s">
        <v>776</v>
      </c>
      <c r="E649" s="92" t="s">
        <v>6</v>
      </c>
      <c r="F649" s="92" t="s">
        <v>220</v>
      </c>
      <c r="G649" s="101">
        <f>IF(F649="I",IFERROR(VLOOKUP(C649,Consolidado!B:H,7,FALSE),0),0)</f>
        <v>24650930</v>
      </c>
      <c r="H649" s="93"/>
      <c r="I649" s="277">
        <v>0</v>
      </c>
      <c r="J649" s="93"/>
      <c r="K649" s="101">
        <v>0</v>
      </c>
      <c r="L649" s="93"/>
      <c r="M649" s="277">
        <v>0</v>
      </c>
      <c r="N649" s="93"/>
      <c r="O649" s="101">
        <v>0</v>
      </c>
      <c r="P649" s="93"/>
      <c r="Q649" s="277">
        <v>0</v>
      </c>
    </row>
    <row r="650" spans="1:17" s="94" customFormat="1" ht="12" hidden="1" customHeight="1">
      <c r="A650" s="90" t="s">
        <v>129</v>
      </c>
      <c r="B650" s="90" t="s">
        <v>151</v>
      </c>
      <c r="C650" s="91">
        <v>4060402</v>
      </c>
      <c r="D650" s="250" t="s">
        <v>777</v>
      </c>
      <c r="E650" s="92" t="s">
        <v>146</v>
      </c>
      <c r="F650" s="92" t="s">
        <v>220</v>
      </c>
      <c r="G650" s="101">
        <f>IF(F650="I",IFERROR(VLOOKUP(C650,Consolidado!B:H,7,FALSE),0),0)</f>
        <v>1427936</v>
      </c>
      <c r="H650" s="93"/>
      <c r="I650" s="277">
        <v>0</v>
      </c>
      <c r="J650" s="93"/>
      <c r="K650" s="101">
        <v>0</v>
      </c>
      <c r="L650" s="93"/>
      <c r="M650" s="277">
        <v>0</v>
      </c>
      <c r="N650" s="93"/>
      <c r="O650" s="101">
        <v>0</v>
      </c>
      <c r="P650" s="93"/>
      <c r="Q650" s="277">
        <v>0</v>
      </c>
    </row>
    <row r="651" spans="1:17" s="94" customFormat="1" ht="12" hidden="1" customHeight="1">
      <c r="A651" s="90" t="s">
        <v>129</v>
      </c>
      <c r="B651" s="90"/>
      <c r="C651" s="91">
        <v>40605</v>
      </c>
      <c r="D651" s="250" t="s">
        <v>188</v>
      </c>
      <c r="E651" s="92" t="s">
        <v>6</v>
      </c>
      <c r="F651" s="92" t="s">
        <v>219</v>
      </c>
      <c r="G651" s="101">
        <f>IF(F651="I",IFERROR(VLOOKUP(C651,Consolidado!B:H,7,FALSE),0),0)</f>
        <v>0</v>
      </c>
      <c r="H651" s="93"/>
      <c r="I651" s="277">
        <v>0</v>
      </c>
      <c r="J651" s="93"/>
      <c r="K651" s="101">
        <v>0</v>
      </c>
      <c r="L651" s="93"/>
      <c r="M651" s="277">
        <v>0</v>
      </c>
      <c r="N651" s="93"/>
      <c r="O651" s="101">
        <v>0</v>
      </c>
      <c r="P651" s="93"/>
      <c r="Q651" s="277">
        <v>0</v>
      </c>
    </row>
    <row r="652" spans="1:17" s="94" customFormat="1" ht="12" hidden="1" customHeight="1">
      <c r="A652" s="90" t="s">
        <v>129</v>
      </c>
      <c r="B652" s="90" t="s">
        <v>151</v>
      </c>
      <c r="C652" s="91">
        <v>4060501</v>
      </c>
      <c r="D652" s="250" t="s">
        <v>778</v>
      </c>
      <c r="E652" s="92" t="s">
        <v>6</v>
      </c>
      <c r="F652" s="92" t="s">
        <v>220</v>
      </c>
      <c r="G652" s="101">
        <f>IF(F652="I",IFERROR(VLOOKUP(C652,Consolidado!B:H,7,FALSE),0),0)</f>
        <v>5984830</v>
      </c>
      <c r="H652" s="93"/>
      <c r="I652" s="277">
        <v>0</v>
      </c>
      <c r="J652" s="93"/>
      <c r="K652" s="101">
        <v>0</v>
      </c>
      <c r="L652" s="93"/>
      <c r="M652" s="277">
        <v>0</v>
      </c>
      <c r="N652" s="93"/>
      <c r="O652" s="101">
        <v>0</v>
      </c>
      <c r="P652" s="93"/>
      <c r="Q652" s="277">
        <v>0</v>
      </c>
    </row>
    <row r="653" spans="1:17" s="94" customFormat="1" ht="12" hidden="1" customHeight="1">
      <c r="A653" s="90" t="s">
        <v>129</v>
      </c>
      <c r="B653" s="90" t="s">
        <v>151</v>
      </c>
      <c r="C653" s="91">
        <v>4060502</v>
      </c>
      <c r="D653" s="250" t="s">
        <v>779</v>
      </c>
      <c r="E653" s="92" t="s">
        <v>146</v>
      </c>
      <c r="F653" s="92" t="s">
        <v>220</v>
      </c>
      <c r="G653" s="101">
        <f>IF(F653="I",IFERROR(VLOOKUP(C653,Consolidado!B:H,7,FALSE),0),0)</f>
        <v>356588</v>
      </c>
      <c r="H653" s="93"/>
      <c r="I653" s="277">
        <v>0</v>
      </c>
      <c r="J653" s="93"/>
      <c r="K653" s="101">
        <v>0</v>
      </c>
      <c r="L653" s="93"/>
      <c r="M653" s="277">
        <v>0</v>
      </c>
      <c r="N653" s="93"/>
      <c r="O653" s="101">
        <v>0</v>
      </c>
      <c r="P653" s="93"/>
      <c r="Q653" s="277">
        <v>0</v>
      </c>
    </row>
    <row r="654" spans="1:17" s="94" customFormat="1" ht="12" hidden="1" customHeight="1">
      <c r="A654" s="90" t="s">
        <v>129</v>
      </c>
      <c r="B654" s="90"/>
      <c r="C654" s="91">
        <v>40606</v>
      </c>
      <c r="D654" s="250" t="s">
        <v>151</v>
      </c>
      <c r="E654" s="92" t="s">
        <v>6</v>
      </c>
      <c r="F654" s="92" t="s">
        <v>219</v>
      </c>
      <c r="G654" s="101">
        <f>IF(F654="I",IFERROR(VLOOKUP(C654,Consolidado!B:H,7,FALSE),0),0)</f>
        <v>0</v>
      </c>
      <c r="H654" s="93"/>
      <c r="I654" s="277">
        <v>0</v>
      </c>
      <c r="J654" s="93"/>
      <c r="K654" s="101">
        <v>0</v>
      </c>
      <c r="L654" s="93"/>
      <c r="M654" s="277">
        <v>0</v>
      </c>
      <c r="N654" s="93"/>
      <c r="O654" s="101">
        <v>0</v>
      </c>
      <c r="P654" s="93"/>
      <c r="Q654" s="277">
        <v>0</v>
      </c>
    </row>
    <row r="655" spans="1:17" s="94" customFormat="1" ht="12" hidden="1" customHeight="1">
      <c r="A655" s="90" t="s">
        <v>129</v>
      </c>
      <c r="B655" s="90" t="s">
        <v>151</v>
      </c>
      <c r="C655" s="91">
        <v>4060601</v>
      </c>
      <c r="D655" s="250" t="s">
        <v>780</v>
      </c>
      <c r="E655" s="92" t="s">
        <v>6</v>
      </c>
      <c r="F655" s="92" t="s">
        <v>220</v>
      </c>
      <c r="G655" s="101">
        <f>IF(F655="I",IFERROR(VLOOKUP(C655,Consolidado!B:H,7,FALSE),0),0)</f>
        <v>175150</v>
      </c>
      <c r="H655" s="93"/>
      <c r="I655" s="277">
        <v>0</v>
      </c>
      <c r="J655" s="93"/>
      <c r="K655" s="101">
        <v>0</v>
      </c>
      <c r="L655" s="93"/>
      <c r="M655" s="277">
        <v>0</v>
      </c>
      <c r="N655" s="93"/>
      <c r="O655" s="101">
        <v>0</v>
      </c>
      <c r="P655" s="93"/>
      <c r="Q655" s="277">
        <v>0</v>
      </c>
    </row>
    <row r="656" spans="1:17" s="94" customFormat="1" ht="12" hidden="1" customHeight="1">
      <c r="A656" s="90" t="s">
        <v>129</v>
      </c>
      <c r="B656" s="90"/>
      <c r="C656" s="91">
        <v>4060602</v>
      </c>
      <c r="D656" s="250" t="s">
        <v>1072</v>
      </c>
      <c r="E656" s="92" t="s">
        <v>6</v>
      </c>
      <c r="F656" s="92" t="s">
        <v>220</v>
      </c>
      <c r="G656" s="101">
        <f>IF(F656="I",IFERROR(VLOOKUP(C656,Consolidado!B:H,7,FALSE),0),0)</f>
        <v>0</v>
      </c>
      <c r="H656" s="93"/>
      <c r="I656" s="277">
        <v>0</v>
      </c>
      <c r="J656" s="93"/>
      <c r="K656" s="101">
        <v>0</v>
      </c>
      <c r="L656" s="93"/>
      <c r="M656" s="277">
        <v>0</v>
      </c>
      <c r="N656" s="93"/>
      <c r="O656" s="101">
        <v>0</v>
      </c>
      <c r="P656" s="93"/>
      <c r="Q656" s="277">
        <v>0</v>
      </c>
    </row>
    <row r="657" spans="1:17" s="94" customFormat="1" ht="12" hidden="1" customHeight="1">
      <c r="A657" s="90" t="s">
        <v>129</v>
      </c>
      <c r="B657" s="90"/>
      <c r="C657" s="91">
        <v>407</v>
      </c>
      <c r="D657" s="250" t="s">
        <v>189</v>
      </c>
      <c r="E657" s="92" t="s">
        <v>6</v>
      </c>
      <c r="F657" s="92" t="s">
        <v>219</v>
      </c>
      <c r="G657" s="101">
        <f>IF(F657="I",IFERROR(VLOOKUP(C657,Consolidado!B:H,7,FALSE),0),0)</f>
        <v>0</v>
      </c>
      <c r="H657" s="93"/>
      <c r="I657" s="277">
        <v>0</v>
      </c>
      <c r="J657" s="93"/>
      <c r="K657" s="101">
        <v>0</v>
      </c>
      <c r="L657" s="93"/>
      <c r="M657" s="277">
        <v>0</v>
      </c>
      <c r="N657" s="93"/>
      <c r="O657" s="101">
        <v>0</v>
      </c>
      <c r="P657" s="93"/>
      <c r="Q657" s="277">
        <v>0</v>
      </c>
    </row>
    <row r="658" spans="1:17" s="94" customFormat="1" ht="12" hidden="1" customHeight="1">
      <c r="A658" s="90" t="s">
        <v>129</v>
      </c>
      <c r="B658" s="90" t="s">
        <v>103</v>
      </c>
      <c r="C658" s="91">
        <v>40701</v>
      </c>
      <c r="D658" s="250" t="s">
        <v>103</v>
      </c>
      <c r="E658" s="92" t="s">
        <v>6</v>
      </c>
      <c r="F658" s="92" t="s">
        <v>220</v>
      </c>
      <c r="G658" s="101">
        <f>IF(F658="I",IFERROR(VLOOKUP(C658,Consolidado!B:H,7,FALSE),0),0)</f>
        <v>2206292</v>
      </c>
      <c r="H658" s="93"/>
      <c r="I658" s="277">
        <v>0</v>
      </c>
      <c r="J658" s="93"/>
      <c r="K658" s="101">
        <v>0</v>
      </c>
      <c r="L658" s="93"/>
      <c r="M658" s="277">
        <v>0</v>
      </c>
      <c r="N658" s="93"/>
      <c r="O658" s="101">
        <v>0</v>
      </c>
      <c r="P658" s="93"/>
      <c r="Q658" s="277">
        <v>0</v>
      </c>
    </row>
    <row r="659" spans="1:17" s="94" customFormat="1" ht="12" hidden="1" customHeight="1">
      <c r="A659" s="90" t="s">
        <v>129</v>
      </c>
      <c r="B659" s="90"/>
      <c r="C659" s="91">
        <v>40702</v>
      </c>
      <c r="D659" s="250" t="s">
        <v>781</v>
      </c>
      <c r="E659" s="92" t="s">
        <v>6</v>
      </c>
      <c r="F659" s="92" t="s">
        <v>219</v>
      </c>
      <c r="G659" s="101">
        <f>IF(F659="I",IFERROR(VLOOKUP(C659,Consolidado!B:H,7,FALSE),0),0)</f>
        <v>0</v>
      </c>
      <c r="H659" s="93"/>
      <c r="I659" s="277">
        <v>0</v>
      </c>
      <c r="J659" s="93"/>
      <c r="K659" s="101">
        <v>0</v>
      </c>
      <c r="L659" s="93"/>
      <c r="M659" s="277">
        <v>0</v>
      </c>
      <c r="N659" s="93"/>
      <c r="O659" s="101">
        <v>0</v>
      </c>
      <c r="P659" s="93"/>
      <c r="Q659" s="277">
        <v>0</v>
      </c>
    </row>
    <row r="660" spans="1:17" s="94" customFormat="1" ht="12" hidden="1" customHeight="1">
      <c r="A660" s="90" t="s">
        <v>129</v>
      </c>
      <c r="B660" s="90" t="s">
        <v>158</v>
      </c>
      <c r="C660" s="91">
        <v>4070201</v>
      </c>
      <c r="D660" s="250" t="s">
        <v>782</v>
      </c>
      <c r="E660" s="92" t="s">
        <v>6</v>
      </c>
      <c r="F660" s="92" t="s">
        <v>220</v>
      </c>
      <c r="G660" s="101">
        <f>IF(F660="I",IFERROR(VLOOKUP(C660,Consolidado!B:H,7,FALSE),0),0)</f>
        <v>718974515</v>
      </c>
      <c r="H660" s="93"/>
      <c r="I660" s="277">
        <v>0</v>
      </c>
      <c r="J660" s="93"/>
      <c r="K660" s="101">
        <v>0</v>
      </c>
      <c r="L660" s="93"/>
      <c r="M660" s="277">
        <v>0</v>
      </c>
      <c r="N660" s="93"/>
      <c r="O660" s="101">
        <v>0</v>
      </c>
      <c r="P660" s="93"/>
      <c r="Q660" s="277">
        <v>0</v>
      </c>
    </row>
    <row r="661" spans="1:17" s="94" customFormat="1" ht="12" hidden="1" customHeight="1">
      <c r="A661" s="90" t="s">
        <v>129</v>
      </c>
      <c r="B661" s="90" t="s">
        <v>158</v>
      </c>
      <c r="C661" s="91">
        <v>4070202</v>
      </c>
      <c r="D661" s="250" t="s">
        <v>783</v>
      </c>
      <c r="E661" s="92" t="s">
        <v>6</v>
      </c>
      <c r="F661" s="92" t="s">
        <v>220</v>
      </c>
      <c r="G661" s="101">
        <f>IF(F661="I",IFERROR(VLOOKUP(C661,Consolidado!B:H,7,FALSE),0),0)</f>
        <v>437276551</v>
      </c>
      <c r="H661" s="93"/>
      <c r="I661" s="277">
        <v>0</v>
      </c>
      <c r="J661" s="93"/>
      <c r="K661" s="101">
        <v>0</v>
      </c>
      <c r="L661" s="93"/>
      <c r="M661" s="277">
        <v>0</v>
      </c>
      <c r="N661" s="93"/>
      <c r="O661" s="101">
        <v>0</v>
      </c>
      <c r="P661" s="93"/>
      <c r="Q661" s="277">
        <v>0</v>
      </c>
    </row>
    <row r="662" spans="1:17" s="94" customFormat="1" ht="12" hidden="1" customHeight="1">
      <c r="A662" s="90" t="s">
        <v>129</v>
      </c>
      <c r="B662" s="90"/>
      <c r="C662" s="91">
        <v>408</v>
      </c>
      <c r="D662" s="250" t="s">
        <v>784</v>
      </c>
      <c r="E662" s="92" t="s">
        <v>6</v>
      </c>
      <c r="F662" s="92" t="s">
        <v>219</v>
      </c>
      <c r="G662" s="101">
        <f>IF(F662="I",IFERROR(VLOOKUP(C662,Consolidado!B:H,7,FALSE),0),0)</f>
        <v>0</v>
      </c>
      <c r="H662" s="93"/>
      <c r="I662" s="277">
        <v>0</v>
      </c>
      <c r="J662" s="93"/>
      <c r="K662" s="101">
        <v>0</v>
      </c>
      <c r="L662" s="93"/>
      <c r="M662" s="277">
        <v>0</v>
      </c>
      <c r="N662" s="93"/>
      <c r="O662" s="101">
        <v>0</v>
      </c>
      <c r="P662" s="93"/>
      <c r="Q662" s="277">
        <v>0</v>
      </c>
    </row>
    <row r="663" spans="1:17" s="94" customFormat="1" ht="12" hidden="1" customHeight="1">
      <c r="A663" s="90" t="s">
        <v>129</v>
      </c>
      <c r="B663" s="90"/>
      <c r="C663" s="91">
        <v>40801</v>
      </c>
      <c r="D663" s="250" t="s">
        <v>1073</v>
      </c>
      <c r="E663" s="92" t="s">
        <v>6</v>
      </c>
      <c r="F663" s="92" t="s">
        <v>220</v>
      </c>
      <c r="G663" s="101">
        <f>IF(F663="I",IFERROR(VLOOKUP(C663,Consolidado!B:H,7,FALSE),0),0)</f>
        <v>0</v>
      </c>
      <c r="H663" s="93"/>
      <c r="I663" s="277">
        <v>0</v>
      </c>
      <c r="J663" s="93"/>
      <c r="K663" s="101">
        <v>0</v>
      </c>
      <c r="L663" s="93"/>
      <c r="M663" s="277">
        <v>0</v>
      </c>
      <c r="N663" s="93"/>
      <c r="O663" s="101">
        <v>0</v>
      </c>
      <c r="P663" s="93"/>
      <c r="Q663" s="277">
        <v>0</v>
      </c>
    </row>
    <row r="664" spans="1:17" s="94" customFormat="1" ht="12" hidden="1" customHeight="1">
      <c r="A664" s="90" t="s">
        <v>129</v>
      </c>
      <c r="B664" s="90" t="s">
        <v>121</v>
      </c>
      <c r="C664" s="91">
        <v>40802</v>
      </c>
      <c r="D664" s="250" t="s">
        <v>785</v>
      </c>
      <c r="E664" s="92" t="s">
        <v>6</v>
      </c>
      <c r="F664" s="92" t="s">
        <v>220</v>
      </c>
      <c r="G664" s="101">
        <f>IF(F664="I",IFERROR(VLOOKUP(C664,Consolidado!B:H,7,FALSE),0),0)</f>
        <v>4585</v>
      </c>
      <c r="H664" s="93"/>
      <c r="I664" s="277">
        <v>0</v>
      </c>
      <c r="J664" s="93"/>
      <c r="K664" s="101">
        <v>0</v>
      </c>
      <c r="L664" s="93"/>
      <c r="M664" s="277">
        <v>0</v>
      </c>
      <c r="N664" s="93"/>
      <c r="O664" s="101">
        <v>0</v>
      </c>
      <c r="P664" s="93"/>
      <c r="Q664" s="277">
        <v>0</v>
      </c>
    </row>
    <row r="665" spans="1:17" s="94" customFormat="1" ht="12" hidden="1" customHeight="1">
      <c r="A665" s="90" t="s">
        <v>129</v>
      </c>
      <c r="B665" s="90" t="s">
        <v>594</v>
      </c>
      <c r="C665" s="91">
        <v>40803</v>
      </c>
      <c r="D665" s="250" t="s">
        <v>594</v>
      </c>
      <c r="E665" s="92" t="s">
        <v>6</v>
      </c>
      <c r="F665" s="92" t="s">
        <v>220</v>
      </c>
      <c r="G665" s="101">
        <f>IF(F665="I",IFERROR(VLOOKUP(C665,Consolidado!B:H,7,FALSE),0),0)</f>
        <v>43156</v>
      </c>
      <c r="H665" s="93"/>
      <c r="I665" s="277">
        <v>0</v>
      </c>
      <c r="J665" s="93"/>
      <c r="K665" s="101">
        <v>0</v>
      </c>
      <c r="L665" s="93"/>
      <c r="M665" s="277">
        <v>0</v>
      </c>
      <c r="N665" s="93"/>
      <c r="O665" s="101">
        <v>0</v>
      </c>
      <c r="P665" s="93"/>
      <c r="Q665" s="277">
        <v>0</v>
      </c>
    </row>
    <row r="666" spans="1:17" s="94" customFormat="1" ht="12" hidden="1" customHeight="1">
      <c r="A666" s="90" t="s">
        <v>129</v>
      </c>
      <c r="B666" s="90"/>
      <c r="C666" s="91">
        <v>40804</v>
      </c>
      <c r="D666" s="250" t="s">
        <v>1074</v>
      </c>
      <c r="E666" s="92" t="s">
        <v>6</v>
      </c>
      <c r="F666" s="92" t="s">
        <v>220</v>
      </c>
      <c r="G666" s="101">
        <f>IF(F666="I",IFERROR(VLOOKUP(C666,Consolidado!B:H,7,FALSE),0),0)</f>
        <v>0</v>
      </c>
      <c r="H666" s="93"/>
      <c r="I666" s="277">
        <v>0</v>
      </c>
      <c r="J666" s="93"/>
      <c r="K666" s="101">
        <v>0</v>
      </c>
      <c r="L666" s="93"/>
      <c r="M666" s="277">
        <v>0</v>
      </c>
      <c r="N666" s="93"/>
      <c r="O666" s="101">
        <v>0</v>
      </c>
      <c r="P666" s="93"/>
      <c r="Q666" s="277">
        <v>0</v>
      </c>
    </row>
    <row r="667" spans="1:17" s="94" customFormat="1" ht="12" hidden="1" customHeight="1">
      <c r="A667" s="90" t="s">
        <v>129</v>
      </c>
      <c r="B667" s="90"/>
      <c r="C667" s="91">
        <v>40805</v>
      </c>
      <c r="D667" s="250" t="s">
        <v>1075</v>
      </c>
      <c r="E667" s="92" t="s">
        <v>6</v>
      </c>
      <c r="F667" s="92" t="s">
        <v>220</v>
      </c>
      <c r="G667" s="101">
        <f>IF(F667="I",IFERROR(VLOOKUP(C667,Consolidado!B:H,7,FALSE),0),0)</f>
        <v>0</v>
      </c>
      <c r="H667" s="93"/>
      <c r="I667" s="277">
        <v>0</v>
      </c>
      <c r="J667" s="93"/>
      <c r="K667" s="101">
        <v>0</v>
      </c>
      <c r="L667" s="93"/>
      <c r="M667" s="277">
        <v>0</v>
      </c>
      <c r="N667" s="93"/>
      <c r="O667" s="101">
        <v>0</v>
      </c>
      <c r="P667" s="93"/>
      <c r="Q667" s="277">
        <v>0</v>
      </c>
    </row>
    <row r="668" spans="1:17" s="94" customFormat="1" ht="12" hidden="1" customHeight="1">
      <c r="A668" s="90" t="s">
        <v>129</v>
      </c>
      <c r="B668" s="90"/>
      <c r="C668" s="91">
        <v>40806</v>
      </c>
      <c r="D668" s="250" t="s">
        <v>1076</v>
      </c>
      <c r="E668" s="92" t="s">
        <v>6</v>
      </c>
      <c r="F668" s="92" t="s">
        <v>220</v>
      </c>
      <c r="G668" s="101">
        <f>IF(F668="I",IFERROR(VLOOKUP(C668,Consolidado!B:H,7,FALSE),0),0)</f>
        <v>0</v>
      </c>
      <c r="H668" s="93"/>
      <c r="I668" s="277">
        <v>0</v>
      </c>
      <c r="J668" s="93"/>
      <c r="K668" s="101">
        <v>0</v>
      </c>
      <c r="L668" s="93"/>
      <c r="M668" s="277">
        <v>0</v>
      </c>
      <c r="N668" s="93"/>
      <c r="O668" s="101">
        <v>0</v>
      </c>
      <c r="P668" s="93"/>
      <c r="Q668" s="277">
        <v>0</v>
      </c>
    </row>
    <row r="669" spans="1:17" s="94" customFormat="1" ht="12" hidden="1" customHeight="1">
      <c r="A669" s="90" t="s">
        <v>129</v>
      </c>
      <c r="B669" s="90"/>
      <c r="C669" s="91">
        <v>40807</v>
      </c>
      <c r="D669" s="250" t="s">
        <v>1077</v>
      </c>
      <c r="E669" s="92" t="s">
        <v>6</v>
      </c>
      <c r="F669" s="92" t="s">
        <v>220</v>
      </c>
      <c r="G669" s="101">
        <f>IF(F669="I",IFERROR(VLOOKUP(C669,Consolidado!B:H,7,FALSE),0),0)</f>
        <v>0</v>
      </c>
      <c r="H669" s="93"/>
      <c r="I669" s="277">
        <v>0</v>
      </c>
      <c r="J669" s="93"/>
      <c r="K669" s="101">
        <v>0</v>
      </c>
      <c r="L669" s="93"/>
      <c r="M669" s="277">
        <v>0</v>
      </c>
      <c r="N669" s="93"/>
      <c r="O669" s="101">
        <v>0</v>
      </c>
      <c r="P669" s="93"/>
      <c r="Q669" s="277">
        <v>0</v>
      </c>
    </row>
    <row r="670" spans="1:17" s="94" customFormat="1" ht="12" hidden="1" customHeight="1">
      <c r="A670" s="90" t="s">
        <v>129</v>
      </c>
      <c r="B670" s="90" t="s">
        <v>121</v>
      </c>
      <c r="C670" s="91">
        <v>40808</v>
      </c>
      <c r="D670" s="250" t="s">
        <v>450</v>
      </c>
      <c r="E670" s="92" t="s">
        <v>6</v>
      </c>
      <c r="F670" s="92" t="s">
        <v>220</v>
      </c>
      <c r="G670" s="101">
        <f>IF(F670="I",IFERROR(VLOOKUP(C670,Consolidado!B:H,7,FALSE),0),0)</f>
        <v>0</v>
      </c>
      <c r="H670" s="93"/>
      <c r="I670" s="277">
        <v>0</v>
      </c>
      <c r="J670" s="93"/>
      <c r="K670" s="101">
        <v>0</v>
      </c>
      <c r="L670" s="93"/>
      <c r="M670" s="277">
        <v>0</v>
      </c>
      <c r="N670" s="93"/>
      <c r="O670" s="101">
        <v>0</v>
      </c>
      <c r="P670" s="93"/>
      <c r="Q670" s="277">
        <v>0</v>
      </c>
    </row>
    <row r="671" spans="1:17" s="94" customFormat="1" ht="12" hidden="1" customHeight="1">
      <c r="A671" s="90" t="s">
        <v>150</v>
      </c>
      <c r="B671" s="90"/>
      <c r="C671" s="91">
        <v>5</v>
      </c>
      <c r="D671" s="250" t="s">
        <v>150</v>
      </c>
      <c r="E671" s="92" t="s">
        <v>6</v>
      </c>
      <c r="F671" s="92" t="s">
        <v>219</v>
      </c>
      <c r="G671" s="101">
        <f>IF(F671="I",IFERROR(VLOOKUP(C671,Consolidado!B:H,7,FALSE),0),0)</f>
        <v>0</v>
      </c>
      <c r="H671" s="93"/>
      <c r="I671" s="277">
        <v>0</v>
      </c>
      <c r="J671" s="93"/>
      <c r="K671" s="101">
        <v>0</v>
      </c>
      <c r="L671" s="93"/>
      <c r="M671" s="277">
        <v>0</v>
      </c>
      <c r="N671" s="93"/>
      <c r="O671" s="101">
        <v>0</v>
      </c>
      <c r="P671" s="93"/>
      <c r="Q671" s="277">
        <v>0</v>
      </c>
    </row>
    <row r="672" spans="1:17" s="94" customFormat="1" ht="12" hidden="1" customHeight="1">
      <c r="A672" s="90" t="s">
        <v>150</v>
      </c>
      <c r="B672" s="90"/>
      <c r="C672" s="91">
        <v>51</v>
      </c>
      <c r="D672" s="250" t="s">
        <v>786</v>
      </c>
      <c r="E672" s="92" t="s">
        <v>6</v>
      </c>
      <c r="F672" s="92" t="s">
        <v>219</v>
      </c>
      <c r="G672" s="101">
        <f>IF(F672="I",IFERROR(VLOOKUP(C672,Consolidado!B:H,7,FALSE),0),0)</f>
        <v>0</v>
      </c>
      <c r="H672" s="93"/>
      <c r="I672" s="277">
        <v>0</v>
      </c>
      <c r="J672" s="93"/>
      <c r="K672" s="101">
        <v>0</v>
      </c>
      <c r="L672" s="93"/>
      <c r="M672" s="277">
        <v>0</v>
      </c>
      <c r="N672" s="93"/>
      <c r="O672" s="101">
        <v>0</v>
      </c>
      <c r="P672" s="93"/>
      <c r="Q672" s="277">
        <v>0</v>
      </c>
    </row>
    <row r="673" spans="1:17" s="94" customFormat="1" ht="12" hidden="1" customHeight="1">
      <c r="A673" s="90" t="s">
        <v>150</v>
      </c>
      <c r="B673" s="90"/>
      <c r="C673" s="91">
        <v>511</v>
      </c>
      <c r="D673" s="250" t="s">
        <v>787</v>
      </c>
      <c r="E673" s="92" t="s">
        <v>6</v>
      </c>
      <c r="F673" s="92" t="s">
        <v>219</v>
      </c>
      <c r="G673" s="101">
        <f>IF(F673="I",IFERROR(VLOOKUP(C673,Consolidado!B:H,7,FALSE),0),0)</f>
        <v>0</v>
      </c>
      <c r="H673" s="93"/>
      <c r="I673" s="277">
        <v>0</v>
      </c>
      <c r="J673" s="93"/>
      <c r="K673" s="101">
        <v>0</v>
      </c>
      <c r="L673" s="93"/>
      <c r="M673" s="277">
        <v>0</v>
      </c>
      <c r="N673" s="93"/>
      <c r="O673" s="101">
        <v>0</v>
      </c>
      <c r="P673" s="93"/>
      <c r="Q673" s="277">
        <v>0</v>
      </c>
    </row>
    <row r="674" spans="1:17" s="94" customFormat="1" ht="12" hidden="1" customHeight="1">
      <c r="A674" s="90" t="s">
        <v>150</v>
      </c>
      <c r="B674" s="90"/>
      <c r="C674" s="91">
        <v>51101</v>
      </c>
      <c r="D674" s="250" t="s">
        <v>38</v>
      </c>
      <c r="E674" s="92" t="s">
        <v>6</v>
      </c>
      <c r="F674" s="92" t="s">
        <v>219</v>
      </c>
      <c r="G674" s="101">
        <f>IF(F674="I",IFERROR(VLOOKUP(C674,Consolidado!B:H,7,FALSE),0),0)</f>
        <v>0</v>
      </c>
      <c r="H674" s="93"/>
      <c r="I674" s="277">
        <v>0</v>
      </c>
      <c r="J674" s="93"/>
      <c r="K674" s="101">
        <v>0</v>
      </c>
      <c r="L674" s="93"/>
      <c r="M674" s="277">
        <v>0</v>
      </c>
      <c r="N674" s="93"/>
      <c r="O674" s="101">
        <v>0</v>
      </c>
      <c r="P674" s="93"/>
      <c r="Q674" s="277">
        <v>0</v>
      </c>
    </row>
    <row r="675" spans="1:17" s="94" customFormat="1" ht="12" hidden="1" customHeight="1">
      <c r="A675" s="90" t="s">
        <v>150</v>
      </c>
      <c r="B675" s="90"/>
      <c r="C675" s="91">
        <v>5110101</v>
      </c>
      <c r="D675" s="250" t="s">
        <v>1078</v>
      </c>
      <c r="E675" s="92" t="s">
        <v>6</v>
      </c>
      <c r="F675" s="92" t="s">
        <v>220</v>
      </c>
      <c r="G675" s="101">
        <f>IF(F675="I",IFERROR(VLOOKUP(C675,Consolidado!B:H,7,FALSE),0),0)</f>
        <v>0</v>
      </c>
      <c r="H675" s="93"/>
      <c r="I675" s="277">
        <v>0</v>
      </c>
      <c r="J675" s="93"/>
      <c r="K675" s="101">
        <v>0</v>
      </c>
      <c r="L675" s="93"/>
      <c r="M675" s="277">
        <v>0</v>
      </c>
      <c r="N675" s="93"/>
      <c r="O675" s="101">
        <v>0</v>
      </c>
      <c r="P675" s="93"/>
      <c r="Q675" s="277">
        <v>0</v>
      </c>
    </row>
    <row r="676" spans="1:17" s="94" customFormat="1" ht="12" hidden="1" customHeight="1">
      <c r="A676" s="90" t="s">
        <v>150</v>
      </c>
      <c r="B676" s="90"/>
      <c r="C676" s="91">
        <v>5110102</v>
      </c>
      <c r="D676" s="250" t="s">
        <v>788</v>
      </c>
      <c r="E676" s="92" t="s">
        <v>6</v>
      </c>
      <c r="F676" s="92" t="s">
        <v>219</v>
      </c>
      <c r="G676" s="101">
        <f>IF(F676="I",IFERROR(VLOOKUP(C676,Consolidado!B:H,7,FALSE),0),0)</f>
        <v>0</v>
      </c>
      <c r="H676" s="93"/>
      <c r="I676" s="277">
        <v>0</v>
      </c>
      <c r="J676" s="93"/>
      <c r="K676" s="101">
        <v>0</v>
      </c>
      <c r="L676" s="93"/>
      <c r="M676" s="277">
        <v>0</v>
      </c>
      <c r="N676" s="93"/>
      <c r="O676" s="101">
        <v>0</v>
      </c>
      <c r="P676" s="93"/>
      <c r="Q676" s="277">
        <v>0</v>
      </c>
    </row>
    <row r="677" spans="1:17" s="94" customFormat="1" ht="12" hidden="1" customHeight="1">
      <c r="A677" s="90" t="s">
        <v>150</v>
      </c>
      <c r="B677" s="90" t="s">
        <v>38</v>
      </c>
      <c r="C677" s="91">
        <v>511010201</v>
      </c>
      <c r="D677" s="250" t="s">
        <v>789</v>
      </c>
      <c r="E677" s="92" t="s">
        <v>6</v>
      </c>
      <c r="F677" s="92" t="s">
        <v>220</v>
      </c>
      <c r="G677" s="101">
        <f>IF(F677="I",IFERROR(VLOOKUP(C677,Consolidado!B:H,7,FALSE),0),0)</f>
        <v>157953638</v>
      </c>
      <c r="H677" s="93"/>
      <c r="I677" s="277">
        <v>0</v>
      </c>
      <c r="J677" s="93"/>
      <c r="K677" s="101">
        <v>0</v>
      </c>
      <c r="L677" s="93"/>
      <c r="M677" s="277">
        <v>0</v>
      </c>
      <c r="N677" s="93"/>
      <c r="O677" s="101">
        <v>0</v>
      </c>
      <c r="P677" s="93"/>
      <c r="Q677" s="277">
        <v>0</v>
      </c>
    </row>
    <row r="678" spans="1:17" s="94" customFormat="1" ht="12" hidden="1" customHeight="1">
      <c r="A678" s="90" t="s">
        <v>150</v>
      </c>
      <c r="B678" s="90"/>
      <c r="C678" s="91">
        <v>511010202</v>
      </c>
      <c r="D678" s="250" t="s">
        <v>789</v>
      </c>
      <c r="E678" s="92" t="s">
        <v>146</v>
      </c>
      <c r="F678" s="92" t="s">
        <v>220</v>
      </c>
      <c r="G678" s="101">
        <f>IF(F678="I",IFERROR(VLOOKUP(C678,Consolidado!B:H,7,FALSE),0),0)</f>
        <v>0</v>
      </c>
      <c r="H678" s="93"/>
      <c r="I678" s="277">
        <v>0</v>
      </c>
      <c r="J678" s="93"/>
      <c r="K678" s="101">
        <v>0</v>
      </c>
      <c r="L678" s="93"/>
      <c r="M678" s="277">
        <v>0</v>
      </c>
      <c r="N678" s="93"/>
      <c r="O678" s="101">
        <v>0</v>
      </c>
      <c r="P678" s="93"/>
      <c r="Q678" s="277">
        <v>0</v>
      </c>
    </row>
    <row r="679" spans="1:17" s="94" customFormat="1" ht="12" hidden="1" customHeight="1">
      <c r="A679" s="90" t="s">
        <v>150</v>
      </c>
      <c r="B679" s="90"/>
      <c r="C679" s="91">
        <v>51102</v>
      </c>
      <c r="D679" s="250" t="s">
        <v>790</v>
      </c>
      <c r="E679" s="92" t="s">
        <v>6</v>
      </c>
      <c r="F679" s="92" t="s">
        <v>219</v>
      </c>
      <c r="G679" s="101">
        <f>IF(F679="I",IFERROR(VLOOKUP(C679,Consolidado!B:H,7,FALSE),0),0)</f>
        <v>0</v>
      </c>
      <c r="H679" s="93"/>
      <c r="I679" s="277">
        <v>0</v>
      </c>
      <c r="J679" s="93"/>
      <c r="K679" s="101">
        <v>0</v>
      </c>
      <c r="L679" s="93"/>
      <c r="M679" s="277">
        <v>0</v>
      </c>
      <c r="N679" s="93"/>
      <c r="O679" s="101">
        <v>0</v>
      </c>
      <c r="P679" s="93"/>
      <c r="Q679" s="277">
        <v>0</v>
      </c>
    </row>
    <row r="680" spans="1:17" s="94" customFormat="1" ht="12" hidden="1" customHeight="1">
      <c r="A680" s="90" t="s">
        <v>150</v>
      </c>
      <c r="B680" s="90"/>
      <c r="C680" s="91">
        <v>5110201</v>
      </c>
      <c r="D680" s="250" t="s">
        <v>791</v>
      </c>
      <c r="E680" s="92" t="s">
        <v>6</v>
      </c>
      <c r="F680" s="92" t="s">
        <v>219</v>
      </c>
      <c r="G680" s="101">
        <f>IF(F680="I",IFERROR(VLOOKUP(C680,Consolidado!B:H,7,FALSE),0),0)</f>
        <v>0</v>
      </c>
      <c r="H680" s="93"/>
      <c r="I680" s="277">
        <v>0</v>
      </c>
      <c r="J680" s="93"/>
      <c r="K680" s="101">
        <v>0</v>
      </c>
      <c r="L680" s="93"/>
      <c r="M680" s="277">
        <v>0</v>
      </c>
      <c r="N680" s="93"/>
      <c r="O680" s="101">
        <v>0</v>
      </c>
      <c r="P680" s="93"/>
      <c r="Q680" s="277">
        <v>0</v>
      </c>
    </row>
    <row r="681" spans="1:17" s="94" customFormat="1" ht="12" hidden="1" customHeight="1">
      <c r="A681" s="90" t="s">
        <v>150</v>
      </c>
      <c r="B681" s="90" t="s">
        <v>37</v>
      </c>
      <c r="C681" s="91">
        <v>511020101</v>
      </c>
      <c r="D681" s="250" t="s">
        <v>852</v>
      </c>
      <c r="E681" s="92" t="s">
        <v>6</v>
      </c>
      <c r="F681" s="92" t="s">
        <v>220</v>
      </c>
      <c r="G681" s="101">
        <f>IF(F681="I",IFERROR(VLOOKUP(C681,Consolidado!B:H,7,FALSE),0),0)</f>
        <v>0</v>
      </c>
      <c r="H681" s="93"/>
      <c r="I681" s="277">
        <v>0</v>
      </c>
      <c r="J681" s="93"/>
      <c r="K681" s="101">
        <v>0</v>
      </c>
      <c r="L681" s="93"/>
      <c r="M681" s="277">
        <v>0</v>
      </c>
      <c r="N681" s="93"/>
      <c r="O681" s="101">
        <v>0</v>
      </c>
      <c r="P681" s="93"/>
      <c r="Q681" s="277">
        <v>0</v>
      </c>
    </row>
    <row r="682" spans="1:17" s="94" customFormat="1" ht="12" hidden="1" customHeight="1">
      <c r="A682" s="90" t="s">
        <v>150</v>
      </c>
      <c r="B682" s="90" t="s">
        <v>37</v>
      </c>
      <c r="C682" s="91">
        <v>511020102</v>
      </c>
      <c r="D682" s="250" t="s">
        <v>792</v>
      </c>
      <c r="E682" s="92" t="s">
        <v>146</v>
      </c>
      <c r="F682" s="92" t="s">
        <v>220</v>
      </c>
      <c r="G682" s="101">
        <f>IF(F682="I",IFERROR(VLOOKUP(C682,Consolidado!B:H,7,FALSE),0),0)</f>
        <v>39316744</v>
      </c>
      <c r="H682" s="93"/>
      <c r="I682" s="277">
        <v>0</v>
      </c>
      <c r="J682" s="93"/>
      <c r="K682" s="101">
        <v>0</v>
      </c>
      <c r="L682" s="93"/>
      <c r="M682" s="277">
        <v>0</v>
      </c>
      <c r="N682" s="93"/>
      <c r="O682" s="101">
        <v>0</v>
      </c>
      <c r="P682" s="93"/>
      <c r="Q682" s="277">
        <v>0</v>
      </c>
    </row>
    <row r="683" spans="1:17" s="94" customFormat="1" ht="12" hidden="1" customHeight="1">
      <c r="A683" s="90" t="s">
        <v>150</v>
      </c>
      <c r="B683" s="90"/>
      <c r="C683" s="91">
        <v>5110202</v>
      </c>
      <c r="D683" s="250" t="s">
        <v>188</v>
      </c>
      <c r="E683" s="92" t="s">
        <v>6</v>
      </c>
      <c r="F683" s="92" t="s">
        <v>219</v>
      </c>
      <c r="G683" s="101">
        <f>IF(F683="I",IFERROR(VLOOKUP(C683,Consolidado!B:H,7,FALSE),0),0)</f>
        <v>0</v>
      </c>
      <c r="H683" s="93"/>
      <c r="I683" s="277">
        <v>0</v>
      </c>
      <c r="J683" s="93"/>
      <c r="K683" s="101">
        <v>0</v>
      </c>
      <c r="L683" s="93"/>
      <c r="M683" s="277">
        <v>0</v>
      </c>
      <c r="N683" s="93"/>
      <c r="O683" s="101">
        <v>0</v>
      </c>
      <c r="P683" s="93"/>
      <c r="Q683" s="277">
        <v>0</v>
      </c>
    </row>
    <row r="684" spans="1:17" s="94" customFormat="1" ht="12" hidden="1" customHeight="1">
      <c r="A684" s="90" t="s">
        <v>150</v>
      </c>
      <c r="B684" s="90" t="s">
        <v>37</v>
      </c>
      <c r="C684" s="91">
        <v>511020201</v>
      </c>
      <c r="D684" s="250" t="s">
        <v>778</v>
      </c>
      <c r="E684" s="92" t="s">
        <v>6</v>
      </c>
      <c r="F684" s="92" t="s">
        <v>220</v>
      </c>
      <c r="G684" s="101">
        <f>IF(F684="I",IFERROR(VLOOKUP(C684,Consolidado!B:H,7,FALSE),0),0)</f>
        <v>8186149</v>
      </c>
      <c r="H684" s="93"/>
      <c r="I684" s="277">
        <v>0</v>
      </c>
      <c r="J684" s="93"/>
      <c r="K684" s="101">
        <v>0</v>
      </c>
      <c r="L684" s="93"/>
      <c r="M684" s="277">
        <v>0</v>
      </c>
      <c r="N684" s="93"/>
      <c r="O684" s="101">
        <v>0</v>
      </c>
      <c r="P684" s="93"/>
      <c r="Q684" s="277">
        <v>0</v>
      </c>
    </row>
    <row r="685" spans="1:17" s="94" customFormat="1" ht="12" hidden="1" customHeight="1">
      <c r="A685" s="90" t="s">
        <v>150</v>
      </c>
      <c r="B685" s="90" t="s">
        <v>37</v>
      </c>
      <c r="C685" s="91">
        <v>511020202</v>
      </c>
      <c r="D685" s="250" t="s">
        <v>779</v>
      </c>
      <c r="E685" s="92" t="s">
        <v>146</v>
      </c>
      <c r="F685" s="92" t="s">
        <v>220</v>
      </c>
      <c r="G685" s="101">
        <f>IF(F685="I",IFERROR(VLOOKUP(C685,Consolidado!B:H,7,FALSE),0),0)</f>
        <v>738913</v>
      </c>
      <c r="H685" s="93"/>
      <c r="I685" s="277">
        <v>0</v>
      </c>
      <c r="J685" s="93"/>
      <c r="K685" s="101">
        <v>0</v>
      </c>
      <c r="L685" s="93"/>
      <c r="M685" s="277">
        <v>0</v>
      </c>
      <c r="N685" s="93"/>
      <c r="O685" s="101">
        <v>0</v>
      </c>
      <c r="P685" s="93"/>
      <c r="Q685" s="277">
        <v>0</v>
      </c>
    </row>
    <row r="686" spans="1:17" s="94" customFormat="1" ht="12" hidden="1" customHeight="1">
      <c r="A686" s="90" t="s">
        <v>150</v>
      </c>
      <c r="B686" s="90" t="s">
        <v>590</v>
      </c>
      <c r="C686" s="91">
        <v>5110203</v>
      </c>
      <c r="D686" s="250" t="s">
        <v>691</v>
      </c>
      <c r="E686" s="92" t="s">
        <v>6</v>
      </c>
      <c r="F686" s="92" t="s">
        <v>220</v>
      </c>
      <c r="G686" s="101">
        <f>IF(F686="I",IFERROR(VLOOKUP(C686,Consolidado!B:H,7,FALSE),0),0)</f>
        <v>1795140</v>
      </c>
      <c r="H686" s="93"/>
      <c r="I686" s="277">
        <v>0</v>
      </c>
      <c r="J686" s="93"/>
      <c r="K686" s="101">
        <v>0</v>
      </c>
      <c r="L686" s="93"/>
      <c r="M686" s="277">
        <v>0</v>
      </c>
      <c r="N686" s="93"/>
      <c r="O686" s="101">
        <v>0</v>
      </c>
      <c r="P686" s="93"/>
      <c r="Q686" s="277">
        <v>0</v>
      </c>
    </row>
    <row r="687" spans="1:17" s="94" customFormat="1" ht="12" hidden="1" customHeight="1">
      <c r="A687" s="90" t="s">
        <v>150</v>
      </c>
      <c r="B687" s="90"/>
      <c r="C687" s="91">
        <v>51103</v>
      </c>
      <c r="D687" s="250" t="s">
        <v>178</v>
      </c>
      <c r="E687" s="92" t="s">
        <v>6</v>
      </c>
      <c r="F687" s="92" t="s">
        <v>219</v>
      </c>
      <c r="G687" s="101">
        <f>IF(F687="I",IFERROR(VLOOKUP(C687,Consolidado!B:H,7,FALSE),0),0)</f>
        <v>0</v>
      </c>
      <c r="H687" s="93"/>
      <c r="I687" s="277">
        <v>0</v>
      </c>
      <c r="J687" s="93"/>
      <c r="K687" s="101">
        <v>0</v>
      </c>
      <c r="L687" s="93"/>
      <c r="M687" s="277">
        <v>0</v>
      </c>
      <c r="N687" s="93"/>
      <c r="O687" s="101">
        <v>0</v>
      </c>
      <c r="P687" s="93"/>
      <c r="Q687" s="277">
        <v>0</v>
      </c>
    </row>
    <row r="688" spans="1:17" s="94" customFormat="1" ht="12" hidden="1" customHeight="1">
      <c r="A688" s="90" t="s">
        <v>150</v>
      </c>
      <c r="B688" s="90"/>
      <c r="C688" s="91">
        <v>5110301</v>
      </c>
      <c r="D688" s="250" t="s">
        <v>766</v>
      </c>
      <c r="E688" s="92" t="s">
        <v>6</v>
      </c>
      <c r="F688" s="92" t="s">
        <v>219</v>
      </c>
      <c r="G688" s="101">
        <f>IF(F688="I",IFERROR(VLOOKUP(C688,Consolidado!B:H,7,FALSE),0),0)</f>
        <v>0</v>
      </c>
      <c r="H688" s="93"/>
      <c r="I688" s="277">
        <v>0</v>
      </c>
      <c r="J688" s="93"/>
      <c r="K688" s="101">
        <v>0</v>
      </c>
      <c r="L688" s="93"/>
      <c r="M688" s="277">
        <v>0</v>
      </c>
      <c r="N688" s="93"/>
      <c r="O688" s="101">
        <v>0</v>
      </c>
      <c r="P688" s="93"/>
      <c r="Q688" s="277">
        <v>0</v>
      </c>
    </row>
    <row r="689" spans="1:17" s="94" customFormat="1" ht="12" hidden="1" customHeight="1">
      <c r="A689" s="90" t="s">
        <v>150</v>
      </c>
      <c r="B689" s="90"/>
      <c r="C689" s="91">
        <v>511030101</v>
      </c>
      <c r="D689" s="250" t="s">
        <v>1061</v>
      </c>
      <c r="E689" s="92" t="s">
        <v>6</v>
      </c>
      <c r="F689" s="92" t="s">
        <v>219</v>
      </c>
      <c r="G689" s="101">
        <f>IF(F689="I",IFERROR(VLOOKUP(C689,Consolidado!B:H,7,FALSE),0),0)</f>
        <v>0</v>
      </c>
      <c r="H689" s="93"/>
      <c r="I689" s="277">
        <v>0</v>
      </c>
      <c r="J689" s="93"/>
      <c r="K689" s="101">
        <v>0</v>
      </c>
      <c r="L689" s="93"/>
      <c r="M689" s="277">
        <v>0</v>
      </c>
      <c r="N689" s="93"/>
      <c r="O689" s="101">
        <v>0</v>
      </c>
      <c r="P689" s="93"/>
      <c r="Q689" s="277">
        <v>0</v>
      </c>
    </row>
    <row r="690" spans="1:17" s="94" customFormat="1" ht="12" hidden="1" customHeight="1">
      <c r="A690" s="90" t="s">
        <v>150</v>
      </c>
      <c r="B690" s="90" t="s">
        <v>590</v>
      </c>
      <c r="C690" s="91">
        <v>51103010101</v>
      </c>
      <c r="D690" s="250" t="s">
        <v>1061</v>
      </c>
      <c r="E690" s="92" t="s">
        <v>6</v>
      </c>
      <c r="F690" s="92" t="s">
        <v>220</v>
      </c>
      <c r="G690" s="101">
        <f>IF(F690="I",IFERROR(VLOOKUP(C690,Consolidado!B:H,7,FALSE),0),0)</f>
        <v>0</v>
      </c>
      <c r="H690" s="93"/>
      <c r="I690" s="277">
        <v>0</v>
      </c>
      <c r="J690" s="93"/>
      <c r="K690" s="101">
        <v>0</v>
      </c>
      <c r="L690" s="93"/>
      <c r="M690" s="277">
        <v>0</v>
      </c>
      <c r="N690" s="93"/>
      <c r="O690" s="101">
        <v>0</v>
      </c>
      <c r="P690" s="93"/>
      <c r="Q690" s="277">
        <v>0</v>
      </c>
    </row>
    <row r="691" spans="1:17" s="94" customFormat="1" ht="12" hidden="1" customHeight="1">
      <c r="A691" s="90" t="s">
        <v>150</v>
      </c>
      <c r="B691" s="90"/>
      <c r="C691" s="91">
        <v>51103010102</v>
      </c>
      <c r="D691" s="250" t="s">
        <v>1061</v>
      </c>
      <c r="E691" s="92" t="s">
        <v>146</v>
      </c>
      <c r="F691" s="92" t="s">
        <v>220</v>
      </c>
      <c r="G691" s="101">
        <f>IF(F691="I",IFERROR(VLOOKUP(C691,Consolidado!B:H,7,FALSE),0),0)</f>
        <v>0</v>
      </c>
      <c r="H691" s="93"/>
      <c r="I691" s="277">
        <v>0</v>
      </c>
      <c r="J691" s="93"/>
      <c r="K691" s="101">
        <v>0</v>
      </c>
      <c r="L691" s="93"/>
      <c r="M691" s="277">
        <v>0</v>
      </c>
      <c r="N691" s="93"/>
      <c r="O691" s="101">
        <v>0</v>
      </c>
      <c r="P691" s="93"/>
      <c r="Q691" s="277">
        <v>0</v>
      </c>
    </row>
    <row r="692" spans="1:17" s="94" customFormat="1" ht="12" hidden="1" customHeight="1">
      <c r="A692" s="90" t="s">
        <v>150</v>
      </c>
      <c r="B692" s="90"/>
      <c r="C692" s="91">
        <v>511030120</v>
      </c>
      <c r="D692" s="250" t="s">
        <v>793</v>
      </c>
      <c r="E692" s="92" t="s">
        <v>6</v>
      </c>
      <c r="F692" s="92" t="s">
        <v>219</v>
      </c>
      <c r="G692" s="101">
        <f>IF(F692="I",IFERROR(VLOOKUP(C692,Consolidado!B:H,7,FALSE),0),0)</f>
        <v>0</v>
      </c>
      <c r="H692" s="93"/>
      <c r="I692" s="277">
        <v>0</v>
      </c>
      <c r="J692" s="93"/>
      <c r="K692" s="101">
        <v>0</v>
      </c>
      <c r="L692" s="93"/>
      <c r="M692" s="277">
        <v>0</v>
      </c>
      <c r="N692" s="93"/>
      <c r="O692" s="101">
        <v>0</v>
      </c>
      <c r="P692" s="93"/>
      <c r="Q692" s="277">
        <v>0</v>
      </c>
    </row>
    <row r="693" spans="1:17" s="94" customFormat="1" ht="12" hidden="1" customHeight="1">
      <c r="A693" s="90" t="s">
        <v>150</v>
      </c>
      <c r="B693" s="90"/>
      <c r="C693" s="91">
        <v>51103012001</v>
      </c>
      <c r="D693" s="250" t="s">
        <v>753</v>
      </c>
      <c r="E693" s="92" t="s">
        <v>6</v>
      </c>
      <c r="F693" s="92" t="s">
        <v>220</v>
      </c>
      <c r="G693" s="101">
        <f>IF(F693="I",IFERROR(VLOOKUP(C693,Consolidado!B:H,7,FALSE),0),0)</f>
        <v>0</v>
      </c>
      <c r="H693" s="93"/>
      <c r="I693" s="277">
        <v>0</v>
      </c>
      <c r="J693" s="93"/>
      <c r="K693" s="101">
        <v>0</v>
      </c>
      <c r="L693" s="93"/>
      <c r="M693" s="277">
        <v>0</v>
      </c>
      <c r="N693" s="93"/>
      <c r="O693" s="101">
        <v>0</v>
      </c>
      <c r="P693" s="93"/>
      <c r="Q693" s="277">
        <v>0</v>
      </c>
    </row>
    <row r="694" spans="1:17" s="94" customFormat="1" ht="12" hidden="1" customHeight="1">
      <c r="A694" s="90" t="s">
        <v>150</v>
      </c>
      <c r="B694" s="90" t="s">
        <v>590</v>
      </c>
      <c r="C694" s="91">
        <v>51103012002</v>
      </c>
      <c r="D694" s="250" t="s">
        <v>768</v>
      </c>
      <c r="E694" s="92" t="s">
        <v>146</v>
      </c>
      <c r="F694" s="92" t="s">
        <v>220</v>
      </c>
      <c r="G694" s="101">
        <f>IF(F694="I",IFERROR(VLOOKUP(C694,Consolidado!B:H,7,FALSE),0),0)</f>
        <v>1807991</v>
      </c>
      <c r="H694" s="93"/>
      <c r="I694" s="277">
        <v>0</v>
      </c>
      <c r="J694" s="93"/>
      <c r="K694" s="101">
        <v>0</v>
      </c>
      <c r="L694" s="93"/>
      <c r="M694" s="277">
        <v>0</v>
      </c>
      <c r="N694" s="93"/>
      <c r="O694" s="101">
        <v>0</v>
      </c>
      <c r="P694" s="93"/>
      <c r="Q694" s="277">
        <v>0</v>
      </c>
    </row>
    <row r="695" spans="1:17" s="94" customFormat="1" ht="12" hidden="1" customHeight="1">
      <c r="A695" s="90" t="s">
        <v>150</v>
      </c>
      <c r="B695" s="90"/>
      <c r="C695" s="91">
        <v>51103012003</v>
      </c>
      <c r="D695" s="250" t="s">
        <v>754</v>
      </c>
      <c r="E695" s="92" t="s">
        <v>6</v>
      </c>
      <c r="F695" s="92" t="s">
        <v>220</v>
      </c>
      <c r="G695" s="101">
        <f>IF(F695="I",IFERROR(VLOOKUP(C695,Consolidado!B:H,7,FALSE),0),0)</f>
        <v>0</v>
      </c>
      <c r="H695" s="93"/>
      <c r="I695" s="277">
        <v>0</v>
      </c>
      <c r="J695" s="93"/>
      <c r="K695" s="101">
        <v>0</v>
      </c>
      <c r="L695" s="93"/>
      <c r="M695" s="277">
        <v>0</v>
      </c>
      <c r="N695" s="93"/>
      <c r="O695" s="101">
        <v>0</v>
      </c>
      <c r="P695" s="93"/>
      <c r="Q695" s="277">
        <v>0</v>
      </c>
    </row>
    <row r="696" spans="1:17" s="94" customFormat="1" ht="12" hidden="1" customHeight="1">
      <c r="A696" s="90" t="s">
        <v>150</v>
      </c>
      <c r="B696" s="90" t="s">
        <v>590</v>
      </c>
      <c r="C696" s="91">
        <v>51103012004</v>
      </c>
      <c r="D696" s="250" t="s">
        <v>755</v>
      </c>
      <c r="E696" s="92" t="s">
        <v>146</v>
      </c>
      <c r="F696" s="92" t="s">
        <v>220</v>
      </c>
      <c r="G696" s="101">
        <f>IF(F696="I",IFERROR(VLOOKUP(C696,Consolidado!B:H,7,FALSE),0),0)</f>
        <v>32530544</v>
      </c>
      <c r="H696" s="93"/>
      <c r="I696" s="277">
        <v>0</v>
      </c>
      <c r="J696" s="93"/>
      <c r="K696" s="101">
        <v>0</v>
      </c>
      <c r="L696" s="93"/>
      <c r="M696" s="277">
        <v>0</v>
      </c>
      <c r="N696" s="93"/>
      <c r="O696" s="101">
        <v>0</v>
      </c>
      <c r="P696" s="93"/>
      <c r="Q696" s="277">
        <v>0</v>
      </c>
    </row>
    <row r="697" spans="1:17" s="94" customFormat="1" ht="12" hidden="1" customHeight="1">
      <c r="A697" s="90" t="s">
        <v>150</v>
      </c>
      <c r="B697" s="90" t="s">
        <v>590</v>
      </c>
      <c r="C697" s="91">
        <v>51103012005</v>
      </c>
      <c r="D697" s="250" t="s">
        <v>756</v>
      </c>
      <c r="E697" s="92" t="s">
        <v>6</v>
      </c>
      <c r="F697" s="92" t="s">
        <v>220</v>
      </c>
      <c r="G697" s="101">
        <f>IF(F697="I",IFERROR(VLOOKUP(C697,Consolidado!B:H,7,FALSE),0),0)</f>
        <v>67751199</v>
      </c>
      <c r="H697" s="93"/>
      <c r="I697" s="277">
        <v>0</v>
      </c>
      <c r="J697" s="93"/>
      <c r="K697" s="101">
        <v>0</v>
      </c>
      <c r="L697" s="93"/>
      <c r="M697" s="277">
        <v>0</v>
      </c>
      <c r="N697" s="93"/>
      <c r="O697" s="101">
        <v>0</v>
      </c>
      <c r="P697" s="93"/>
      <c r="Q697" s="277">
        <v>0</v>
      </c>
    </row>
    <row r="698" spans="1:17" s="94" customFormat="1" ht="12" hidden="1" customHeight="1">
      <c r="A698" s="90" t="s">
        <v>150</v>
      </c>
      <c r="B698" s="90" t="s">
        <v>590</v>
      </c>
      <c r="C698" s="91">
        <v>51103012006</v>
      </c>
      <c r="D698" s="250" t="s">
        <v>640</v>
      </c>
      <c r="E698" s="92" t="s">
        <v>146</v>
      </c>
      <c r="F698" s="92" t="s">
        <v>220</v>
      </c>
      <c r="G698" s="101">
        <f>IF(F698="I",IFERROR(VLOOKUP(C698,Consolidado!B:H,7,FALSE),0),0)</f>
        <v>163569596</v>
      </c>
      <c r="H698" s="93"/>
      <c r="I698" s="277">
        <v>0</v>
      </c>
      <c r="J698" s="93"/>
      <c r="K698" s="101">
        <v>0</v>
      </c>
      <c r="L698" s="93"/>
      <c r="M698" s="277">
        <v>0</v>
      </c>
      <c r="N698" s="93"/>
      <c r="O698" s="101">
        <v>0</v>
      </c>
      <c r="P698" s="93"/>
      <c r="Q698" s="277">
        <v>0</v>
      </c>
    </row>
    <row r="699" spans="1:17" s="94" customFormat="1" ht="12" hidden="1" customHeight="1">
      <c r="A699" s="90" t="s">
        <v>150</v>
      </c>
      <c r="B699" s="90" t="s">
        <v>590</v>
      </c>
      <c r="C699" s="91">
        <v>51103012007</v>
      </c>
      <c r="D699" s="250" t="s">
        <v>757</v>
      </c>
      <c r="E699" s="92" t="s">
        <v>6</v>
      </c>
      <c r="F699" s="92" t="s">
        <v>220</v>
      </c>
      <c r="G699" s="101">
        <f>IF(F699="I",IFERROR(VLOOKUP(C699,Consolidado!B:H,7,FALSE),0),0)</f>
        <v>191135061</v>
      </c>
      <c r="H699" s="93"/>
      <c r="I699" s="277">
        <v>0</v>
      </c>
      <c r="J699" s="93"/>
      <c r="K699" s="101">
        <v>0</v>
      </c>
      <c r="L699" s="93"/>
      <c r="M699" s="277">
        <v>0</v>
      </c>
      <c r="N699" s="93"/>
      <c r="O699" s="101">
        <v>0</v>
      </c>
      <c r="P699" s="93"/>
      <c r="Q699" s="277">
        <v>0</v>
      </c>
    </row>
    <row r="700" spans="1:17" s="94" customFormat="1" ht="12" hidden="1" customHeight="1">
      <c r="A700" s="90" t="s">
        <v>150</v>
      </c>
      <c r="B700" s="90"/>
      <c r="C700" s="91">
        <v>51103012008</v>
      </c>
      <c r="D700" s="250" t="s">
        <v>758</v>
      </c>
      <c r="E700" s="92" t="s">
        <v>146</v>
      </c>
      <c r="F700" s="92" t="s">
        <v>220</v>
      </c>
      <c r="G700" s="101">
        <f>IF(F700="I",IFERROR(VLOOKUP(C700,Consolidado!B:H,7,FALSE),0),0)</f>
        <v>0</v>
      </c>
      <c r="H700" s="93"/>
      <c r="I700" s="277">
        <v>0</v>
      </c>
      <c r="J700" s="93"/>
      <c r="K700" s="101">
        <v>0</v>
      </c>
      <c r="L700" s="93"/>
      <c r="M700" s="277">
        <v>0</v>
      </c>
      <c r="N700" s="93"/>
      <c r="O700" s="101">
        <v>0</v>
      </c>
      <c r="P700" s="93"/>
      <c r="Q700" s="277">
        <v>0</v>
      </c>
    </row>
    <row r="701" spans="1:17" s="94" customFormat="1" ht="12" hidden="1" customHeight="1">
      <c r="A701" s="90" t="s">
        <v>150</v>
      </c>
      <c r="B701" s="90" t="s">
        <v>590</v>
      </c>
      <c r="C701" s="91">
        <v>51103012009</v>
      </c>
      <c r="D701" s="250" t="s">
        <v>759</v>
      </c>
      <c r="E701" s="92" t="s">
        <v>6</v>
      </c>
      <c r="F701" s="92" t="s">
        <v>220</v>
      </c>
      <c r="G701" s="101">
        <f>IF(F701="I",IFERROR(VLOOKUP(C701,Consolidado!B:H,7,FALSE),0),0)</f>
        <v>194390533</v>
      </c>
      <c r="H701" s="93"/>
      <c r="I701" s="277">
        <v>0</v>
      </c>
      <c r="J701" s="93"/>
      <c r="K701" s="101">
        <v>0</v>
      </c>
      <c r="L701" s="93"/>
      <c r="M701" s="277">
        <v>0</v>
      </c>
      <c r="N701" s="93"/>
      <c r="O701" s="101">
        <v>0</v>
      </c>
      <c r="P701" s="93"/>
      <c r="Q701" s="277">
        <v>0</v>
      </c>
    </row>
    <row r="702" spans="1:17" s="94" customFormat="1" ht="12" hidden="1" customHeight="1">
      <c r="A702" s="90" t="s">
        <v>150</v>
      </c>
      <c r="B702" s="90"/>
      <c r="C702" s="91">
        <v>51103012010</v>
      </c>
      <c r="D702" s="250" t="s">
        <v>877</v>
      </c>
      <c r="E702" s="92" t="s">
        <v>146</v>
      </c>
      <c r="F702" s="92" t="s">
        <v>220</v>
      </c>
      <c r="G702" s="101">
        <f>IF(F702="I",IFERROR(VLOOKUP(C702,Consolidado!B:H,7,FALSE),0),0)</f>
        <v>0</v>
      </c>
      <c r="H702" s="93"/>
      <c r="I702" s="277">
        <v>0</v>
      </c>
      <c r="J702" s="93"/>
      <c r="K702" s="101">
        <v>0</v>
      </c>
      <c r="L702" s="93"/>
      <c r="M702" s="277">
        <v>0</v>
      </c>
      <c r="N702" s="93"/>
      <c r="O702" s="101">
        <v>0</v>
      </c>
      <c r="P702" s="93"/>
      <c r="Q702" s="277">
        <v>0</v>
      </c>
    </row>
    <row r="703" spans="1:17" s="94" customFormat="1" ht="12" hidden="1" customHeight="1">
      <c r="A703" s="90" t="s">
        <v>150</v>
      </c>
      <c r="B703" s="90"/>
      <c r="C703" s="91">
        <v>51103012011</v>
      </c>
      <c r="D703" s="250" t="s">
        <v>939</v>
      </c>
      <c r="E703" s="92" t="s">
        <v>6</v>
      </c>
      <c r="F703" s="92" t="s">
        <v>220</v>
      </c>
      <c r="G703" s="101">
        <f>IF(F703="I",IFERROR(VLOOKUP(C703,Consolidado!B:H,7,FALSE),0),0)</f>
        <v>0</v>
      </c>
      <c r="H703" s="93"/>
      <c r="I703" s="277">
        <v>0</v>
      </c>
      <c r="J703" s="93"/>
      <c r="K703" s="101">
        <v>0</v>
      </c>
      <c r="L703" s="93"/>
      <c r="M703" s="277">
        <v>0</v>
      </c>
      <c r="N703" s="93"/>
      <c r="O703" s="101">
        <v>0</v>
      </c>
      <c r="P703" s="93"/>
      <c r="Q703" s="277">
        <v>0</v>
      </c>
    </row>
    <row r="704" spans="1:17" s="94" customFormat="1" ht="12" hidden="1" customHeight="1">
      <c r="A704" s="90" t="s">
        <v>150</v>
      </c>
      <c r="B704" s="90"/>
      <c r="C704" s="91">
        <v>51103012012</v>
      </c>
      <c r="D704" s="250" t="s">
        <v>880</v>
      </c>
      <c r="E704" s="92" t="s">
        <v>146</v>
      </c>
      <c r="F704" s="92" t="s">
        <v>220</v>
      </c>
      <c r="G704" s="101">
        <f>IF(F704="I",IFERROR(VLOOKUP(C704,Consolidado!B:H,7,FALSE),0),0)</f>
        <v>0</v>
      </c>
      <c r="H704" s="93"/>
      <c r="I704" s="277">
        <v>0</v>
      </c>
      <c r="J704" s="93"/>
      <c r="K704" s="101">
        <v>0</v>
      </c>
      <c r="L704" s="93"/>
      <c r="M704" s="277">
        <v>0</v>
      </c>
      <c r="N704" s="93"/>
      <c r="O704" s="101">
        <v>0</v>
      </c>
      <c r="P704" s="93"/>
      <c r="Q704" s="277">
        <v>0</v>
      </c>
    </row>
    <row r="705" spans="1:17" s="94" customFormat="1" ht="12" hidden="1" customHeight="1">
      <c r="A705" s="90" t="s">
        <v>150</v>
      </c>
      <c r="B705" s="90" t="s">
        <v>590</v>
      </c>
      <c r="C705" s="91">
        <v>51103012013</v>
      </c>
      <c r="D705" s="250" t="s">
        <v>770</v>
      </c>
      <c r="E705" s="92" t="s">
        <v>6</v>
      </c>
      <c r="F705" s="92" t="s">
        <v>220</v>
      </c>
      <c r="G705" s="101">
        <f>IF(F705="I",IFERROR(VLOOKUP(C705,Consolidado!B:H,7,FALSE),0),0)</f>
        <v>68</v>
      </c>
      <c r="H705" s="93"/>
      <c r="I705" s="277">
        <v>0</v>
      </c>
      <c r="J705" s="93"/>
      <c r="K705" s="101">
        <v>0</v>
      </c>
      <c r="L705" s="93"/>
      <c r="M705" s="277">
        <v>0</v>
      </c>
      <c r="N705" s="93"/>
      <c r="O705" s="101">
        <v>0</v>
      </c>
      <c r="P705" s="93"/>
      <c r="Q705" s="277">
        <v>0</v>
      </c>
    </row>
    <row r="706" spans="1:17" s="94" customFormat="1" ht="12" hidden="1" customHeight="1">
      <c r="A706" s="90" t="s">
        <v>150</v>
      </c>
      <c r="B706" s="90"/>
      <c r="C706" s="91">
        <v>51103012014</v>
      </c>
      <c r="D706" s="250" t="s">
        <v>760</v>
      </c>
      <c r="E706" s="92" t="s">
        <v>146</v>
      </c>
      <c r="F706" s="92" t="s">
        <v>220</v>
      </c>
      <c r="G706" s="101">
        <f>IF(F706="I",IFERROR(VLOOKUP(C706,Consolidado!B:H,7,FALSE),0),0)</f>
        <v>0</v>
      </c>
      <c r="H706" s="93"/>
      <c r="I706" s="277">
        <v>0</v>
      </c>
      <c r="J706" s="93"/>
      <c r="K706" s="101">
        <v>0</v>
      </c>
      <c r="L706" s="93"/>
      <c r="M706" s="277">
        <v>0</v>
      </c>
      <c r="N706" s="93"/>
      <c r="O706" s="101">
        <v>0</v>
      </c>
      <c r="P706" s="93"/>
      <c r="Q706" s="277">
        <v>0</v>
      </c>
    </row>
    <row r="707" spans="1:17" s="94" customFormat="1" ht="12" hidden="1" customHeight="1">
      <c r="A707" s="90" t="s">
        <v>150</v>
      </c>
      <c r="B707" s="90"/>
      <c r="C707" s="91">
        <v>51103012015</v>
      </c>
      <c r="D707" s="250" t="s">
        <v>1048</v>
      </c>
      <c r="E707" s="92" t="s">
        <v>6</v>
      </c>
      <c r="F707" s="92" t="s">
        <v>220</v>
      </c>
      <c r="G707" s="101">
        <f>IF(F707="I",IFERROR(VLOOKUP(C707,Consolidado!B:H,7,FALSE),0),0)</f>
        <v>0</v>
      </c>
      <c r="H707" s="93"/>
      <c r="I707" s="277">
        <v>0</v>
      </c>
      <c r="J707" s="93"/>
      <c r="K707" s="101">
        <v>0</v>
      </c>
      <c r="L707" s="93"/>
      <c r="M707" s="277">
        <v>0</v>
      </c>
      <c r="N707" s="93"/>
      <c r="O707" s="101">
        <v>0</v>
      </c>
      <c r="P707" s="93"/>
      <c r="Q707" s="277">
        <v>0</v>
      </c>
    </row>
    <row r="708" spans="1:17" s="94" customFormat="1" ht="12" hidden="1" customHeight="1">
      <c r="A708" s="90" t="s">
        <v>150</v>
      </c>
      <c r="B708" s="90"/>
      <c r="C708" s="91">
        <v>51103012016</v>
      </c>
      <c r="D708" s="250" t="s">
        <v>761</v>
      </c>
      <c r="E708" s="92" t="s">
        <v>146</v>
      </c>
      <c r="F708" s="92" t="s">
        <v>220</v>
      </c>
      <c r="G708" s="101">
        <f>IF(F708="I",IFERROR(VLOOKUP(C708,Consolidado!B:H,7,FALSE),0),0)</f>
        <v>0</v>
      </c>
      <c r="H708" s="93"/>
      <c r="I708" s="277">
        <v>0</v>
      </c>
      <c r="J708" s="93"/>
      <c r="K708" s="101">
        <v>0</v>
      </c>
      <c r="L708" s="93"/>
      <c r="M708" s="277">
        <v>0</v>
      </c>
      <c r="N708" s="93"/>
      <c r="O708" s="101">
        <v>0</v>
      </c>
      <c r="P708" s="93"/>
      <c r="Q708" s="277">
        <v>0</v>
      </c>
    </row>
    <row r="709" spans="1:17" s="94" customFormat="1" ht="12" hidden="1" customHeight="1">
      <c r="A709" s="90" t="s">
        <v>150</v>
      </c>
      <c r="B709" s="90" t="s">
        <v>590</v>
      </c>
      <c r="C709" s="91">
        <v>51103012017</v>
      </c>
      <c r="D709" s="250" t="s">
        <v>762</v>
      </c>
      <c r="E709" s="92" t="s">
        <v>6</v>
      </c>
      <c r="F709" s="92" t="s">
        <v>220</v>
      </c>
      <c r="G709" s="101">
        <f>IF(F709="I",IFERROR(VLOOKUP(C709,Consolidado!B:H,7,FALSE),0),0)</f>
        <v>28525706</v>
      </c>
      <c r="H709" s="93"/>
      <c r="I709" s="277">
        <v>0</v>
      </c>
      <c r="J709" s="93"/>
      <c r="K709" s="101">
        <v>0</v>
      </c>
      <c r="L709" s="93"/>
      <c r="M709" s="277">
        <v>0</v>
      </c>
      <c r="N709" s="93"/>
      <c r="O709" s="101">
        <v>0</v>
      </c>
      <c r="P709" s="93"/>
      <c r="Q709" s="277">
        <v>0</v>
      </c>
    </row>
    <row r="710" spans="1:17" s="94" customFormat="1" ht="12" hidden="1" customHeight="1">
      <c r="A710" s="90" t="s">
        <v>150</v>
      </c>
      <c r="B710" s="90" t="s">
        <v>590</v>
      </c>
      <c r="C710" s="91">
        <v>51103012018</v>
      </c>
      <c r="D710" s="250" t="s">
        <v>763</v>
      </c>
      <c r="E710" s="92" t="s">
        <v>146</v>
      </c>
      <c r="F710" s="92" t="s">
        <v>220</v>
      </c>
      <c r="G710" s="101">
        <f>IF(F710="I",IFERROR(VLOOKUP(C710,Consolidado!B:H,7,FALSE),0),0)</f>
        <v>351672087</v>
      </c>
      <c r="H710" s="93"/>
      <c r="I710" s="277">
        <v>0</v>
      </c>
      <c r="J710" s="93"/>
      <c r="K710" s="101">
        <v>0</v>
      </c>
      <c r="L710" s="93"/>
      <c r="M710" s="277">
        <v>0</v>
      </c>
      <c r="N710" s="93"/>
      <c r="O710" s="101">
        <v>0</v>
      </c>
      <c r="P710" s="93"/>
      <c r="Q710" s="277">
        <v>0</v>
      </c>
    </row>
    <row r="711" spans="1:17" s="94" customFormat="1" ht="12" hidden="1" customHeight="1">
      <c r="A711" s="90" t="s">
        <v>150</v>
      </c>
      <c r="B711" s="90"/>
      <c r="C711" s="91">
        <v>51103012019</v>
      </c>
      <c r="D711" s="250" t="s">
        <v>1049</v>
      </c>
      <c r="E711" s="92" t="s">
        <v>6</v>
      </c>
      <c r="F711" s="92" t="s">
        <v>220</v>
      </c>
      <c r="G711" s="101">
        <f>IF(F711="I",IFERROR(VLOOKUP(C711,Consolidado!B:H,7,FALSE),0),0)</f>
        <v>0</v>
      </c>
      <c r="H711" s="93"/>
      <c r="I711" s="277">
        <v>0</v>
      </c>
      <c r="J711" s="93"/>
      <c r="K711" s="101">
        <v>0</v>
      </c>
      <c r="L711" s="93"/>
      <c r="M711" s="277">
        <v>0</v>
      </c>
      <c r="N711" s="93"/>
      <c r="O711" s="101">
        <v>0</v>
      </c>
      <c r="P711" s="93"/>
      <c r="Q711" s="277">
        <v>0</v>
      </c>
    </row>
    <row r="712" spans="1:17" s="94" customFormat="1" ht="12" hidden="1" customHeight="1">
      <c r="A712" s="90" t="s">
        <v>150</v>
      </c>
      <c r="B712" s="90"/>
      <c r="C712" s="91">
        <v>51103012020</v>
      </c>
      <c r="D712" s="250" t="s">
        <v>1050</v>
      </c>
      <c r="E712" s="92" t="s">
        <v>146</v>
      </c>
      <c r="F712" s="92" t="s">
        <v>220</v>
      </c>
      <c r="G712" s="101">
        <f>IF(F712="I",IFERROR(VLOOKUP(C712,Consolidado!B:H,7,FALSE),0),0)</f>
        <v>0</v>
      </c>
      <c r="H712" s="93"/>
      <c r="I712" s="277">
        <v>0</v>
      </c>
      <c r="J712" s="93"/>
      <c r="K712" s="101">
        <v>0</v>
      </c>
      <c r="L712" s="93"/>
      <c r="M712" s="277">
        <v>0</v>
      </c>
      <c r="N712" s="93"/>
      <c r="O712" s="101">
        <v>0</v>
      </c>
      <c r="P712" s="93"/>
      <c r="Q712" s="277">
        <v>0</v>
      </c>
    </row>
    <row r="713" spans="1:17" s="94" customFormat="1" ht="12" hidden="1" customHeight="1">
      <c r="A713" s="90" t="s">
        <v>150</v>
      </c>
      <c r="B713" s="90"/>
      <c r="C713" s="91">
        <v>51103012021</v>
      </c>
      <c r="D713" s="250" t="s">
        <v>771</v>
      </c>
      <c r="E713" s="92" t="s">
        <v>6</v>
      </c>
      <c r="F713" s="92" t="s">
        <v>220</v>
      </c>
      <c r="G713" s="101">
        <f>IF(F713="I",IFERROR(VLOOKUP(C713,Consolidado!B:H,7,FALSE),0),0)</f>
        <v>0</v>
      </c>
      <c r="H713" s="93"/>
      <c r="I713" s="277">
        <v>0</v>
      </c>
      <c r="J713" s="93"/>
      <c r="K713" s="101">
        <v>0</v>
      </c>
      <c r="L713" s="93"/>
      <c r="M713" s="277">
        <v>0</v>
      </c>
      <c r="N713" s="93"/>
      <c r="O713" s="101">
        <v>0</v>
      </c>
      <c r="P713" s="93"/>
      <c r="Q713" s="277">
        <v>0</v>
      </c>
    </row>
    <row r="714" spans="1:17" s="94" customFormat="1" ht="12" hidden="1" customHeight="1">
      <c r="A714" s="90" t="s">
        <v>150</v>
      </c>
      <c r="B714" s="90"/>
      <c r="C714" s="91">
        <v>51103012022</v>
      </c>
      <c r="D714" s="250" t="s">
        <v>941</v>
      </c>
      <c r="E714" s="92" t="s">
        <v>146</v>
      </c>
      <c r="F714" s="92" t="s">
        <v>220</v>
      </c>
      <c r="G714" s="101">
        <f>IF(F714="I",IFERROR(VLOOKUP(C714,Consolidado!B:H,7,FALSE),0),0)</f>
        <v>0</v>
      </c>
      <c r="H714" s="93"/>
      <c r="I714" s="277">
        <v>0</v>
      </c>
      <c r="J714" s="93"/>
      <c r="K714" s="101">
        <v>0</v>
      </c>
      <c r="L714" s="93"/>
      <c r="M714" s="277">
        <v>0</v>
      </c>
      <c r="N714" s="93"/>
      <c r="O714" s="101">
        <v>0</v>
      </c>
      <c r="P714" s="93"/>
      <c r="Q714" s="277">
        <v>0</v>
      </c>
    </row>
    <row r="715" spans="1:17" s="94" customFormat="1" ht="12" hidden="1" customHeight="1">
      <c r="A715" s="90" t="s">
        <v>150</v>
      </c>
      <c r="B715" s="90"/>
      <c r="C715" s="91">
        <v>51103012023</v>
      </c>
      <c r="D715" s="250" t="s">
        <v>1051</v>
      </c>
      <c r="E715" s="92" t="s">
        <v>6</v>
      </c>
      <c r="F715" s="92" t="s">
        <v>220</v>
      </c>
      <c r="G715" s="101">
        <f>IF(F715="I",IFERROR(VLOOKUP(C715,Consolidado!B:H,7,FALSE),0),0)</f>
        <v>0</v>
      </c>
      <c r="H715" s="93"/>
      <c r="I715" s="277">
        <v>0</v>
      </c>
      <c r="J715" s="93"/>
      <c r="K715" s="101">
        <v>0</v>
      </c>
      <c r="L715" s="93"/>
      <c r="M715" s="277">
        <v>0</v>
      </c>
      <c r="N715" s="93"/>
      <c r="O715" s="101">
        <v>0</v>
      </c>
      <c r="P715" s="93"/>
      <c r="Q715" s="277">
        <v>0</v>
      </c>
    </row>
    <row r="716" spans="1:17" s="94" customFormat="1" ht="12" hidden="1" customHeight="1">
      <c r="A716" s="90" t="s">
        <v>150</v>
      </c>
      <c r="B716" s="90"/>
      <c r="C716" s="91">
        <v>51103012024</v>
      </c>
      <c r="D716" s="250" t="s">
        <v>1052</v>
      </c>
      <c r="E716" s="92" t="s">
        <v>146</v>
      </c>
      <c r="F716" s="92" t="s">
        <v>220</v>
      </c>
      <c r="G716" s="101">
        <f>IF(F716="I",IFERROR(VLOOKUP(C716,Consolidado!B:H,7,FALSE),0),0)</f>
        <v>0</v>
      </c>
      <c r="H716" s="93"/>
      <c r="I716" s="277">
        <v>0</v>
      </c>
      <c r="J716" s="93"/>
      <c r="K716" s="101">
        <v>0</v>
      </c>
      <c r="L716" s="93"/>
      <c r="M716" s="277">
        <v>0</v>
      </c>
      <c r="N716" s="93"/>
      <c r="O716" s="101">
        <v>0</v>
      </c>
      <c r="P716" s="93"/>
      <c r="Q716" s="277">
        <v>0</v>
      </c>
    </row>
    <row r="717" spans="1:17" s="94" customFormat="1" ht="12" hidden="1" customHeight="1">
      <c r="A717" s="90" t="s">
        <v>150</v>
      </c>
      <c r="B717" s="90"/>
      <c r="C717" s="91">
        <v>51103012025</v>
      </c>
      <c r="D717" s="250" t="s">
        <v>1053</v>
      </c>
      <c r="E717" s="92" t="s">
        <v>6</v>
      </c>
      <c r="F717" s="92" t="s">
        <v>220</v>
      </c>
      <c r="G717" s="101">
        <f>IF(F717="I",IFERROR(VLOOKUP(C717,Consolidado!B:H,7,FALSE),0),0)</f>
        <v>0</v>
      </c>
      <c r="H717" s="93"/>
      <c r="I717" s="277">
        <v>0</v>
      </c>
      <c r="J717" s="93"/>
      <c r="K717" s="101">
        <v>0</v>
      </c>
      <c r="L717" s="93"/>
      <c r="M717" s="277">
        <v>0</v>
      </c>
      <c r="N717" s="93"/>
      <c r="O717" s="101">
        <v>0</v>
      </c>
      <c r="P717" s="93"/>
      <c r="Q717" s="277">
        <v>0</v>
      </c>
    </row>
    <row r="718" spans="1:17" s="94" customFormat="1" ht="12" hidden="1" customHeight="1">
      <c r="A718" s="90" t="s">
        <v>150</v>
      </c>
      <c r="B718" s="90"/>
      <c r="C718" s="91">
        <v>51103012026</v>
      </c>
      <c r="D718" s="250" t="s">
        <v>1054</v>
      </c>
      <c r="E718" s="92" t="s">
        <v>146</v>
      </c>
      <c r="F718" s="92" t="s">
        <v>220</v>
      </c>
      <c r="G718" s="101">
        <f>IF(F718="I",IFERROR(VLOOKUP(C718,Consolidado!B:H,7,FALSE),0),0)</f>
        <v>0</v>
      </c>
      <c r="H718" s="93"/>
      <c r="I718" s="277">
        <v>0</v>
      </c>
      <c r="J718" s="93"/>
      <c r="K718" s="101">
        <v>0</v>
      </c>
      <c r="L718" s="93"/>
      <c r="M718" s="277">
        <v>0</v>
      </c>
      <c r="N718" s="93"/>
      <c r="O718" s="101">
        <v>0</v>
      </c>
      <c r="P718" s="93"/>
      <c r="Q718" s="277">
        <v>0</v>
      </c>
    </row>
    <row r="719" spans="1:17" s="94" customFormat="1" ht="12" hidden="1" customHeight="1">
      <c r="A719" s="90" t="s">
        <v>150</v>
      </c>
      <c r="B719" s="90"/>
      <c r="C719" s="91">
        <v>51103012027</v>
      </c>
      <c r="D719" s="250" t="s">
        <v>1055</v>
      </c>
      <c r="E719" s="92" t="s">
        <v>6</v>
      </c>
      <c r="F719" s="92" t="s">
        <v>220</v>
      </c>
      <c r="G719" s="101">
        <f>IF(F719="I",IFERROR(VLOOKUP(C719,Consolidado!B:H,7,FALSE),0),0)</f>
        <v>0</v>
      </c>
      <c r="H719" s="93"/>
      <c r="I719" s="277">
        <v>0</v>
      </c>
      <c r="J719" s="93"/>
      <c r="K719" s="101">
        <v>0</v>
      </c>
      <c r="L719" s="93"/>
      <c r="M719" s="277">
        <v>0</v>
      </c>
      <c r="N719" s="93"/>
      <c r="O719" s="101">
        <v>0</v>
      </c>
      <c r="P719" s="93"/>
      <c r="Q719" s="277">
        <v>0</v>
      </c>
    </row>
    <row r="720" spans="1:17" s="94" customFormat="1" ht="12" hidden="1" customHeight="1">
      <c r="A720" s="90" t="s">
        <v>150</v>
      </c>
      <c r="B720" s="90"/>
      <c r="C720" s="91">
        <v>51103012028</v>
      </c>
      <c r="D720" s="250" t="s">
        <v>1056</v>
      </c>
      <c r="E720" s="92" t="s">
        <v>146</v>
      </c>
      <c r="F720" s="92" t="s">
        <v>220</v>
      </c>
      <c r="G720" s="101">
        <f>IF(F720="I",IFERROR(VLOOKUP(C720,Consolidado!B:H,7,FALSE),0),0)</f>
        <v>0</v>
      </c>
      <c r="H720" s="93"/>
      <c r="I720" s="277">
        <v>0</v>
      </c>
      <c r="J720" s="93"/>
      <c r="K720" s="101">
        <v>0</v>
      </c>
      <c r="L720" s="93"/>
      <c r="M720" s="277">
        <v>0</v>
      </c>
      <c r="N720" s="93"/>
      <c r="O720" s="101">
        <v>0</v>
      </c>
      <c r="P720" s="93"/>
      <c r="Q720" s="277">
        <v>0</v>
      </c>
    </row>
    <row r="721" spans="1:17" s="94" customFormat="1" ht="12" hidden="1" customHeight="1">
      <c r="A721" s="90" t="s">
        <v>150</v>
      </c>
      <c r="B721" s="90" t="s">
        <v>590</v>
      </c>
      <c r="C721" s="91">
        <v>51103012029</v>
      </c>
      <c r="D721" s="250" t="s">
        <v>635</v>
      </c>
      <c r="E721" s="92" t="s">
        <v>6</v>
      </c>
      <c r="F721" s="92" t="s">
        <v>220</v>
      </c>
      <c r="G721" s="101">
        <f>IF(F721="I",IFERROR(VLOOKUP(C721,Consolidado!B:H,7,FALSE),0),0)</f>
        <v>533996195</v>
      </c>
      <c r="H721" s="93"/>
      <c r="I721" s="277">
        <v>0</v>
      </c>
      <c r="J721" s="93"/>
      <c r="K721" s="101">
        <v>0</v>
      </c>
      <c r="L721" s="93"/>
      <c r="M721" s="277">
        <v>0</v>
      </c>
      <c r="N721" s="93"/>
      <c r="O721" s="101">
        <v>0</v>
      </c>
      <c r="P721" s="93"/>
      <c r="Q721" s="277">
        <v>0</v>
      </c>
    </row>
    <row r="722" spans="1:17" s="94" customFormat="1" ht="12" hidden="1" customHeight="1">
      <c r="A722" s="90" t="s">
        <v>150</v>
      </c>
      <c r="B722" s="90"/>
      <c r="C722" s="91">
        <v>51103012030</v>
      </c>
      <c r="D722" s="250" t="s">
        <v>874</v>
      </c>
      <c r="E722" s="92" t="s">
        <v>146</v>
      </c>
      <c r="F722" s="92" t="s">
        <v>220</v>
      </c>
      <c r="G722" s="101">
        <f>IF(F722="I",IFERROR(VLOOKUP(C722,Consolidado!B:H,7,FALSE),0),0)</f>
        <v>0</v>
      </c>
      <c r="H722" s="93"/>
      <c r="I722" s="277">
        <v>0</v>
      </c>
      <c r="J722" s="93"/>
      <c r="K722" s="101">
        <v>0</v>
      </c>
      <c r="L722" s="93"/>
      <c r="M722" s="277">
        <v>0</v>
      </c>
      <c r="N722" s="93"/>
      <c r="O722" s="101">
        <v>0</v>
      </c>
      <c r="P722" s="93"/>
      <c r="Q722" s="277">
        <v>0</v>
      </c>
    </row>
    <row r="723" spans="1:17" s="94" customFormat="1" ht="12" hidden="1" customHeight="1">
      <c r="A723" s="90" t="s">
        <v>150</v>
      </c>
      <c r="B723" s="90"/>
      <c r="C723" s="91">
        <v>51103012031</v>
      </c>
      <c r="D723" s="250" t="s">
        <v>932</v>
      </c>
      <c r="E723" s="92" t="s">
        <v>6</v>
      </c>
      <c r="F723" s="92" t="s">
        <v>220</v>
      </c>
      <c r="G723" s="101">
        <f>IF(F723="I",IFERROR(VLOOKUP(C723,Consolidado!B:H,7,FALSE),0),0)</f>
        <v>0</v>
      </c>
      <c r="H723" s="93"/>
      <c r="I723" s="277">
        <v>0</v>
      </c>
      <c r="J723" s="93"/>
      <c r="K723" s="101">
        <v>0</v>
      </c>
      <c r="L723" s="93"/>
      <c r="M723" s="277">
        <v>0</v>
      </c>
      <c r="N723" s="93"/>
      <c r="O723" s="101">
        <v>0</v>
      </c>
      <c r="P723" s="93"/>
      <c r="Q723" s="277">
        <v>0</v>
      </c>
    </row>
    <row r="724" spans="1:17" s="94" customFormat="1" ht="12" hidden="1" customHeight="1">
      <c r="A724" s="90" t="s">
        <v>150</v>
      </c>
      <c r="B724" s="90" t="s">
        <v>590</v>
      </c>
      <c r="C724" s="91">
        <v>51103012032</v>
      </c>
      <c r="D724" s="250" t="s">
        <v>773</v>
      </c>
      <c r="E724" s="92" t="s">
        <v>6</v>
      </c>
      <c r="F724" s="92" t="s">
        <v>220</v>
      </c>
      <c r="G724" s="101">
        <f>IF(F724="I",IFERROR(VLOOKUP(C724,Consolidado!B:H,7,FALSE),0),0)</f>
        <v>168257336</v>
      </c>
      <c r="H724" s="93"/>
      <c r="I724" s="277">
        <v>0</v>
      </c>
      <c r="J724" s="93"/>
      <c r="K724" s="101">
        <v>0</v>
      </c>
      <c r="L724" s="93"/>
      <c r="M724" s="277">
        <v>0</v>
      </c>
      <c r="N724" s="93"/>
      <c r="O724" s="101">
        <v>0</v>
      </c>
      <c r="P724" s="93"/>
      <c r="Q724" s="277">
        <v>0</v>
      </c>
    </row>
    <row r="725" spans="1:17" s="94" customFormat="1" ht="12" hidden="1" customHeight="1">
      <c r="A725" s="90" t="s">
        <v>150</v>
      </c>
      <c r="B725" s="90"/>
      <c r="C725" s="91">
        <v>51103012033</v>
      </c>
      <c r="D725" s="250" t="s">
        <v>1060</v>
      </c>
      <c r="E725" s="92" t="s">
        <v>146</v>
      </c>
      <c r="F725" s="92" t="s">
        <v>220</v>
      </c>
      <c r="G725" s="101">
        <f>IF(F725="I",IFERROR(VLOOKUP(C725,Consolidado!B:H,7,FALSE),0),0)</f>
        <v>0</v>
      </c>
      <c r="H725" s="93"/>
      <c r="I725" s="277">
        <v>0</v>
      </c>
      <c r="J725" s="93"/>
      <c r="K725" s="101">
        <v>0</v>
      </c>
      <c r="L725" s="93"/>
      <c r="M725" s="277">
        <v>0</v>
      </c>
      <c r="N725" s="93"/>
      <c r="O725" s="101">
        <v>0</v>
      </c>
      <c r="P725" s="93"/>
      <c r="Q725" s="277">
        <v>0</v>
      </c>
    </row>
    <row r="726" spans="1:17" s="94" customFormat="1" ht="12" hidden="1" customHeight="1">
      <c r="A726" s="90" t="s">
        <v>150</v>
      </c>
      <c r="B726" s="90"/>
      <c r="C726" s="91">
        <v>51104</v>
      </c>
      <c r="D726" s="250" t="s">
        <v>794</v>
      </c>
      <c r="E726" s="92" t="s">
        <v>6</v>
      </c>
      <c r="F726" s="92" t="s">
        <v>219</v>
      </c>
      <c r="G726" s="101">
        <f>IF(F726="I",IFERROR(VLOOKUP(C726,Consolidado!B:H,7,FALSE),0),0)</f>
        <v>0</v>
      </c>
      <c r="H726" s="93"/>
      <c r="I726" s="277">
        <v>0</v>
      </c>
      <c r="J726" s="93"/>
      <c r="K726" s="101">
        <v>0</v>
      </c>
      <c r="L726" s="93"/>
      <c r="M726" s="277">
        <v>0</v>
      </c>
      <c r="N726" s="93"/>
      <c r="O726" s="101">
        <v>0</v>
      </c>
      <c r="P726" s="93"/>
      <c r="Q726" s="277">
        <v>0</v>
      </c>
    </row>
    <row r="727" spans="1:17" s="94" customFormat="1" ht="12" hidden="1" customHeight="1">
      <c r="A727" s="90" t="s">
        <v>150</v>
      </c>
      <c r="B727" s="90" t="s">
        <v>590</v>
      </c>
      <c r="C727" s="91">
        <v>5110401</v>
      </c>
      <c r="D727" s="250" t="s">
        <v>794</v>
      </c>
      <c r="E727" s="92" t="s">
        <v>6</v>
      </c>
      <c r="F727" s="92" t="s">
        <v>220</v>
      </c>
      <c r="G727" s="101">
        <f>IF(F727="I",IFERROR(VLOOKUP(C727,Consolidado!B:H,7,FALSE),0),0)</f>
        <v>6819682</v>
      </c>
      <c r="H727" s="93"/>
      <c r="I727" s="277">
        <v>0</v>
      </c>
      <c r="J727" s="93"/>
      <c r="K727" s="101">
        <v>0</v>
      </c>
      <c r="L727" s="93"/>
      <c r="M727" s="277">
        <v>0</v>
      </c>
      <c r="N727" s="93"/>
      <c r="O727" s="101">
        <v>0</v>
      </c>
      <c r="P727" s="93"/>
      <c r="Q727" s="277">
        <v>0</v>
      </c>
    </row>
    <row r="728" spans="1:17" s="94" customFormat="1" ht="12" hidden="1" customHeight="1">
      <c r="A728" s="90" t="s">
        <v>150</v>
      </c>
      <c r="B728" s="90"/>
      <c r="C728" s="91">
        <v>512</v>
      </c>
      <c r="D728" s="250" t="s">
        <v>190</v>
      </c>
      <c r="E728" s="92" t="s">
        <v>6</v>
      </c>
      <c r="F728" s="92" t="s">
        <v>219</v>
      </c>
      <c r="G728" s="101">
        <f>IF(F728="I",IFERROR(VLOOKUP(C728,Consolidado!B:H,7,FALSE),0),0)</f>
        <v>0</v>
      </c>
      <c r="H728" s="93"/>
      <c r="I728" s="277">
        <v>0</v>
      </c>
      <c r="J728" s="93"/>
      <c r="K728" s="101">
        <v>0</v>
      </c>
      <c r="L728" s="93"/>
      <c r="M728" s="277">
        <v>0</v>
      </c>
      <c r="N728" s="93"/>
      <c r="O728" s="101">
        <v>0</v>
      </c>
      <c r="P728" s="93"/>
      <c r="Q728" s="277">
        <v>0</v>
      </c>
    </row>
    <row r="729" spans="1:17" s="94" customFormat="1" ht="12" hidden="1" customHeight="1">
      <c r="A729" s="90" t="s">
        <v>150</v>
      </c>
      <c r="B729" s="90" t="s">
        <v>41</v>
      </c>
      <c r="C729" s="91">
        <v>51201</v>
      </c>
      <c r="D729" s="250" t="s">
        <v>795</v>
      </c>
      <c r="E729" s="92" t="s">
        <v>6</v>
      </c>
      <c r="F729" s="92" t="s">
        <v>220</v>
      </c>
      <c r="G729" s="101">
        <f>IF(F729="I",IFERROR(VLOOKUP(C729,Consolidado!B:H,7,FALSE),0),0)</f>
        <v>60000000</v>
      </c>
      <c r="H729" s="93"/>
      <c r="I729" s="277">
        <v>0</v>
      </c>
      <c r="J729" s="93"/>
      <c r="K729" s="101">
        <v>0</v>
      </c>
      <c r="L729" s="93"/>
      <c r="M729" s="277">
        <v>0</v>
      </c>
      <c r="N729" s="93"/>
      <c r="O729" s="101">
        <v>0</v>
      </c>
      <c r="P729" s="93"/>
      <c r="Q729" s="277">
        <v>0</v>
      </c>
    </row>
    <row r="730" spans="1:17" s="94" customFormat="1" ht="12" hidden="1" customHeight="1">
      <c r="A730" s="90" t="s">
        <v>150</v>
      </c>
      <c r="B730" s="90"/>
      <c r="C730" s="91">
        <v>51202</v>
      </c>
      <c r="D730" s="250" t="s">
        <v>1079</v>
      </c>
      <c r="E730" s="92" t="s">
        <v>6</v>
      </c>
      <c r="F730" s="92" t="s">
        <v>220</v>
      </c>
      <c r="G730" s="101">
        <f>IF(F730="I",IFERROR(VLOOKUP(C730,Consolidado!B:H,7,FALSE),0),0)</f>
        <v>0</v>
      </c>
      <c r="H730" s="93"/>
      <c r="I730" s="277">
        <v>0</v>
      </c>
      <c r="J730" s="93"/>
      <c r="K730" s="101">
        <v>0</v>
      </c>
      <c r="L730" s="93"/>
      <c r="M730" s="277">
        <v>0</v>
      </c>
      <c r="N730" s="93"/>
      <c r="O730" s="101">
        <v>0</v>
      </c>
      <c r="P730" s="93"/>
      <c r="Q730" s="277">
        <v>0</v>
      </c>
    </row>
    <row r="731" spans="1:17" s="94" customFormat="1" ht="12" hidden="1" customHeight="1">
      <c r="A731" s="90" t="s">
        <v>150</v>
      </c>
      <c r="B731" s="90" t="s">
        <v>42</v>
      </c>
      <c r="C731" s="91">
        <v>51203</v>
      </c>
      <c r="D731" s="250" t="s">
        <v>136</v>
      </c>
      <c r="E731" s="92" t="s">
        <v>6</v>
      </c>
      <c r="F731" s="92" t="s">
        <v>220</v>
      </c>
      <c r="G731" s="101">
        <f>IF(F731="I",IFERROR(VLOOKUP(C731,Consolidado!B:H,7,FALSE),0),0)</f>
        <v>147973</v>
      </c>
      <c r="H731" s="93"/>
      <c r="I731" s="277">
        <v>0</v>
      </c>
      <c r="J731" s="93"/>
      <c r="K731" s="101">
        <v>0</v>
      </c>
      <c r="L731" s="93"/>
      <c r="M731" s="277">
        <v>0</v>
      </c>
      <c r="N731" s="93"/>
      <c r="O731" s="101">
        <v>0</v>
      </c>
      <c r="P731" s="93"/>
      <c r="Q731" s="277">
        <v>0</v>
      </c>
    </row>
    <row r="732" spans="1:17" s="94" customFormat="1" ht="12" hidden="1" customHeight="1">
      <c r="A732" s="90" t="s">
        <v>150</v>
      </c>
      <c r="B732" s="90" t="s">
        <v>42</v>
      </c>
      <c r="C732" s="91">
        <v>51204</v>
      </c>
      <c r="D732" s="250" t="s">
        <v>796</v>
      </c>
      <c r="E732" s="92" t="s">
        <v>6</v>
      </c>
      <c r="F732" s="92" t="s">
        <v>220</v>
      </c>
      <c r="G732" s="101">
        <f>IF(F732="I",IFERROR(VLOOKUP(C732,Consolidado!B:H,7,FALSE),0),0)</f>
        <v>18000000</v>
      </c>
      <c r="H732" s="93"/>
      <c r="I732" s="277">
        <v>0</v>
      </c>
      <c r="J732" s="93"/>
      <c r="K732" s="101">
        <v>0</v>
      </c>
      <c r="L732" s="93"/>
      <c r="M732" s="277">
        <v>0</v>
      </c>
      <c r="N732" s="93"/>
      <c r="O732" s="101">
        <v>0</v>
      </c>
      <c r="P732" s="93"/>
      <c r="Q732" s="277">
        <v>0</v>
      </c>
    </row>
    <row r="733" spans="1:17" s="94" customFormat="1" ht="12" hidden="1" customHeight="1">
      <c r="A733" s="90" t="s">
        <v>150</v>
      </c>
      <c r="B733" s="90"/>
      <c r="C733" s="91">
        <v>51205</v>
      </c>
      <c r="D733" s="250" t="s">
        <v>1080</v>
      </c>
      <c r="E733" s="92" t="s">
        <v>6</v>
      </c>
      <c r="F733" s="92" t="s">
        <v>220</v>
      </c>
      <c r="G733" s="101">
        <f>IF(F733="I",IFERROR(VLOOKUP(C733,Consolidado!B:H,7,FALSE),0),0)</f>
        <v>0</v>
      </c>
      <c r="H733" s="93"/>
      <c r="I733" s="277">
        <v>0</v>
      </c>
      <c r="J733" s="93"/>
      <c r="K733" s="101">
        <v>0</v>
      </c>
      <c r="L733" s="93"/>
      <c r="M733" s="277">
        <v>0</v>
      </c>
      <c r="N733" s="93"/>
      <c r="O733" s="101">
        <v>0</v>
      </c>
      <c r="P733" s="93"/>
      <c r="Q733" s="277">
        <v>0</v>
      </c>
    </row>
    <row r="734" spans="1:17" s="94" customFormat="1" ht="12" hidden="1" customHeight="1">
      <c r="A734" s="90" t="s">
        <v>150</v>
      </c>
      <c r="B734" s="90" t="s">
        <v>42</v>
      </c>
      <c r="C734" s="91">
        <v>51206</v>
      </c>
      <c r="D734" s="250" t="s">
        <v>191</v>
      </c>
      <c r="E734" s="92" t="s">
        <v>6</v>
      </c>
      <c r="F734" s="92" t="s">
        <v>220</v>
      </c>
      <c r="G734" s="101">
        <f>IF(F734="I",IFERROR(VLOOKUP(C734,Consolidado!B:H,7,FALSE),0),0)</f>
        <v>20000000</v>
      </c>
      <c r="H734" s="93"/>
      <c r="I734" s="277">
        <v>0</v>
      </c>
      <c r="J734" s="93"/>
      <c r="K734" s="101">
        <v>0</v>
      </c>
      <c r="L734" s="93"/>
      <c r="M734" s="277">
        <v>0</v>
      </c>
      <c r="N734" s="93"/>
      <c r="O734" s="101">
        <v>0</v>
      </c>
      <c r="P734" s="93"/>
      <c r="Q734" s="277">
        <v>0</v>
      </c>
    </row>
    <row r="735" spans="1:17" s="94" customFormat="1" ht="12" hidden="1" customHeight="1">
      <c r="A735" s="90" t="s">
        <v>150</v>
      </c>
      <c r="B735" s="90" t="s">
        <v>42</v>
      </c>
      <c r="C735" s="91">
        <v>51207</v>
      </c>
      <c r="D735" s="250" t="s">
        <v>247</v>
      </c>
      <c r="E735" s="92" t="s">
        <v>6</v>
      </c>
      <c r="F735" s="92" t="s">
        <v>220</v>
      </c>
      <c r="G735" s="101">
        <f>IF(F735="I",IFERROR(VLOOKUP(C735,Consolidado!B:H,7,FALSE),0),0)</f>
        <v>70000000</v>
      </c>
      <c r="H735" s="93"/>
      <c r="I735" s="277">
        <v>0</v>
      </c>
      <c r="J735" s="93"/>
      <c r="K735" s="101">
        <v>0</v>
      </c>
      <c r="L735" s="93"/>
      <c r="M735" s="277">
        <v>0</v>
      </c>
      <c r="N735" s="93"/>
      <c r="O735" s="101">
        <v>0</v>
      </c>
      <c r="P735" s="93"/>
      <c r="Q735" s="277">
        <v>0</v>
      </c>
    </row>
    <row r="736" spans="1:17" s="94" customFormat="1" ht="12" hidden="1" customHeight="1">
      <c r="A736" s="90" t="s">
        <v>150</v>
      </c>
      <c r="B736" s="90"/>
      <c r="C736" s="91">
        <v>51210</v>
      </c>
      <c r="D736" s="250" t="s">
        <v>1081</v>
      </c>
      <c r="E736" s="92" t="s">
        <v>6</v>
      </c>
      <c r="F736" s="92" t="s">
        <v>220</v>
      </c>
      <c r="G736" s="101">
        <f>IF(F736="I",IFERROR(VLOOKUP(C736,Consolidado!B:H,7,FALSE),0),0)</f>
        <v>0</v>
      </c>
      <c r="H736" s="93"/>
      <c r="I736" s="277">
        <v>0</v>
      </c>
      <c r="J736" s="93"/>
      <c r="K736" s="101">
        <v>0</v>
      </c>
      <c r="L736" s="93"/>
      <c r="M736" s="277">
        <v>0</v>
      </c>
      <c r="N736" s="93"/>
      <c r="O736" s="101">
        <v>0</v>
      </c>
      <c r="P736" s="93"/>
      <c r="Q736" s="277">
        <v>0</v>
      </c>
    </row>
    <row r="737" spans="1:17" s="94" customFormat="1" ht="12" hidden="1" customHeight="1">
      <c r="A737" s="90" t="s">
        <v>150</v>
      </c>
      <c r="B737" s="90"/>
      <c r="C737" s="91">
        <v>513</v>
      </c>
      <c r="D737" s="250" t="s">
        <v>14</v>
      </c>
      <c r="E737" s="92" t="s">
        <v>6</v>
      </c>
      <c r="F737" s="92" t="s">
        <v>219</v>
      </c>
      <c r="G737" s="101">
        <f>IF(F737="I",IFERROR(VLOOKUP(C737,Consolidado!B:H,7,FALSE),0),0)</f>
        <v>0</v>
      </c>
      <c r="H737" s="93"/>
      <c r="I737" s="277">
        <v>0</v>
      </c>
      <c r="J737" s="93"/>
      <c r="K737" s="101">
        <v>0</v>
      </c>
      <c r="L737" s="93"/>
      <c r="M737" s="277">
        <v>0</v>
      </c>
      <c r="N737" s="93"/>
      <c r="O737" s="101">
        <v>0</v>
      </c>
      <c r="P737" s="93"/>
      <c r="Q737" s="277">
        <v>0</v>
      </c>
    </row>
    <row r="738" spans="1:17" s="94" customFormat="1" ht="12" hidden="1" customHeight="1">
      <c r="A738" s="90" t="s">
        <v>150</v>
      </c>
      <c r="B738" s="90"/>
      <c r="C738" s="91">
        <v>51301</v>
      </c>
      <c r="D738" s="250" t="s">
        <v>192</v>
      </c>
      <c r="E738" s="92" t="s">
        <v>6</v>
      </c>
      <c r="F738" s="92" t="s">
        <v>219</v>
      </c>
      <c r="G738" s="101">
        <f>IF(F738="I",IFERROR(VLOOKUP(C738,Consolidado!B:H,7,FALSE),0),0)</f>
        <v>0</v>
      </c>
      <c r="H738" s="93"/>
      <c r="I738" s="277">
        <v>0</v>
      </c>
      <c r="J738" s="93"/>
      <c r="K738" s="101">
        <v>0</v>
      </c>
      <c r="L738" s="93"/>
      <c r="M738" s="277">
        <v>0</v>
      </c>
      <c r="N738" s="93"/>
      <c r="O738" s="101">
        <v>0</v>
      </c>
      <c r="P738" s="93"/>
      <c r="Q738" s="277">
        <v>0</v>
      </c>
    </row>
    <row r="739" spans="1:17" s="94" customFormat="1" ht="12" hidden="1" customHeight="1">
      <c r="A739" s="90" t="s">
        <v>150</v>
      </c>
      <c r="B739" s="90" t="s">
        <v>100</v>
      </c>
      <c r="C739" s="91">
        <v>5130101</v>
      </c>
      <c r="D739" s="250" t="s">
        <v>131</v>
      </c>
      <c r="E739" s="92" t="s">
        <v>6</v>
      </c>
      <c r="F739" s="92" t="s">
        <v>220</v>
      </c>
      <c r="G739" s="101">
        <f>IF(F739="I",IFERROR(VLOOKUP(C739,Consolidado!B:H,7,FALSE),0),0)</f>
        <v>506322381</v>
      </c>
      <c r="H739" s="93"/>
      <c r="I739" s="277">
        <v>0</v>
      </c>
      <c r="J739" s="93"/>
      <c r="K739" s="101">
        <v>0</v>
      </c>
      <c r="L739" s="93"/>
      <c r="M739" s="277">
        <v>0</v>
      </c>
      <c r="N739" s="93"/>
      <c r="O739" s="101">
        <v>0</v>
      </c>
      <c r="P739" s="93"/>
      <c r="Q739" s="277">
        <v>0</v>
      </c>
    </row>
    <row r="740" spans="1:17" s="94" customFormat="1" ht="12" hidden="1" customHeight="1">
      <c r="A740" s="90" t="s">
        <v>150</v>
      </c>
      <c r="B740" s="90"/>
      <c r="C740" s="91">
        <v>5130102</v>
      </c>
      <c r="D740" s="250" t="s">
        <v>1082</v>
      </c>
      <c r="E740" s="92" t="s">
        <v>6</v>
      </c>
      <c r="F740" s="92" t="s">
        <v>220</v>
      </c>
      <c r="G740" s="101">
        <f>IF(F740="I",IFERROR(VLOOKUP(C740,Consolidado!B:H,7,FALSE),0),0)</f>
        <v>0</v>
      </c>
      <c r="H740" s="93"/>
      <c r="I740" s="277">
        <v>0</v>
      </c>
      <c r="J740" s="93"/>
      <c r="K740" s="101">
        <v>0</v>
      </c>
      <c r="L740" s="93"/>
      <c r="M740" s="277">
        <v>0</v>
      </c>
      <c r="N740" s="93"/>
      <c r="O740" s="101">
        <v>0</v>
      </c>
      <c r="P740" s="93"/>
      <c r="Q740" s="277">
        <v>0</v>
      </c>
    </row>
    <row r="741" spans="1:17" s="94" customFormat="1" ht="12" hidden="1" customHeight="1">
      <c r="A741" s="90" t="s">
        <v>150</v>
      </c>
      <c r="B741" s="90"/>
      <c r="C741" s="91">
        <v>5130103</v>
      </c>
      <c r="D741" s="250" t="s">
        <v>1083</v>
      </c>
      <c r="E741" s="92" t="s">
        <v>6</v>
      </c>
      <c r="F741" s="92" t="s">
        <v>220</v>
      </c>
      <c r="G741" s="101">
        <f>IF(F741="I",IFERROR(VLOOKUP(C741,Consolidado!B:H,7,FALSE),0),0)</f>
        <v>0</v>
      </c>
      <c r="H741" s="93"/>
      <c r="I741" s="277">
        <v>0</v>
      </c>
      <c r="J741" s="93"/>
      <c r="K741" s="101">
        <v>0</v>
      </c>
      <c r="L741" s="93"/>
      <c r="M741" s="277">
        <v>0</v>
      </c>
      <c r="N741" s="93"/>
      <c r="O741" s="101">
        <v>0</v>
      </c>
      <c r="P741" s="93"/>
      <c r="Q741" s="277">
        <v>0</v>
      </c>
    </row>
    <row r="742" spans="1:17" s="94" customFormat="1" ht="12" hidden="1" customHeight="1">
      <c r="A742" s="90" t="s">
        <v>150</v>
      </c>
      <c r="B742" s="90" t="s">
        <v>100</v>
      </c>
      <c r="C742" s="91">
        <v>5130104</v>
      </c>
      <c r="D742" s="250" t="s">
        <v>133</v>
      </c>
      <c r="E742" s="92" t="s">
        <v>6</v>
      </c>
      <c r="F742" s="92" t="s">
        <v>220</v>
      </c>
      <c r="G742" s="101">
        <f>IF(F742="I",IFERROR(VLOOKUP(C742,Consolidado!B:H,7,FALSE),0),0)</f>
        <v>47330683</v>
      </c>
      <c r="H742" s="93"/>
      <c r="I742" s="277">
        <v>0</v>
      </c>
      <c r="J742" s="93"/>
      <c r="K742" s="101">
        <v>0</v>
      </c>
      <c r="L742" s="93"/>
      <c r="M742" s="277">
        <v>0</v>
      </c>
      <c r="N742" s="93"/>
      <c r="O742" s="101">
        <v>0</v>
      </c>
      <c r="P742" s="93"/>
      <c r="Q742" s="277">
        <v>0</v>
      </c>
    </row>
    <row r="743" spans="1:17" s="94" customFormat="1" ht="12" hidden="1" customHeight="1">
      <c r="A743" s="90" t="s">
        <v>150</v>
      </c>
      <c r="B743" s="90" t="s">
        <v>100</v>
      </c>
      <c r="C743" s="91">
        <v>5130105</v>
      </c>
      <c r="D743" s="250" t="s">
        <v>134</v>
      </c>
      <c r="E743" s="92" t="s">
        <v>6</v>
      </c>
      <c r="F743" s="92" t="s">
        <v>220</v>
      </c>
      <c r="G743" s="101">
        <f>IF(F743="I",IFERROR(VLOOKUP(C743,Consolidado!B:H,7,FALSE),0),0)</f>
        <v>30936667</v>
      </c>
      <c r="H743" s="93"/>
      <c r="I743" s="277">
        <v>0</v>
      </c>
      <c r="J743" s="93"/>
      <c r="K743" s="101">
        <v>0</v>
      </c>
      <c r="L743" s="93"/>
      <c r="M743" s="277">
        <v>0</v>
      </c>
      <c r="N743" s="93"/>
      <c r="O743" s="101">
        <v>0</v>
      </c>
      <c r="P743" s="93"/>
      <c r="Q743" s="277">
        <v>0</v>
      </c>
    </row>
    <row r="744" spans="1:17" s="94" customFormat="1" ht="12" hidden="1" customHeight="1">
      <c r="A744" s="90" t="s">
        <v>150</v>
      </c>
      <c r="B744" s="90"/>
      <c r="C744" s="91">
        <v>5130106</v>
      </c>
      <c r="D744" s="250" t="s">
        <v>1084</v>
      </c>
      <c r="E744" s="92" t="s">
        <v>6</v>
      </c>
      <c r="F744" s="92" t="s">
        <v>220</v>
      </c>
      <c r="G744" s="101">
        <f>IF(F744="I",IFERROR(VLOOKUP(C744,Consolidado!B:H,7,FALSE),0),0)</f>
        <v>0</v>
      </c>
      <c r="H744" s="93"/>
      <c r="I744" s="277">
        <v>0</v>
      </c>
      <c r="J744" s="93"/>
      <c r="K744" s="101">
        <v>0</v>
      </c>
      <c r="L744" s="93"/>
      <c r="M744" s="277">
        <v>0</v>
      </c>
      <c r="N744" s="93"/>
      <c r="O744" s="101">
        <v>0</v>
      </c>
      <c r="P744" s="93"/>
      <c r="Q744" s="277">
        <v>0</v>
      </c>
    </row>
    <row r="745" spans="1:17" s="94" customFormat="1" ht="12" hidden="1" customHeight="1">
      <c r="A745" s="90" t="s">
        <v>150</v>
      </c>
      <c r="B745" s="90"/>
      <c r="C745" s="91">
        <v>51302</v>
      </c>
      <c r="D745" s="250" t="s">
        <v>797</v>
      </c>
      <c r="E745" s="92" t="s">
        <v>6</v>
      </c>
      <c r="F745" s="92" t="s">
        <v>219</v>
      </c>
      <c r="G745" s="101">
        <f>IF(F745="I",IFERROR(VLOOKUP(C745,Consolidado!B:H,7,FALSE),0),0)</f>
        <v>0</v>
      </c>
      <c r="H745" s="93"/>
      <c r="I745" s="277">
        <v>0</v>
      </c>
      <c r="J745" s="93"/>
      <c r="K745" s="101">
        <v>0</v>
      </c>
      <c r="L745" s="93"/>
      <c r="M745" s="277">
        <v>0</v>
      </c>
      <c r="N745" s="93"/>
      <c r="O745" s="101">
        <v>0</v>
      </c>
      <c r="P745" s="93"/>
      <c r="Q745" s="277">
        <v>0</v>
      </c>
    </row>
    <row r="746" spans="1:17" s="94" customFormat="1" ht="12" customHeight="1">
      <c r="A746" s="90" t="s">
        <v>150</v>
      </c>
      <c r="B746" s="90" t="s">
        <v>591</v>
      </c>
      <c r="C746" s="91">
        <v>5130201</v>
      </c>
      <c r="D746" s="250" t="s">
        <v>798</v>
      </c>
      <c r="E746" s="92" t="s">
        <v>6</v>
      </c>
      <c r="F746" s="92" t="s">
        <v>220</v>
      </c>
      <c r="G746" s="101">
        <f>IF(F746="I",IFERROR(VLOOKUP(C746,Consolidado!B:H,7,FALSE),0),0)</f>
        <v>96699055</v>
      </c>
      <c r="H746" s="93"/>
      <c r="I746" s="277">
        <v>0</v>
      </c>
      <c r="J746" s="93"/>
      <c r="K746" s="101">
        <v>0</v>
      </c>
      <c r="L746" s="93"/>
      <c r="M746" s="277">
        <v>0</v>
      </c>
      <c r="N746" s="93"/>
      <c r="O746" s="101">
        <v>0</v>
      </c>
      <c r="P746" s="93"/>
      <c r="Q746" s="277">
        <v>0</v>
      </c>
    </row>
    <row r="747" spans="1:17" s="94" customFormat="1" ht="12" hidden="1" customHeight="1">
      <c r="A747" s="90" t="s">
        <v>150</v>
      </c>
      <c r="B747" s="90"/>
      <c r="C747" s="91">
        <v>5130202</v>
      </c>
      <c r="D747" s="250" t="s">
        <v>1085</v>
      </c>
      <c r="E747" s="92" t="s">
        <v>6</v>
      </c>
      <c r="F747" s="92" t="s">
        <v>220</v>
      </c>
      <c r="G747" s="101">
        <f>IF(F747="I",IFERROR(VLOOKUP(C747,Consolidado!B:H,7,FALSE),0),0)</f>
        <v>0</v>
      </c>
      <c r="H747" s="93"/>
      <c r="I747" s="277">
        <v>0</v>
      </c>
      <c r="J747" s="93"/>
      <c r="K747" s="101">
        <v>0</v>
      </c>
      <c r="L747" s="93"/>
      <c r="M747" s="277">
        <v>0</v>
      </c>
      <c r="N747" s="93"/>
      <c r="O747" s="101">
        <v>0</v>
      </c>
      <c r="P747" s="93"/>
      <c r="Q747" s="277">
        <v>0</v>
      </c>
    </row>
    <row r="748" spans="1:17" s="94" customFormat="1" ht="12" hidden="1" customHeight="1">
      <c r="A748" s="90" t="s">
        <v>150</v>
      </c>
      <c r="B748" s="90" t="s">
        <v>100</v>
      </c>
      <c r="C748" s="91">
        <v>5130203</v>
      </c>
      <c r="D748" s="250" t="s">
        <v>799</v>
      </c>
      <c r="E748" s="92" t="s">
        <v>6</v>
      </c>
      <c r="F748" s="92" t="s">
        <v>220</v>
      </c>
      <c r="G748" s="101">
        <f>IF(F748="I",IFERROR(VLOOKUP(C748,Consolidado!B:H,7,FALSE),0),0)</f>
        <v>120000000</v>
      </c>
      <c r="H748" s="93"/>
      <c r="I748" s="277">
        <v>0</v>
      </c>
      <c r="J748" s="93"/>
      <c r="K748" s="101">
        <v>0</v>
      </c>
      <c r="L748" s="93"/>
      <c r="M748" s="277">
        <v>0</v>
      </c>
      <c r="N748" s="93"/>
      <c r="O748" s="101">
        <v>0</v>
      </c>
      <c r="P748" s="93"/>
      <c r="Q748" s="277">
        <v>0</v>
      </c>
    </row>
    <row r="749" spans="1:17" s="94" customFormat="1" ht="12" customHeight="1">
      <c r="A749" s="90" t="s">
        <v>150</v>
      </c>
      <c r="B749" s="90" t="s">
        <v>591</v>
      </c>
      <c r="C749" s="91">
        <v>5130204</v>
      </c>
      <c r="D749" s="250" t="s">
        <v>463</v>
      </c>
      <c r="E749" s="92" t="s">
        <v>6</v>
      </c>
      <c r="F749" s="92" t="s">
        <v>220</v>
      </c>
      <c r="G749" s="101">
        <f>IF(F749="I",IFERROR(VLOOKUP(C749,Consolidado!B:H,7,FALSE),0),0)</f>
        <v>9000000</v>
      </c>
      <c r="H749" s="93"/>
      <c r="I749" s="277">
        <v>0</v>
      </c>
      <c r="J749" s="93"/>
      <c r="K749" s="101">
        <v>0</v>
      </c>
      <c r="L749" s="93"/>
      <c r="M749" s="277">
        <v>0</v>
      </c>
      <c r="N749" s="93"/>
      <c r="O749" s="101">
        <v>0</v>
      </c>
      <c r="P749" s="93"/>
      <c r="Q749" s="277">
        <v>0</v>
      </c>
    </row>
    <row r="750" spans="1:17" s="94" customFormat="1" ht="12" hidden="1" customHeight="1">
      <c r="A750" s="90" t="s">
        <v>150</v>
      </c>
      <c r="B750" s="90"/>
      <c r="C750" s="91">
        <v>5130205</v>
      </c>
      <c r="D750" s="250" t="s">
        <v>1086</v>
      </c>
      <c r="E750" s="92" t="s">
        <v>6</v>
      </c>
      <c r="F750" s="92" t="s">
        <v>220</v>
      </c>
      <c r="G750" s="101">
        <f>IF(F750="I",IFERROR(VLOOKUP(C750,Consolidado!B:H,7,FALSE),0),0)</f>
        <v>0</v>
      </c>
      <c r="H750" s="93"/>
      <c r="I750" s="277">
        <v>0</v>
      </c>
      <c r="J750" s="93"/>
      <c r="K750" s="101">
        <v>0</v>
      </c>
      <c r="L750" s="93"/>
      <c r="M750" s="277">
        <v>0</v>
      </c>
      <c r="N750" s="93"/>
      <c r="O750" s="101">
        <v>0</v>
      </c>
      <c r="P750" s="93"/>
      <c r="Q750" s="277">
        <v>0</v>
      </c>
    </row>
    <row r="751" spans="1:17" s="94" customFormat="1" ht="12" customHeight="1">
      <c r="A751" s="90" t="s">
        <v>150</v>
      </c>
      <c r="B751" s="90" t="s">
        <v>591</v>
      </c>
      <c r="C751" s="91">
        <v>5130206</v>
      </c>
      <c r="D751" s="250" t="s">
        <v>800</v>
      </c>
      <c r="E751" s="92" t="s">
        <v>6</v>
      </c>
      <c r="F751" s="92" t="s">
        <v>220</v>
      </c>
      <c r="G751" s="101">
        <f>IF(F751="I",IFERROR(VLOOKUP(C751,Consolidado!B:H,7,FALSE),0),0)</f>
        <v>19828034</v>
      </c>
      <c r="H751" s="93"/>
      <c r="I751" s="277">
        <v>0</v>
      </c>
      <c r="J751" s="93"/>
      <c r="K751" s="101">
        <v>0</v>
      </c>
      <c r="L751" s="93"/>
      <c r="M751" s="277">
        <v>0</v>
      </c>
      <c r="N751" s="93"/>
      <c r="O751" s="101">
        <v>0</v>
      </c>
      <c r="P751" s="93"/>
      <c r="Q751" s="277">
        <v>0</v>
      </c>
    </row>
    <row r="752" spans="1:17" s="94" customFormat="1" ht="12" customHeight="1">
      <c r="A752" s="90" t="s">
        <v>150</v>
      </c>
      <c r="B752" s="90" t="s">
        <v>591</v>
      </c>
      <c r="C752" s="91">
        <v>5130207</v>
      </c>
      <c r="D752" s="250" t="s">
        <v>356</v>
      </c>
      <c r="E752" s="92" t="s">
        <v>6</v>
      </c>
      <c r="F752" s="92" t="s">
        <v>220</v>
      </c>
      <c r="G752" s="101">
        <f>IF(F752="I",IFERROR(VLOOKUP(C752,Consolidado!B:H,7,FALSE),0),0)</f>
        <v>34011818</v>
      </c>
      <c r="H752" s="93"/>
      <c r="I752" s="277">
        <v>0</v>
      </c>
      <c r="J752" s="93"/>
      <c r="K752" s="101">
        <v>0</v>
      </c>
      <c r="L752" s="93"/>
      <c r="M752" s="277">
        <v>0</v>
      </c>
      <c r="N752" s="93"/>
      <c r="O752" s="101">
        <v>0</v>
      </c>
      <c r="P752" s="93"/>
      <c r="Q752" s="277">
        <v>0</v>
      </c>
    </row>
    <row r="753" spans="1:17" s="94" customFormat="1" ht="12" hidden="1" customHeight="1">
      <c r="A753" s="90" t="s">
        <v>150</v>
      </c>
      <c r="B753" s="90" t="s">
        <v>591</v>
      </c>
      <c r="C753" s="91">
        <v>5130208</v>
      </c>
      <c r="D753" s="250" t="s">
        <v>355</v>
      </c>
      <c r="E753" s="92" t="s">
        <v>6</v>
      </c>
      <c r="F753" s="92" t="s">
        <v>220</v>
      </c>
      <c r="G753" s="101">
        <f>IF(F753="I",IFERROR(VLOOKUP(C753,Consolidado!B:H,7,FALSE),0),0)</f>
        <v>0</v>
      </c>
      <c r="H753" s="93"/>
      <c r="I753" s="277">
        <v>0</v>
      </c>
      <c r="J753" s="93"/>
      <c r="K753" s="101">
        <v>0</v>
      </c>
      <c r="L753" s="93"/>
      <c r="M753" s="277">
        <v>0</v>
      </c>
      <c r="N753" s="93"/>
      <c r="O753" s="101">
        <v>0</v>
      </c>
      <c r="P753" s="93"/>
      <c r="Q753" s="277">
        <v>0</v>
      </c>
    </row>
    <row r="754" spans="1:17" s="94" customFormat="1" ht="12" hidden="1" customHeight="1">
      <c r="A754" s="90" t="s">
        <v>150</v>
      </c>
      <c r="B754" s="90"/>
      <c r="C754" s="91">
        <v>51303</v>
      </c>
      <c r="D754" s="250" t="s">
        <v>132</v>
      </c>
      <c r="E754" s="92" t="s">
        <v>6</v>
      </c>
      <c r="F754" s="92" t="s">
        <v>219</v>
      </c>
      <c r="G754" s="101">
        <f>IF(F754="I",IFERROR(VLOOKUP(C754,Consolidado!B:H,7,FALSE),0),0)</f>
        <v>0</v>
      </c>
      <c r="H754" s="93"/>
      <c r="I754" s="277">
        <v>0</v>
      </c>
      <c r="J754" s="93"/>
      <c r="K754" s="101">
        <v>0</v>
      </c>
      <c r="L754" s="93"/>
      <c r="M754" s="277">
        <v>0</v>
      </c>
      <c r="N754" s="93"/>
      <c r="O754" s="101">
        <v>0</v>
      </c>
      <c r="P754" s="93"/>
      <c r="Q754" s="277">
        <v>0</v>
      </c>
    </row>
    <row r="755" spans="1:17" s="94" customFormat="1" ht="12" hidden="1" customHeight="1">
      <c r="A755" s="90" t="s">
        <v>150</v>
      </c>
      <c r="B755" s="90" t="s">
        <v>100</v>
      </c>
      <c r="C755" s="91">
        <v>5130301</v>
      </c>
      <c r="D755" s="250" t="s">
        <v>218</v>
      </c>
      <c r="E755" s="92" t="s">
        <v>6</v>
      </c>
      <c r="F755" s="92" t="s">
        <v>220</v>
      </c>
      <c r="G755" s="101">
        <f>IF(F755="I",IFERROR(VLOOKUP(C755,Consolidado!B:H,7,FALSE),0),0)</f>
        <v>90161995</v>
      </c>
      <c r="H755" s="93"/>
      <c r="I755" s="277">
        <v>0</v>
      </c>
      <c r="J755" s="93"/>
      <c r="K755" s="101">
        <v>0</v>
      </c>
      <c r="L755" s="93"/>
      <c r="M755" s="277">
        <v>0</v>
      </c>
      <c r="N755" s="93"/>
      <c r="O755" s="101">
        <v>0</v>
      </c>
      <c r="P755" s="93"/>
      <c r="Q755" s="277">
        <v>0</v>
      </c>
    </row>
    <row r="756" spans="1:17" s="94" customFormat="1" ht="12" hidden="1" customHeight="1">
      <c r="A756" s="90" t="s">
        <v>150</v>
      </c>
      <c r="B756" s="90"/>
      <c r="C756" s="91">
        <v>5130302</v>
      </c>
      <c r="D756" s="250" t="s">
        <v>1087</v>
      </c>
      <c r="E756" s="92" t="s">
        <v>6</v>
      </c>
      <c r="F756" s="92" t="s">
        <v>220</v>
      </c>
      <c r="G756" s="101">
        <f>IF(F756="I",IFERROR(VLOOKUP(C756,Consolidado!B:H,7,FALSE),0),0)</f>
        <v>0</v>
      </c>
      <c r="H756" s="93"/>
      <c r="I756" s="277">
        <v>0</v>
      </c>
      <c r="J756" s="93"/>
      <c r="K756" s="101">
        <v>0</v>
      </c>
      <c r="L756" s="93"/>
      <c r="M756" s="277">
        <v>0</v>
      </c>
      <c r="N756" s="93"/>
      <c r="O756" s="101">
        <v>0</v>
      </c>
      <c r="P756" s="93"/>
      <c r="Q756" s="277">
        <v>0</v>
      </c>
    </row>
    <row r="757" spans="1:17" s="94" customFormat="1" ht="12" hidden="1" customHeight="1">
      <c r="A757" s="90" t="s">
        <v>150</v>
      </c>
      <c r="B757" s="90" t="s">
        <v>100</v>
      </c>
      <c r="C757" s="91">
        <v>5130303</v>
      </c>
      <c r="D757" s="250" t="s">
        <v>801</v>
      </c>
      <c r="E757" s="92" t="s">
        <v>6</v>
      </c>
      <c r="F757" s="92" t="s">
        <v>220</v>
      </c>
      <c r="G757" s="101">
        <f>IF(F757="I",IFERROR(VLOOKUP(C757,Consolidado!B:H,7,FALSE),0),0)</f>
        <v>9973160</v>
      </c>
      <c r="H757" s="93"/>
      <c r="I757" s="277">
        <v>0</v>
      </c>
      <c r="J757" s="93"/>
      <c r="K757" s="101">
        <v>0</v>
      </c>
      <c r="L757" s="93"/>
      <c r="M757" s="277">
        <v>0</v>
      </c>
      <c r="N757" s="93"/>
      <c r="O757" s="101">
        <v>0</v>
      </c>
      <c r="P757" s="93"/>
      <c r="Q757" s="277">
        <v>0</v>
      </c>
    </row>
    <row r="758" spans="1:17" s="94" customFormat="1" ht="12" hidden="1" customHeight="1">
      <c r="A758" s="90" t="s">
        <v>150</v>
      </c>
      <c r="B758" s="90" t="s">
        <v>100</v>
      </c>
      <c r="C758" s="91">
        <v>5130304</v>
      </c>
      <c r="D758" s="250" t="s">
        <v>132</v>
      </c>
      <c r="E758" s="92" t="s">
        <v>6</v>
      </c>
      <c r="F758" s="92" t="s">
        <v>220</v>
      </c>
      <c r="G758" s="101">
        <f>IF(F758="I",IFERROR(VLOOKUP(C758,Consolidado!B:H,7,FALSE),0),0)</f>
        <v>48795829</v>
      </c>
      <c r="H758" s="93"/>
      <c r="I758" s="277">
        <v>0</v>
      </c>
      <c r="J758" s="93"/>
      <c r="K758" s="101">
        <v>0</v>
      </c>
      <c r="L758" s="93"/>
      <c r="M758" s="277">
        <v>0</v>
      </c>
      <c r="N758" s="93"/>
      <c r="O758" s="101">
        <v>0</v>
      </c>
      <c r="P758" s="93"/>
      <c r="Q758" s="277">
        <v>0</v>
      </c>
    </row>
    <row r="759" spans="1:17" s="94" customFormat="1" ht="12" hidden="1" customHeight="1">
      <c r="A759" s="90" t="s">
        <v>150</v>
      </c>
      <c r="B759" s="90"/>
      <c r="C759" s="91">
        <v>51304</v>
      </c>
      <c r="D759" s="250" t="s">
        <v>152</v>
      </c>
      <c r="E759" s="92" t="s">
        <v>6</v>
      </c>
      <c r="F759" s="92" t="s">
        <v>219</v>
      </c>
      <c r="G759" s="101">
        <f>IF(F759="I",IFERROR(VLOOKUP(C759,Consolidado!B:H,7,FALSE),0),0)</f>
        <v>0</v>
      </c>
      <c r="H759" s="93"/>
      <c r="I759" s="277">
        <v>0</v>
      </c>
      <c r="J759" s="93"/>
      <c r="K759" s="101">
        <v>0</v>
      </c>
      <c r="L759" s="93"/>
      <c r="M759" s="277">
        <v>0</v>
      </c>
      <c r="N759" s="93"/>
      <c r="O759" s="101">
        <v>0</v>
      </c>
      <c r="P759" s="93"/>
      <c r="Q759" s="277">
        <v>0</v>
      </c>
    </row>
    <row r="760" spans="1:17" s="94" customFormat="1" ht="12" hidden="1" customHeight="1">
      <c r="A760" s="90" t="s">
        <v>150</v>
      </c>
      <c r="B760" s="90" t="s">
        <v>100</v>
      </c>
      <c r="C760" s="91">
        <v>5130401</v>
      </c>
      <c r="D760" s="250" t="s">
        <v>1030</v>
      </c>
      <c r="E760" s="92" t="s">
        <v>6</v>
      </c>
      <c r="F760" s="92" t="s">
        <v>220</v>
      </c>
      <c r="G760" s="101">
        <f>IF(F760="I",IFERROR(VLOOKUP(C760,Consolidado!B:H,7,FALSE),0),0)</f>
        <v>0</v>
      </c>
      <c r="H760" s="93"/>
      <c r="I760" s="277">
        <v>0</v>
      </c>
      <c r="J760" s="93"/>
      <c r="K760" s="101">
        <v>0</v>
      </c>
      <c r="L760" s="93"/>
      <c r="M760" s="277">
        <v>0</v>
      </c>
      <c r="N760" s="93"/>
      <c r="O760" s="101">
        <v>0</v>
      </c>
      <c r="P760" s="93"/>
      <c r="Q760" s="277">
        <v>0</v>
      </c>
    </row>
    <row r="761" spans="1:17" s="94" customFormat="1" ht="12" hidden="1" customHeight="1">
      <c r="A761" s="90" t="s">
        <v>150</v>
      </c>
      <c r="B761" s="90" t="s">
        <v>100</v>
      </c>
      <c r="C761" s="91">
        <v>5130402</v>
      </c>
      <c r="D761" s="250" t="s">
        <v>139</v>
      </c>
      <c r="E761" s="92" t="s">
        <v>6</v>
      </c>
      <c r="F761" s="92" t="s">
        <v>220</v>
      </c>
      <c r="G761" s="101">
        <f>IF(F761="I",IFERROR(VLOOKUP(C761,Consolidado!B:H,7,FALSE),0),0)</f>
        <v>80000000</v>
      </c>
      <c r="H761" s="93"/>
      <c r="I761" s="277">
        <v>0</v>
      </c>
      <c r="J761" s="93"/>
      <c r="K761" s="101">
        <v>0</v>
      </c>
      <c r="L761" s="93"/>
      <c r="M761" s="277">
        <v>0</v>
      </c>
      <c r="N761" s="93"/>
      <c r="O761" s="101">
        <v>0</v>
      </c>
      <c r="P761" s="93"/>
      <c r="Q761" s="277">
        <v>0</v>
      </c>
    </row>
    <row r="762" spans="1:17" s="94" customFormat="1" ht="12" hidden="1" customHeight="1">
      <c r="A762" s="90" t="s">
        <v>150</v>
      </c>
      <c r="B762" s="90"/>
      <c r="C762" s="91">
        <v>5130403</v>
      </c>
      <c r="D762" s="250" t="s">
        <v>1088</v>
      </c>
      <c r="E762" s="92" t="s">
        <v>6</v>
      </c>
      <c r="F762" s="92" t="s">
        <v>220</v>
      </c>
      <c r="G762" s="101">
        <f>IF(F762="I",IFERROR(VLOOKUP(C762,Consolidado!B:H,7,FALSE),0),0)</f>
        <v>0</v>
      </c>
      <c r="H762" s="93"/>
      <c r="I762" s="277">
        <v>0</v>
      </c>
      <c r="J762" s="93"/>
      <c r="K762" s="101">
        <v>0</v>
      </c>
      <c r="L762" s="93"/>
      <c r="M762" s="277">
        <v>0</v>
      </c>
      <c r="N762" s="93"/>
      <c r="O762" s="101">
        <v>0</v>
      </c>
      <c r="P762" s="93"/>
      <c r="Q762" s="277">
        <v>0</v>
      </c>
    </row>
    <row r="763" spans="1:17" s="94" customFormat="1" ht="12" hidden="1" customHeight="1">
      <c r="A763" s="90" t="s">
        <v>150</v>
      </c>
      <c r="B763" s="90" t="s">
        <v>100</v>
      </c>
      <c r="C763" s="91">
        <v>5130404</v>
      </c>
      <c r="D763" s="250" t="s">
        <v>802</v>
      </c>
      <c r="E763" s="92" t="s">
        <v>6</v>
      </c>
      <c r="F763" s="92" t="s">
        <v>220</v>
      </c>
      <c r="G763" s="101">
        <f>IF(F763="I",IFERROR(VLOOKUP(C763,Consolidado!B:H,7,FALSE),0),0)</f>
        <v>337359</v>
      </c>
      <c r="H763" s="93"/>
      <c r="I763" s="277">
        <v>0</v>
      </c>
      <c r="J763" s="93"/>
      <c r="K763" s="101">
        <v>0</v>
      </c>
      <c r="L763" s="93"/>
      <c r="M763" s="277">
        <v>0</v>
      </c>
      <c r="N763" s="93"/>
      <c r="O763" s="101">
        <v>0</v>
      </c>
      <c r="P763" s="93"/>
      <c r="Q763" s="277">
        <v>0</v>
      </c>
    </row>
    <row r="764" spans="1:17" s="94" customFormat="1" ht="12" hidden="1" customHeight="1">
      <c r="A764" s="90" t="s">
        <v>150</v>
      </c>
      <c r="B764" s="90" t="s">
        <v>100</v>
      </c>
      <c r="C764" s="91">
        <v>5130405</v>
      </c>
      <c r="D764" s="250" t="s">
        <v>803</v>
      </c>
      <c r="E764" s="92" t="s">
        <v>6</v>
      </c>
      <c r="F764" s="92" t="s">
        <v>220</v>
      </c>
      <c r="G764" s="101">
        <f>IF(F764="I",IFERROR(VLOOKUP(C764,Consolidado!B:H,7,FALSE),0),0)</f>
        <v>139131432</v>
      </c>
      <c r="H764" s="93"/>
      <c r="I764" s="277">
        <v>0</v>
      </c>
      <c r="J764" s="93"/>
      <c r="K764" s="101">
        <v>0</v>
      </c>
      <c r="L764" s="93"/>
      <c r="M764" s="277">
        <v>0</v>
      </c>
      <c r="N764" s="93"/>
      <c r="O764" s="101">
        <v>0</v>
      </c>
      <c r="P764" s="93"/>
      <c r="Q764" s="277">
        <v>0</v>
      </c>
    </row>
    <row r="765" spans="1:17" s="94" customFormat="1" ht="12" hidden="1" customHeight="1">
      <c r="A765" s="90" t="s">
        <v>150</v>
      </c>
      <c r="B765" s="90" t="s">
        <v>46</v>
      </c>
      <c r="C765" s="91">
        <v>5130406</v>
      </c>
      <c r="D765" s="250" t="s">
        <v>804</v>
      </c>
      <c r="E765" s="92" t="s">
        <v>6</v>
      </c>
      <c r="F765" s="92" t="s">
        <v>220</v>
      </c>
      <c r="G765" s="101">
        <f>IF(F765="I",IFERROR(VLOOKUP(C765,Consolidado!B:H,7,FALSE),0),0)</f>
        <v>60000000</v>
      </c>
      <c r="H765" s="93"/>
      <c r="I765" s="277">
        <v>0</v>
      </c>
      <c r="J765" s="93"/>
      <c r="K765" s="101">
        <v>0</v>
      </c>
      <c r="L765" s="93"/>
      <c r="M765" s="277">
        <v>0</v>
      </c>
      <c r="N765" s="93"/>
      <c r="O765" s="101">
        <v>0</v>
      </c>
      <c r="P765" s="93"/>
      <c r="Q765" s="277">
        <v>0</v>
      </c>
    </row>
    <row r="766" spans="1:17" s="94" customFormat="1" ht="12" hidden="1" customHeight="1">
      <c r="A766" s="90" t="s">
        <v>150</v>
      </c>
      <c r="B766" s="90"/>
      <c r="C766" s="91">
        <v>5130407</v>
      </c>
      <c r="D766" s="250" t="s">
        <v>1089</v>
      </c>
      <c r="E766" s="92" t="s">
        <v>6</v>
      </c>
      <c r="F766" s="92" t="s">
        <v>220</v>
      </c>
      <c r="G766" s="101">
        <f>IF(F766="I",IFERROR(VLOOKUP(C766,Consolidado!B:H,7,FALSE),0),0)</f>
        <v>0</v>
      </c>
      <c r="H766" s="93"/>
      <c r="I766" s="277">
        <v>0</v>
      </c>
      <c r="J766" s="93"/>
      <c r="K766" s="101">
        <v>0</v>
      </c>
      <c r="L766" s="93"/>
      <c r="M766" s="277">
        <v>0</v>
      </c>
      <c r="N766" s="93"/>
      <c r="O766" s="101">
        <v>0</v>
      </c>
      <c r="P766" s="93"/>
      <c r="Q766" s="277">
        <v>0</v>
      </c>
    </row>
    <row r="767" spans="1:17" s="94" customFormat="1" ht="12" hidden="1" customHeight="1">
      <c r="A767" s="90" t="s">
        <v>150</v>
      </c>
      <c r="B767" s="90"/>
      <c r="C767" s="91">
        <v>51305</v>
      </c>
      <c r="D767" s="250" t="s">
        <v>805</v>
      </c>
      <c r="E767" s="92" t="s">
        <v>6</v>
      </c>
      <c r="F767" s="92" t="s">
        <v>219</v>
      </c>
      <c r="G767" s="101">
        <f>IF(F767="I",IFERROR(VLOOKUP(C767,Consolidado!B:H,7,FALSE),0),0)</f>
        <v>0</v>
      </c>
      <c r="H767" s="93"/>
      <c r="I767" s="277">
        <v>0</v>
      </c>
      <c r="J767" s="93"/>
      <c r="K767" s="101">
        <v>0</v>
      </c>
      <c r="L767" s="93"/>
      <c r="M767" s="277">
        <v>0</v>
      </c>
      <c r="N767" s="93"/>
      <c r="O767" s="101">
        <v>0</v>
      </c>
      <c r="P767" s="93"/>
      <c r="Q767" s="277">
        <v>0</v>
      </c>
    </row>
    <row r="768" spans="1:17" s="94" customFormat="1" ht="12" hidden="1" customHeight="1">
      <c r="A768" s="90" t="s">
        <v>150</v>
      </c>
      <c r="B768" s="90"/>
      <c r="C768" s="91">
        <v>5130501</v>
      </c>
      <c r="D768" s="250" t="s">
        <v>806</v>
      </c>
      <c r="E768" s="92" t="s">
        <v>6</v>
      </c>
      <c r="F768" s="92" t="s">
        <v>219</v>
      </c>
      <c r="G768" s="101">
        <f>IF(F768="I",IFERROR(VLOOKUP(C768,Consolidado!B:H,7,FALSE),0),0)</f>
        <v>0</v>
      </c>
      <c r="H768" s="93"/>
      <c r="I768" s="277">
        <v>0</v>
      </c>
      <c r="J768" s="93"/>
      <c r="K768" s="101">
        <v>0</v>
      </c>
      <c r="L768" s="93"/>
      <c r="M768" s="277">
        <v>0</v>
      </c>
      <c r="N768" s="93"/>
      <c r="O768" s="101">
        <v>0</v>
      </c>
      <c r="P768" s="93"/>
      <c r="Q768" s="277">
        <v>0</v>
      </c>
    </row>
    <row r="769" spans="1:17" s="94" customFormat="1" ht="12" hidden="1" customHeight="1">
      <c r="A769" s="90" t="s">
        <v>150</v>
      </c>
      <c r="B769" s="90" t="s">
        <v>101</v>
      </c>
      <c r="C769" s="91">
        <v>513050101</v>
      </c>
      <c r="D769" s="250" t="s">
        <v>807</v>
      </c>
      <c r="E769" s="92" t="s">
        <v>6</v>
      </c>
      <c r="F769" s="92" t="s">
        <v>220</v>
      </c>
      <c r="G769" s="101">
        <f>IF(F769="I",IFERROR(VLOOKUP(C769,Consolidado!B:H,7,FALSE),0),0)</f>
        <v>147120</v>
      </c>
      <c r="H769" s="93"/>
      <c r="I769" s="277">
        <v>0</v>
      </c>
      <c r="J769" s="93"/>
      <c r="K769" s="101">
        <v>0</v>
      </c>
      <c r="L769" s="93"/>
      <c r="M769" s="277">
        <v>0</v>
      </c>
      <c r="N769" s="93"/>
      <c r="O769" s="101">
        <v>0</v>
      </c>
      <c r="P769" s="93"/>
      <c r="Q769" s="277">
        <v>0</v>
      </c>
    </row>
    <row r="770" spans="1:17" s="94" customFormat="1" ht="12" hidden="1" customHeight="1">
      <c r="A770" s="90" t="s">
        <v>150</v>
      </c>
      <c r="B770" s="90"/>
      <c r="C770" s="91">
        <v>513050102</v>
      </c>
      <c r="D770" s="250" t="s">
        <v>1090</v>
      </c>
      <c r="E770" s="92" t="s">
        <v>6</v>
      </c>
      <c r="F770" s="92" t="s">
        <v>220</v>
      </c>
      <c r="G770" s="101">
        <f>IF(F770="I",IFERROR(VLOOKUP(C770,Consolidado!B:H,7,FALSE),0),0)</f>
        <v>0</v>
      </c>
      <c r="H770" s="93"/>
      <c r="I770" s="277">
        <v>0</v>
      </c>
      <c r="J770" s="93"/>
      <c r="K770" s="101">
        <v>0</v>
      </c>
      <c r="L770" s="93"/>
      <c r="M770" s="277">
        <v>0</v>
      </c>
      <c r="N770" s="93"/>
      <c r="O770" s="101">
        <v>0</v>
      </c>
      <c r="P770" s="93"/>
      <c r="Q770" s="277">
        <v>0</v>
      </c>
    </row>
    <row r="771" spans="1:17" s="94" customFormat="1" ht="12" hidden="1" customHeight="1">
      <c r="A771" s="90" t="s">
        <v>150</v>
      </c>
      <c r="B771" s="90" t="s">
        <v>101</v>
      </c>
      <c r="C771" s="91">
        <v>513050103</v>
      </c>
      <c r="D771" s="250" t="s">
        <v>808</v>
      </c>
      <c r="E771" s="92" t="s">
        <v>6</v>
      </c>
      <c r="F771" s="92" t="s">
        <v>220</v>
      </c>
      <c r="G771" s="101">
        <f>IF(F771="I",IFERROR(VLOOKUP(C771,Consolidado!B:H,7,FALSE),0),0)</f>
        <v>730752</v>
      </c>
      <c r="H771" s="93"/>
      <c r="I771" s="277">
        <v>0</v>
      </c>
      <c r="J771" s="93"/>
      <c r="K771" s="101">
        <v>0</v>
      </c>
      <c r="L771" s="93"/>
      <c r="M771" s="277">
        <v>0</v>
      </c>
      <c r="N771" s="93"/>
      <c r="O771" s="101">
        <v>0</v>
      </c>
      <c r="P771" s="93"/>
      <c r="Q771" s="277">
        <v>0</v>
      </c>
    </row>
    <row r="772" spans="1:17" s="94" customFormat="1" ht="12" hidden="1" customHeight="1">
      <c r="A772" s="90" t="s">
        <v>150</v>
      </c>
      <c r="B772" s="90"/>
      <c r="C772" s="91">
        <v>513050104</v>
      </c>
      <c r="D772" s="250" t="s">
        <v>1091</v>
      </c>
      <c r="E772" s="92" t="s">
        <v>6</v>
      </c>
      <c r="F772" s="92" t="s">
        <v>220</v>
      </c>
      <c r="G772" s="101">
        <f>IF(F772="I",IFERROR(VLOOKUP(C772,Consolidado!B:H,7,FALSE),0),0)</f>
        <v>0</v>
      </c>
      <c r="H772" s="93"/>
      <c r="I772" s="277">
        <v>0</v>
      </c>
      <c r="J772" s="93"/>
      <c r="K772" s="101">
        <v>0</v>
      </c>
      <c r="L772" s="93"/>
      <c r="M772" s="277">
        <v>0</v>
      </c>
      <c r="N772" s="93"/>
      <c r="O772" s="101">
        <v>0</v>
      </c>
      <c r="P772" s="93"/>
      <c r="Q772" s="277">
        <v>0</v>
      </c>
    </row>
    <row r="773" spans="1:17" s="94" customFormat="1" ht="12" hidden="1" customHeight="1">
      <c r="A773" s="90" t="s">
        <v>150</v>
      </c>
      <c r="B773" s="90"/>
      <c r="C773" s="91">
        <v>513050105</v>
      </c>
      <c r="D773" s="250" t="s">
        <v>1092</v>
      </c>
      <c r="E773" s="92" t="s">
        <v>6</v>
      </c>
      <c r="F773" s="92" t="s">
        <v>220</v>
      </c>
      <c r="G773" s="101">
        <f>IF(F773="I",IFERROR(VLOOKUP(C773,Consolidado!B:H,7,FALSE),0),0)</f>
        <v>0</v>
      </c>
      <c r="H773" s="93"/>
      <c r="I773" s="277">
        <v>0</v>
      </c>
      <c r="J773" s="93"/>
      <c r="K773" s="101">
        <v>0</v>
      </c>
      <c r="L773" s="93"/>
      <c r="M773" s="277">
        <v>0</v>
      </c>
      <c r="N773" s="93"/>
      <c r="O773" s="101">
        <v>0</v>
      </c>
      <c r="P773" s="93"/>
      <c r="Q773" s="277">
        <v>0</v>
      </c>
    </row>
    <row r="774" spans="1:17" s="94" customFormat="1" ht="12" hidden="1" customHeight="1">
      <c r="A774" s="90" t="s">
        <v>150</v>
      </c>
      <c r="B774" s="90"/>
      <c r="C774" s="91">
        <v>513050106</v>
      </c>
      <c r="D774" s="250" t="s">
        <v>1093</v>
      </c>
      <c r="E774" s="92" t="s">
        <v>6</v>
      </c>
      <c r="F774" s="92" t="s">
        <v>220</v>
      </c>
      <c r="G774" s="101">
        <f>IF(F774="I",IFERROR(VLOOKUP(C774,Consolidado!B:H,7,FALSE),0),0)</f>
        <v>0</v>
      </c>
      <c r="H774" s="93"/>
      <c r="I774" s="277">
        <v>0</v>
      </c>
      <c r="J774" s="93"/>
      <c r="K774" s="101">
        <v>0</v>
      </c>
      <c r="L774" s="93"/>
      <c r="M774" s="277">
        <v>0</v>
      </c>
      <c r="N774" s="93"/>
      <c r="O774" s="101">
        <v>0</v>
      </c>
      <c r="P774" s="93"/>
      <c r="Q774" s="277">
        <v>0</v>
      </c>
    </row>
    <row r="775" spans="1:17" s="94" customFormat="1" ht="12" hidden="1" customHeight="1">
      <c r="A775" s="90" t="s">
        <v>150</v>
      </c>
      <c r="B775" s="90"/>
      <c r="C775" s="91">
        <v>513050107</v>
      </c>
      <c r="D775" s="250" t="s">
        <v>991</v>
      </c>
      <c r="E775" s="92" t="s">
        <v>6</v>
      </c>
      <c r="F775" s="92" t="s">
        <v>220</v>
      </c>
      <c r="G775" s="101">
        <f>IF(F775="I",IFERROR(VLOOKUP(C775,Consolidado!B:H,7,FALSE),0),0)</f>
        <v>0</v>
      </c>
      <c r="H775" s="93"/>
      <c r="I775" s="277">
        <v>0</v>
      </c>
      <c r="J775" s="93"/>
      <c r="K775" s="101">
        <v>0</v>
      </c>
      <c r="L775" s="93"/>
      <c r="M775" s="277">
        <v>0</v>
      </c>
      <c r="N775" s="93"/>
      <c r="O775" s="101">
        <v>0</v>
      </c>
      <c r="P775" s="93"/>
      <c r="Q775" s="277">
        <v>0</v>
      </c>
    </row>
    <row r="776" spans="1:17" s="94" customFormat="1" ht="12" hidden="1" customHeight="1">
      <c r="A776" s="90" t="s">
        <v>150</v>
      </c>
      <c r="B776" s="90"/>
      <c r="C776" s="91">
        <v>513050108</v>
      </c>
      <c r="D776" s="250" t="s">
        <v>992</v>
      </c>
      <c r="E776" s="92" t="s">
        <v>6</v>
      </c>
      <c r="F776" s="92" t="s">
        <v>220</v>
      </c>
      <c r="G776" s="101">
        <f>IF(F776="I",IFERROR(VLOOKUP(C776,Consolidado!B:H,7,FALSE),0),0)</f>
        <v>0</v>
      </c>
      <c r="H776" s="93"/>
      <c r="I776" s="277">
        <v>0</v>
      </c>
      <c r="J776" s="93"/>
      <c r="K776" s="101">
        <v>0</v>
      </c>
      <c r="L776" s="93"/>
      <c r="M776" s="277">
        <v>0</v>
      </c>
      <c r="N776" s="93"/>
      <c r="O776" s="101">
        <v>0</v>
      </c>
      <c r="P776" s="93"/>
      <c r="Q776" s="277">
        <v>0</v>
      </c>
    </row>
    <row r="777" spans="1:17" s="94" customFormat="1" ht="12" hidden="1" customHeight="1">
      <c r="A777" s="90" t="s">
        <v>150</v>
      </c>
      <c r="B777" s="90"/>
      <c r="C777" s="91">
        <v>5130502</v>
      </c>
      <c r="D777" s="250" t="s">
        <v>809</v>
      </c>
      <c r="E777" s="92" t="s">
        <v>6</v>
      </c>
      <c r="F777" s="92" t="s">
        <v>219</v>
      </c>
      <c r="G777" s="101">
        <f>IF(F777="I",IFERROR(VLOOKUP(C777,Consolidado!B:H,7,FALSE),0),0)</f>
        <v>0</v>
      </c>
      <c r="H777" s="93"/>
      <c r="I777" s="277">
        <v>0</v>
      </c>
      <c r="J777" s="93"/>
      <c r="K777" s="101">
        <v>0</v>
      </c>
      <c r="L777" s="93"/>
      <c r="M777" s="277">
        <v>0</v>
      </c>
      <c r="N777" s="93"/>
      <c r="O777" s="101">
        <v>0</v>
      </c>
      <c r="P777" s="93"/>
      <c r="Q777" s="277">
        <v>0</v>
      </c>
    </row>
    <row r="778" spans="1:17" s="94" customFormat="1" ht="12" hidden="1" customHeight="1">
      <c r="A778" s="90" t="s">
        <v>150</v>
      </c>
      <c r="B778" s="90" t="s">
        <v>101</v>
      </c>
      <c r="C778" s="91">
        <v>513050201</v>
      </c>
      <c r="D778" s="250" t="s">
        <v>810</v>
      </c>
      <c r="E778" s="92" t="s">
        <v>6</v>
      </c>
      <c r="F778" s="92" t="s">
        <v>220</v>
      </c>
      <c r="G778" s="101">
        <f>IF(F778="I",IFERROR(VLOOKUP(C778,Consolidado!B:H,7,FALSE),0),0)</f>
        <v>21799317</v>
      </c>
      <c r="H778" s="93"/>
      <c r="I778" s="277">
        <v>0</v>
      </c>
      <c r="J778" s="93"/>
      <c r="K778" s="101">
        <v>0</v>
      </c>
      <c r="L778" s="93"/>
      <c r="M778" s="277">
        <v>0</v>
      </c>
      <c r="N778" s="93"/>
      <c r="O778" s="101">
        <v>0</v>
      </c>
      <c r="P778" s="93"/>
      <c r="Q778" s="277">
        <v>0</v>
      </c>
    </row>
    <row r="779" spans="1:17" s="94" customFormat="1" ht="12" hidden="1" customHeight="1">
      <c r="A779" s="90" t="s">
        <v>150</v>
      </c>
      <c r="B779" s="90" t="s">
        <v>101</v>
      </c>
      <c r="C779" s="91">
        <v>513050202</v>
      </c>
      <c r="D779" s="250" t="s">
        <v>811</v>
      </c>
      <c r="E779" s="92" t="s">
        <v>6</v>
      </c>
      <c r="F779" s="92" t="s">
        <v>220</v>
      </c>
      <c r="G779" s="101">
        <f>IF(F779="I",IFERROR(VLOOKUP(C779,Consolidado!B:H,7,FALSE),0),0)</f>
        <v>33246393</v>
      </c>
      <c r="H779" s="93"/>
      <c r="I779" s="277">
        <v>0</v>
      </c>
      <c r="J779" s="93"/>
      <c r="K779" s="101">
        <v>0</v>
      </c>
      <c r="L779" s="93"/>
      <c r="M779" s="277">
        <v>0</v>
      </c>
      <c r="N779" s="93"/>
      <c r="O779" s="101">
        <v>0</v>
      </c>
      <c r="P779" s="93"/>
      <c r="Q779" s="277">
        <v>0</v>
      </c>
    </row>
    <row r="780" spans="1:17" s="94" customFormat="1" ht="12" hidden="1" customHeight="1">
      <c r="A780" s="90" t="s">
        <v>150</v>
      </c>
      <c r="B780" s="90" t="s">
        <v>101</v>
      </c>
      <c r="C780" s="91">
        <v>513050203</v>
      </c>
      <c r="D780" s="250" t="s">
        <v>812</v>
      </c>
      <c r="E780" s="92" t="s">
        <v>6</v>
      </c>
      <c r="F780" s="92" t="s">
        <v>220</v>
      </c>
      <c r="G780" s="101">
        <f>IF(F780="I",IFERROR(VLOOKUP(C780,Consolidado!B:H,7,FALSE),0),0)</f>
        <v>22347786</v>
      </c>
      <c r="H780" s="93"/>
      <c r="I780" s="277">
        <v>0</v>
      </c>
      <c r="J780" s="93"/>
      <c r="K780" s="101">
        <v>0</v>
      </c>
      <c r="L780" s="93"/>
      <c r="M780" s="277">
        <v>0</v>
      </c>
      <c r="N780" s="93"/>
      <c r="O780" s="101">
        <v>0</v>
      </c>
      <c r="P780" s="93"/>
      <c r="Q780" s="277">
        <v>0</v>
      </c>
    </row>
    <row r="781" spans="1:17" s="94" customFormat="1" ht="12" hidden="1" customHeight="1">
      <c r="A781" s="90" t="s">
        <v>150</v>
      </c>
      <c r="B781" s="90" t="s">
        <v>101</v>
      </c>
      <c r="C781" s="91">
        <v>513050204</v>
      </c>
      <c r="D781" s="250" t="s">
        <v>813</v>
      </c>
      <c r="E781" s="92" t="s">
        <v>6</v>
      </c>
      <c r="F781" s="92" t="s">
        <v>220</v>
      </c>
      <c r="G781" s="101">
        <f>IF(F781="I",IFERROR(VLOOKUP(C781,Consolidado!B:H,7,FALSE),0),0)</f>
        <v>320001</v>
      </c>
      <c r="H781" s="93"/>
      <c r="I781" s="277">
        <v>0</v>
      </c>
      <c r="J781" s="93"/>
      <c r="K781" s="101">
        <v>0</v>
      </c>
      <c r="L781" s="93"/>
      <c r="M781" s="277">
        <v>0</v>
      </c>
      <c r="N781" s="93"/>
      <c r="O781" s="101">
        <v>0</v>
      </c>
      <c r="P781" s="93"/>
      <c r="Q781" s="277">
        <v>0</v>
      </c>
    </row>
    <row r="782" spans="1:17" s="94" customFormat="1" ht="12" hidden="1" customHeight="1">
      <c r="A782" s="90" t="s">
        <v>150</v>
      </c>
      <c r="B782" s="90"/>
      <c r="C782" s="91">
        <v>51306</v>
      </c>
      <c r="D782" s="250" t="s">
        <v>137</v>
      </c>
      <c r="E782" s="92" t="s">
        <v>6</v>
      </c>
      <c r="F782" s="92" t="s">
        <v>219</v>
      </c>
      <c r="G782" s="101">
        <f>IF(F782="I",IFERROR(VLOOKUP(C782,Consolidado!B:H,7,FALSE),0),0)</f>
        <v>0</v>
      </c>
      <c r="H782" s="93"/>
      <c r="I782" s="277">
        <v>0</v>
      </c>
      <c r="J782" s="93"/>
      <c r="K782" s="101">
        <v>0</v>
      </c>
      <c r="L782" s="93"/>
      <c r="M782" s="277">
        <v>0</v>
      </c>
      <c r="N782" s="93"/>
      <c r="O782" s="101">
        <v>0</v>
      </c>
      <c r="P782" s="93"/>
      <c r="Q782" s="277">
        <v>0</v>
      </c>
    </row>
    <row r="783" spans="1:17" s="94" customFormat="1" ht="12" hidden="1" customHeight="1">
      <c r="A783" s="90" t="s">
        <v>150</v>
      </c>
      <c r="B783" s="90"/>
      <c r="C783" s="91">
        <v>5130601</v>
      </c>
      <c r="D783" s="250" t="s">
        <v>1094</v>
      </c>
      <c r="E783" s="92" t="s">
        <v>6</v>
      </c>
      <c r="F783" s="92" t="s">
        <v>220</v>
      </c>
      <c r="G783" s="101">
        <f>IF(F783="I",IFERROR(VLOOKUP(C783,Consolidado!B:H,7,FALSE),0),0)</f>
        <v>0</v>
      </c>
      <c r="H783" s="93"/>
      <c r="I783" s="277">
        <v>0</v>
      </c>
      <c r="J783" s="93"/>
      <c r="K783" s="101">
        <v>0</v>
      </c>
      <c r="L783" s="93"/>
      <c r="M783" s="277">
        <v>0</v>
      </c>
      <c r="N783" s="93"/>
      <c r="O783" s="101">
        <v>0</v>
      </c>
      <c r="P783" s="93"/>
      <c r="Q783" s="277">
        <v>0</v>
      </c>
    </row>
    <row r="784" spans="1:17" s="94" customFormat="1" ht="12" hidden="1" customHeight="1">
      <c r="A784" s="90" t="s">
        <v>150</v>
      </c>
      <c r="B784" s="90"/>
      <c r="C784" s="91">
        <v>5130602</v>
      </c>
      <c r="D784" s="250" t="s">
        <v>1095</v>
      </c>
      <c r="E784" s="92" t="s">
        <v>6</v>
      </c>
      <c r="F784" s="92" t="s">
        <v>220</v>
      </c>
      <c r="G784" s="101">
        <f>IF(F784="I",IFERROR(VLOOKUP(C784,Consolidado!B:H,7,FALSE),0),0)</f>
        <v>0</v>
      </c>
      <c r="H784" s="93"/>
      <c r="I784" s="277">
        <v>0</v>
      </c>
      <c r="J784" s="93"/>
      <c r="K784" s="101">
        <v>0</v>
      </c>
      <c r="L784" s="93"/>
      <c r="M784" s="277">
        <v>0</v>
      </c>
      <c r="N784" s="93"/>
      <c r="O784" s="101">
        <v>0</v>
      </c>
      <c r="P784" s="93"/>
      <c r="Q784" s="277">
        <v>0</v>
      </c>
    </row>
    <row r="785" spans="1:17" s="94" customFormat="1" ht="12" hidden="1" customHeight="1">
      <c r="A785" s="90" t="s">
        <v>150</v>
      </c>
      <c r="B785" s="90" t="s">
        <v>48</v>
      </c>
      <c r="C785" s="91">
        <v>5130603</v>
      </c>
      <c r="D785" s="250" t="s">
        <v>814</v>
      </c>
      <c r="E785" s="92" t="s">
        <v>6</v>
      </c>
      <c r="F785" s="92" t="s">
        <v>220</v>
      </c>
      <c r="G785" s="101">
        <f>IF(F785="I",IFERROR(VLOOKUP(C785,Consolidado!B:H,7,FALSE),0),0)</f>
        <v>28203268</v>
      </c>
      <c r="H785" s="93"/>
      <c r="I785" s="277">
        <v>0</v>
      </c>
      <c r="J785" s="93"/>
      <c r="K785" s="101">
        <v>0</v>
      </c>
      <c r="L785" s="93"/>
      <c r="M785" s="277">
        <v>0</v>
      </c>
      <c r="N785" s="93"/>
      <c r="O785" s="101">
        <v>0</v>
      </c>
      <c r="P785" s="93"/>
      <c r="Q785" s="277">
        <v>0</v>
      </c>
    </row>
    <row r="786" spans="1:17" s="94" customFormat="1" ht="12" hidden="1" customHeight="1">
      <c r="A786" s="90" t="s">
        <v>150</v>
      </c>
      <c r="B786" s="90"/>
      <c r="C786" s="91">
        <v>5130604</v>
      </c>
      <c r="D786" s="250" t="s">
        <v>984</v>
      </c>
      <c r="E786" s="92" t="s">
        <v>6</v>
      </c>
      <c r="F786" s="92" t="s">
        <v>220</v>
      </c>
      <c r="G786" s="101">
        <f>IF(F786="I",IFERROR(VLOOKUP(C786,Consolidado!B:H,7,FALSE),0),0)</f>
        <v>0</v>
      </c>
      <c r="H786" s="93"/>
      <c r="I786" s="277">
        <v>0</v>
      </c>
      <c r="J786" s="93"/>
      <c r="K786" s="101">
        <v>0</v>
      </c>
      <c r="L786" s="93"/>
      <c r="M786" s="277">
        <v>0</v>
      </c>
      <c r="N786" s="93"/>
      <c r="O786" s="101">
        <v>0</v>
      </c>
      <c r="P786" s="93"/>
      <c r="Q786" s="277">
        <v>0</v>
      </c>
    </row>
    <row r="787" spans="1:17" s="94" customFormat="1" ht="12" hidden="1" customHeight="1">
      <c r="A787" s="90" t="s">
        <v>150</v>
      </c>
      <c r="B787" s="90" t="s">
        <v>48</v>
      </c>
      <c r="C787" s="91">
        <v>5130605</v>
      </c>
      <c r="D787" s="250" t="s">
        <v>194</v>
      </c>
      <c r="E787" s="92" t="s">
        <v>6</v>
      </c>
      <c r="F787" s="92" t="s">
        <v>220</v>
      </c>
      <c r="G787" s="101">
        <f>IF(F787="I",IFERROR(VLOOKUP(C787,Consolidado!B:H,7,FALSE),0),0)</f>
        <v>0</v>
      </c>
      <c r="H787" s="93"/>
      <c r="I787" s="277">
        <v>0</v>
      </c>
      <c r="J787" s="93"/>
      <c r="K787" s="101">
        <v>0</v>
      </c>
      <c r="L787" s="93"/>
      <c r="M787" s="277">
        <v>0</v>
      </c>
      <c r="N787" s="93"/>
      <c r="O787" s="101">
        <v>0</v>
      </c>
      <c r="P787" s="93"/>
      <c r="Q787" s="277">
        <v>0</v>
      </c>
    </row>
    <row r="788" spans="1:17" s="94" customFormat="1" ht="12" hidden="1" customHeight="1">
      <c r="A788" s="90" t="s">
        <v>150</v>
      </c>
      <c r="B788" s="90"/>
      <c r="C788" s="91">
        <v>51307</v>
      </c>
      <c r="D788" s="250" t="s">
        <v>1096</v>
      </c>
      <c r="E788" s="92" t="s">
        <v>6</v>
      </c>
      <c r="F788" s="92" t="s">
        <v>219</v>
      </c>
      <c r="G788" s="101">
        <f>IF(F788="I",IFERROR(VLOOKUP(C788,Consolidado!B:H,7,FALSE),0),0)</f>
        <v>0</v>
      </c>
      <c r="H788" s="93"/>
      <c r="I788" s="277">
        <v>0</v>
      </c>
      <c r="J788" s="93"/>
      <c r="K788" s="101">
        <v>0</v>
      </c>
      <c r="L788" s="93"/>
      <c r="M788" s="277">
        <v>0</v>
      </c>
      <c r="N788" s="93"/>
      <c r="O788" s="101">
        <v>0</v>
      </c>
      <c r="P788" s="93"/>
      <c r="Q788" s="277">
        <v>0</v>
      </c>
    </row>
    <row r="789" spans="1:17" s="94" customFormat="1" ht="12" hidden="1" customHeight="1">
      <c r="A789" s="90" t="s">
        <v>150</v>
      </c>
      <c r="B789" s="251"/>
      <c r="C789" s="91">
        <v>51308</v>
      </c>
      <c r="D789" s="250" t="s">
        <v>47</v>
      </c>
      <c r="E789" s="92" t="s">
        <v>6</v>
      </c>
      <c r="F789" s="92" t="s">
        <v>219</v>
      </c>
      <c r="G789" s="101">
        <f>IF(F789="I",IFERROR(VLOOKUP(C789,Consolidado!B:H,7,FALSE),0),0)</f>
        <v>0</v>
      </c>
      <c r="H789" s="93"/>
      <c r="I789" s="277">
        <v>0</v>
      </c>
      <c r="J789" s="93"/>
      <c r="K789" s="101">
        <v>0</v>
      </c>
      <c r="L789" s="93"/>
      <c r="M789" s="277">
        <v>0</v>
      </c>
      <c r="N789" s="93"/>
      <c r="O789" s="101">
        <v>0</v>
      </c>
      <c r="P789" s="93"/>
      <c r="Q789" s="277">
        <v>0</v>
      </c>
    </row>
    <row r="790" spans="1:17" s="94" customFormat="1" ht="12" hidden="1" customHeight="1">
      <c r="A790" s="90" t="s">
        <v>150</v>
      </c>
      <c r="B790" s="90" t="s">
        <v>47</v>
      </c>
      <c r="C790" s="91">
        <v>5130801</v>
      </c>
      <c r="D790" s="250" t="s">
        <v>815</v>
      </c>
      <c r="E790" s="92" t="s">
        <v>6</v>
      </c>
      <c r="F790" s="92" t="s">
        <v>220</v>
      </c>
      <c r="G790" s="101">
        <f>IF(F790="I",IFERROR(VLOOKUP(C790,Consolidado!B:H,7,FALSE),0),0)</f>
        <v>1746503</v>
      </c>
      <c r="H790" s="93"/>
      <c r="I790" s="277">
        <v>0</v>
      </c>
      <c r="J790" s="93"/>
      <c r="K790" s="101">
        <v>0</v>
      </c>
      <c r="L790" s="93"/>
      <c r="M790" s="277">
        <v>0</v>
      </c>
      <c r="N790" s="93"/>
      <c r="O790" s="101">
        <v>0</v>
      </c>
      <c r="P790" s="93"/>
      <c r="Q790" s="277">
        <v>0</v>
      </c>
    </row>
    <row r="791" spans="1:17" s="94" customFormat="1" ht="12" hidden="1" customHeight="1">
      <c r="A791" s="90" t="s">
        <v>150</v>
      </c>
      <c r="B791" s="90"/>
      <c r="C791" s="91">
        <v>51309</v>
      </c>
      <c r="D791" s="250" t="s">
        <v>50</v>
      </c>
      <c r="E791" s="92" t="s">
        <v>6</v>
      </c>
      <c r="F791" s="92" t="s">
        <v>219</v>
      </c>
      <c r="G791" s="101">
        <f>IF(F791="I",IFERROR(VLOOKUP(C791,Consolidado!B:H,7,FALSE),0),0)</f>
        <v>0</v>
      </c>
      <c r="H791" s="93"/>
      <c r="I791" s="277">
        <v>0</v>
      </c>
      <c r="J791" s="93"/>
      <c r="K791" s="101">
        <v>0</v>
      </c>
      <c r="L791" s="93"/>
      <c r="M791" s="277">
        <v>0</v>
      </c>
      <c r="N791" s="93"/>
      <c r="O791" s="101">
        <v>0</v>
      </c>
      <c r="P791" s="93"/>
      <c r="Q791" s="277">
        <v>0</v>
      </c>
    </row>
    <row r="792" spans="1:17" s="94" customFormat="1" ht="12" hidden="1" customHeight="1">
      <c r="A792" s="90" t="s">
        <v>150</v>
      </c>
      <c r="B792" s="90"/>
      <c r="C792" s="91">
        <v>5130901</v>
      </c>
      <c r="D792" s="250" t="s">
        <v>1097</v>
      </c>
      <c r="E792" s="92" t="s">
        <v>6</v>
      </c>
      <c r="F792" s="92" t="s">
        <v>220</v>
      </c>
      <c r="G792" s="101">
        <f>IF(F792="I",IFERROR(VLOOKUP(C792,Consolidado!B:H,7,FALSE),0),0)</f>
        <v>0</v>
      </c>
      <c r="H792" s="93"/>
      <c r="I792" s="277">
        <v>0</v>
      </c>
      <c r="J792" s="93"/>
      <c r="K792" s="101">
        <v>0</v>
      </c>
      <c r="L792" s="93"/>
      <c r="M792" s="277">
        <v>0</v>
      </c>
      <c r="N792" s="93"/>
      <c r="O792" s="101">
        <v>0</v>
      </c>
      <c r="P792" s="93"/>
      <c r="Q792" s="277">
        <v>0</v>
      </c>
    </row>
    <row r="793" spans="1:17" s="94" customFormat="1" ht="12" hidden="1" customHeight="1">
      <c r="A793" s="90" t="s">
        <v>150</v>
      </c>
      <c r="B793" s="90" t="s">
        <v>50</v>
      </c>
      <c r="C793" s="91">
        <v>5130902</v>
      </c>
      <c r="D793" s="250" t="s">
        <v>816</v>
      </c>
      <c r="E793" s="92" t="s">
        <v>6</v>
      </c>
      <c r="F793" s="92" t="s">
        <v>220</v>
      </c>
      <c r="G793" s="101">
        <f>IF(F793="I",IFERROR(VLOOKUP(C793,Consolidado!B:H,7,FALSE),0),0)</f>
        <v>18831300</v>
      </c>
      <c r="H793" s="93"/>
      <c r="I793" s="277">
        <v>0</v>
      </c>
      <c r="J793" s="93"/>
      <c r="K793" s="101">
        <v>0</v>
      </c>
      <c r="L793" s="93"/>
      <c r="M793" s="277">
        <v>0</v>
      </c>
      <c r="N793" s="93"/>
      <c r="O793" s="101">
        <v>0</v>
      </c>
      <c r="P793" s="93"/>
      <c r="Q793" s="277">
        <v>0</v>
      </c>
    </row>
    <row r="794" spans="1:17" s="94" customFormat="1" ht="12" hidden="1" customHeight="1">
      <c r="A794" s="90" t="s">
        <v>150</v>
      </c>
      <c r="B794" s="90"/>
      <c r="C794" s="91">
        <v>5130903</v>
      </c>
      <c r="D794" s="250" t="s">
        <v>1098</v>
      </c>
      <c r="E794" s="92" t="s">
        <v>6</v>
      </c>
      <c r="F794" s="92" t="s">
        <v>220</v>
      </c>
      <c r="G794" s="101">
        <f>IF(F794="I",IFERROR(VLOOKUP(C794,Consolidado!B:H,7,FALSE),0),0)</f>
        <v>0</v>
      </c>
      <c r="H794" s="93"/>
      <c r="I794" s="277">
        <v>0</v>
      </c>
      <c r="J794" s="93"/>
      <c r="K794" s="101">
        <v>0</v>
      </c>
      <c r="L794" s="93"/>
      <c r="M794" s="277">
        <v>0</v>
      </c>
      <c r="N794" s="93"/>
      <c r="O794" s="101">
        <v>0</v>
      </c>
      <c r="P794" s="93"/>
      <c r="Q794" s="277">
        <v>0</v>
      </c>
    </row>
    <row r="795" spans="1:17" s="94" customFormat="1" ht="12" hidden="1" customHeight="1">
      <c r="A795" s="90" t="s">
        <v>150</v>
      </c>
      <c r="B795" s="90" t="s">
        <v>50</v>
      </c>
      <c r="C795" s="91">
        <v>5130904</v>
      </c>
      <c r="D795" s="250" t="s">
        <v>817</v>
      </c>
      <c r="E795" s="92" t="s">
        <v>6</v>
      </c>
      <c r="F795" s="92" t="s">
        <v>220</v>
      </c>
      <c r="G795" s="101">
        <f>IF(F795="I",IFERROR(VLOOKUP(C795,Consolidado!B:H,7,FALSE),0),0)</f>
        <v>202416</v>
      </c>
      <c r="H795" s="93"/>
      <c r="I795" s="277">
        <v>0</v>
      </c>
      <c r="J795" s="93"/>
      <c r="K795" s="101">
        <v>0</v>
      </c>
      <c r="L795" s="93"/>
      <c r="M795" s="277">
        <v>0</v>
      </c>
      <c r="N795" s="93"/>
      <c r="O795" s="101">
        <v>0</v>
      </c>
      <c r="P795" s="93"/>
      <c r="Q795" s="277">
        <v>0</v>
      </c>
    </row>
    <row r="796" spans="1:17" s="94" customFormat="1" ht="12" hidden="1" customHeight="1">
      <c r="A796" s="90" t="s">
        <v>150</v>
      </c>
      <c r="B796" s="90"/>
      <c r="C796" s="91">
        <v>51310</v>
      </c>
      <c r="D796" s="250" t="s">
        <v>202</v>
      </c>
      <c r="E796" s="92" t="s">
        <v>6</v>
      </c>
      <c r="F796" s="92" t="s">
        <v>219</v>
      </c>
      <c r="G796" s="101">
        <f>IF(F796="I",IFERROR(VLOOKUP(C796,Consolidado!B:H,7,FALSE),0),0)</f>
        <v>0</v>
      </c>
      <c r="H796" s="93"/>
      <c r="I796" s="277">
        <v>0</v>
      </c>
      <c r="J796" s="93"/>
      <c r="K796" s="101">
        <v>0</v>
      </c>
      <c r="L796" s="93"/>
      <c r="M796" s="277">
        <v>0</v>
      </c>
      <c r="N796" s="93"/>
      <c r="O796" s="101">
        <v>0</v>
      </c>
      <c r="P796" s="93"/>
      <c r="Q796" s="277">
        <v>0</v>
      </c>
    </row>
    <row r="797" spans="1:17" s="94" customFormat="1" ht="12" hidden="1" customHeight="1">
      <c r="A797" s="90" t="s">
        <v>150</v>
      </c>
      <c r="B797" s="90"/>
      <c r="C797" s="91">
        <v>5131001</v>
      </c>
      <c r="D797" s="250" t="s">
        <v>1099</v>
      </c>
      <c r="E797" s="92" t="s">
        <v>6</v>
      </c>
      <c r="F797" s="92" t="s">
        <v>220</v>
      </c>
      <c r="G797" s="101">
        <f>IF(F797="I",IFERROR(VLOOKUP(C797,Consolidado!B:H,7,FALSE),0),0)</f>
        <v>0</v>
      </c>
      <c r="H797" s="93"/>
      <c r="I797" s="277">
        <v>0</v>
      </c>
      <c r="J797" s="93"/>
      <c r="K797" s="101">
        <v>0</v>
      </c>
      <c r="L797" s="93"/>
      <c r="M797" s="277">
        <v>0</v>
      </c>
      <c r="N797" s="93"/>
      <c r="O797" s="101">
        <v>0</v>
      </c>
      <c r="P797" s="93"/>
      <c r="Q797" s="277">
        <v>0</v>
      </c>
    </row>
    <row r="798" spans="1:17" s="94" customFormat="1" ht="12" hidden="1" customHeight="1">
      <c r="A798" s="90" t="s">
        <v>150</v>
      </c>
      <c r="B798" s="90" t="s">
        <v>49</v>
      </c>
      <c r="C798" s="91">
        <v>5131002</v>
      </c>
      <c r="D798" s="250" t="s">
        <v>818</v>
      </c>
      <c r="E798" s="92" t="s">
        <v>6</v>
      </c>
      <c r="F798" s="92" t="s">
        <v>220</v>
      </c>
      <c r="G798" s="101">
        <f>IF(F798="I",IFERROR(VLOOKUP(C798,Consolidado!B:H,7,FALSE),0),0)</f>
        <v>4500000</v>
      </c>
      <c r="H798" s="93"/>
      <c r="I798" s="277">
        <v>0</v>
      </c>
      <c r="J798" s="93"/>
      <c r="K798" s="101">
        <v>0</v>
      </c>
      <c r="L798" s="93"/>
      <c r="M798" s="277">
        <v>0</v>
      </c>
      <c r="N798" s="93"/>
      <c r="O798" s="101">
        <v>0</v>
      </c>
      <c r="P798" s="93"/>
      <c r="Q798" s="277">
        <v>0</v>
      </c>
    </row>
    <row r="799" spans="1:17" s="94" customFormat="1" ht="12" hidden="1" customHeight="1">
      <c r="A799" s="90" t="s">
        <v>150</v>
      </c>
      <c r="B799" s="90"/>
      <c r="C799" s="91">
        <v>5131003</v>
      </c>
      <c r="D799" s="250" t="s">
        <v>1100</v>
      </c>
      <c r="E799" s="92" t="s">
        <v>6</v>
      </c>
      <c r="F799" s="92" t="s">
        <v>220</v>
      </c>
      <c r="G799" s="101">
        <f>IF(F799="I",IFERROR(VLOOKUP(C799,Consolidado!B:H,7,FALSE),0),0)</f>
        <v>0</v>
      </c>
      <c r="H799" s="93"/>
      <c r="I799" s="277">
        <v>0</v>
      </c>
      <c r="J799" s="93"/>
      <c r="K799" s="101">
        <v>0</v>
      </c>
      <c r="L799" s="93"/>
      <c r="M799" s="277">
        <v>0</v>
      </c>
      <c r="N799" s="93"/>
      <c r="O799" s="101">
        <v>0</v>
      </c>
      <c r="P799" s="93"/>
      <c r="Q799" s="277">
        <v>0</v>
      </c>
    </row>
    <row r="800" spans="1:17" s="94" customFormat="1" ht="12" hidden="1" customHeight="1">
      <c r="A800" s="90" t="s">
        <v>150</v>
      </c>
      <c r="B800" s="90"/>
      <c r="C800" s="91">
        <v>5131004</v>
      </c>
      <c r="D800" s="250" t="s">
        <v>1101</v>
      </c>
      <c r="E800" s="92" t="s">
        <v>6</v>
      </c>
      <c r="F800" s="92" t="s">
        <v>220</v>
      </c>
      <c r="G800" s="101">
        <f>IF(F800="I",IFERROR(VLOOKUP(C800,Consolidado!B:H,7,FALSE),0),0)</f>
        <v>0</v>
      </c>
      <c r="H800" s="93"/>
      <c r="I800" s="277">
        <v>0</v>
      </c>
      <c r="J800" s="93"/>
      <c r="K800" s="101">
        <v>0</v>
      </c>
      <c r="L800" s="93"/>
      <c r="M800" s="277">
        <v>0</v>
      </c>
      <c r="N800" s="93"/>
      <c r="O800" s="101">
        <v>0</v>
      </c>
      <c r="P800" s="93"/>
      <c r="Q800" s="277">
        <v>0</v>
      </c>
    </row>
    <row r="801" spans="1:17" s="94" customFormat="1" ht="12" hidden="1" customHeight="1">
      <c r="A801" s="90" t="s">
        <v>150</v>
      </c>
      <c r="B801" s="90"/>
      <c r="C801" s="91">
        <v>5131005</v>
      </c>
      <c r="D801" s="250" t="s">
        <v>1102</v>
      </c>
      <c r="E801" s="92" t="s">
        <v>6</v>
      </c>
      <c r="F801" s="92" t="s">
        <v>220</v>
      </c>
      <c r="G801" s="101">
        <f>IF(F801="I",IFERROR(VLOOKUP(C801,Consolidado!B:H,7,FALSE),0),0)</f>
        <v>0</v>
      </c>
      <c r="H801" s="93"/>
      <c r="I801" s="277">
        <v>0</v>
      </c>
      <c r="J801" s="93"/>
      <c r="K801" s="101">
        <v>0</v>
      </c>
      <c r="L801" s="93"/>
      <c r="M801" s="277">
        <v>0</v>
      </c>
      <c r="N801" s="93"/>
      <c r="O801" s="101">
        <v>0</v>
      </c>
      <c r="P801" s="93"/>
      <c r="Q801" s="277">
        <v>0</v>
      </c>
    </row>
    <row r="802" spans="1:17" s="94" customFormat="1" ht="12" hidden="1" customHeight="1">
      <c r="A802" s="90" t="s">
        <v>150</v>
      </c>
      <c r="B802" s="90" t="s">
        <v>49</v>
      </c>
      <c r="C802" s="91">
        <v>5131006</v>
      </c>
      <c r="D802" s="250" t="s">
        <v>819</v>
      </c>
      <c r="E802" s="92" t="s">
        <v>6</v>
      </c>
      <c r="F802" s="92" t="s">
        <v>220</v>
      </c>
      <c r="G802" s="101">
        <f>IF(F802="I",IFERROR(VLOOKUP(C802,Consolidado!B:H,7,FALSE),0),0)</f>
        <v>2923636</v>
      </c>
      <c r="H802" s="93"/>
      <c r="I802" s="277">
        <v>0</v>
      </c>
      <c r="J802" s="93"/>
      <c r="K802" s="101">
        <v>0</v>
      </c>
      <c r="L802" s="93"/>
      <c r="M802" s="277">
        <v>0</v>
      </c>
      <c r="N802" s="93"/>
      <c r="O802" s="101">
        <v>0</v>
      </c>
      <c r="P802" s="93"/>
      <c r="Q802" s="277">
        <v>0</v>
      </c>
    </row>
    <row r="803" spans="1:17" s="94" customFormat="1" ht="12" hidden="1" customHeight="1">
      <c r="A803" s="90" t="s">
        <v>150</v>
      </c>
      <c r="B803" s="90"/>
      <c r="C803" s="91">
        <v>5131007</v>
      </c>
      <c r="D803" s="250" t="s">
        <v>968</v>
      </c>
      <c r="E803" s="92" t="s">
        <v>6</v>
      </c>
      <c r="F803" s="92" t="s">
        <v>220</v>
      </c>
      <c r="G803" s="101">
        <f>IF(F803="I",IFERROR(VLOOKUP(C803,Consolidado!B:H,7,FALSE),0),0)</f>
        <v>0</v>
      </c>
      <c r="H803" s="93"/>
      <c r="I803" s="277">
        <v>0</v>
      </c>
      <c r="J803" s="93"/>
      <c r="K803" s="101">
        <v>0</v>
      </c>
      <c r="L803" s="93"/>
      <c r="M803" s="277">
        <v>0</v>
      </c>
      <c r="N803" s="93"/>
      <c r="O803" s="101">
        <v>0</v>
      </c>
      <c r="P803" s="93"/>
      <c r="Q803" s="277">
        <v>0</v>
      </c>
    </row>
    <row r="804" spans="1:17" s="94" customFormat="1" ht="12" hidden="1" customHeight="1">
      <c r="A804" s="90" t="s">
        <v>150</v>
      </c>
      <c r="B804" s="90" t="s">
        <v>49</v>
      </c>
      <c r="C804" s="91">
        <v>5131008</v>
      </c>
      <c r="D804" s="250" t="s">
        <v>1103</v>
      </c>
      <c r="E804" s="92" t="s">
        <v>6</v>
      </c>
      <c r="F804" s="92" t="s">
        <v>220</v>
      </c>
      <c r="G804" s="101">
        <f>IF(F804="I",IFERROR(VLOOKUP(C804,Consolidado!B:H,7,FALSE),0),0)</f>
        <v>0</v>
      </c>
      <c r="H804" s="93"/>
      <c r="I804" s="277">
        <v>0</v>
      </c>
      <c r="J804" s="93"/>
      <c r="K804" s="101">
        <v>0</v>
      </c>
      <c r="L804" s="93"/>
      <c r="M804" s="277">
        <v>0</v>
      </c>
      <c r="N804" s="93"/>
      <c r="O804" s="101">
        <v>0</v>
      </c>
      <c r="P804" s="93"/>
      <c r="Q804" s="277">
        <v>0</v>
      </c>
    </row>
    <row r="805" spans="1:17" s="94" customFormat="1" ht="12" hidden="1" customHeight="1">
      <c r="A805" s="90" t="s">
        <v>150</v>
      </c>
      <c r="B805" s="90"/>
      <c r="C805" s="91">
        <v>5131009</v>
      </c>
      <c r="D805" s="250" t="s">
        <v>1104</v>
      </c>
      <c r="E805" s="92" t="s">
        <v>6</v>
      </c>
      <c r="F805" s="92" t="s">
        <v>220</v>
      </c>
      <c r="G805" s="101">
        <f>IF(F805="I",IFERROR(VLOOKUP(C805,Consolidado!B:H,7,FALSE),0),0)</f>
        <v>0</v>
      </c>
      <c r="H805" s="93"/>
      <c r="I805" s="277">
        <v>0</v>
      </c>
      <c r="J805" s="93"/>
      <c r="K805" s="101">
        <v>0</v>
      </c>
      <c r="L805" s="93"/>
      <c r="M805" s="277">
        <v>0</v>
      </c>
      <c r="N805" s="93"/>
      <c r="O805" s="101">
        <v>0</v>
      </c>
      <c r="P805" s="93"/>
      <c r="Q805" s="277">
        <v>0</v>
      </c>
    </row>
    <row r="806" spans="1:17" s="94" customFormat="1" ht="12" customHeight="1">
      <c r="A806" s="90" t="s">
        <v>150</v>
      </c>
      <c r="B806" s="90" t="s">
        <v>591</v>
      </c>
      <c r="C806" s="91">
        <v>5131010</v>
      </c>
      <c r="D806" s="250" t="s">
        <v>138</v>
      </c>
      <c r="E806" s="92" t="s">
        <v>6</v>
      </c>
      <c r="F806" s="92" t="s">
        <v>220</v>
      </c>
      <c r="G806" s="101">
        <f>IF(F806="I",IFERROR(VLOOKUP(C806,Consolidado!B:H,7,FALSE),0),0)</f>
        <v>893520</v>
      </c>
      <c r="H806" s="93"/>
      <c r="I806" s="277">
        <v>0</v>
      </c>
      <c r="J806" s="93"/>
      <c r="K806" s="101">
        <v>0</v>
      </c>
      <c r="L806" s="93"/>
      <c r="M806" s="277">
        <v>0</v>
      </c>
      <c r="N806" s="93"/>
      <c r="O806" s="101">
        <v>0</v>
      </c>
      <c r="P806" s="93"/>
      <c r="Q806" s="277">
        <v>0</v>
      </c>
    </row>
    <row r="807" spans="1:17" s="94" customFormat="1" ht="12" hidden="1" customHeight="1">
      <c r="A807" s="90" t="s">
        <v>150</v>
      </c>
      <c r="B807" s="90"/>
      <c r="C807" s="91">
        <v>5131011</v>
      </c>
      <c r="D807" s="250" t="s">
        <v>1105</v>
      </c>
      <c r="E807" s="92" t="s">
        <v>6</v>
      </c>
      <c r="F807" s="92" t="s">
        <v>220</v>
      </c>
      <c r="G807" s="101">
        <f>IF(F807="I",IFERROR(VLOOKUP(C807,Consolidado!B:H,7,FALSE),0),0)</f>
        <v>0</v>
      </c>
      <c r="H807" s="93"/>
      <c r="I807" s="277">
        <v>0</v>
      </c>
      <c r="J807" s="93"/>
      <c r="K807" s="101">
        <v>0</v>
      </c>
      <c r="L807" s="93"/>
      <c r="M807" s="277">
        <v>0</v>
      </c>
      <c r="N807" s="93"/>
      <c r="O807" s="101">
        <v>0</v>
      </c>
      <c r="P807" s="93"/>
      <c r="Q807" s="277">
        <v>0</v>
      </c>
    </row>
    <row r="808" spans="1:17" s="94" customFormat="1" ht="12" customHeight="1">
      <c r="A808" s="90" t="s">
        <v>150</v>
      </c>
      <c r="B808" s="90" t="s">
        <v>591</v>
      </c>
      <c r="C808" s="91">
        <v>5131012</v>
      </c>
      <c r="D808" s="250" t="s">
        <v>820</v>
      </c>
      <c r="E808" s="92" t="s">
        <v>6</v>
      </c>
      <c r="F808" s="92" t="s">
        <v>220</v>
      </c>
      <c r="G808" s="101">
        <f>IF(F808="I",IFERROR(VLOOKUP(C808,Consolidado!B:H,7,FALSE),0),0)</f>
        <v>1600000</v>
      </c>
      <c r="H808" s="93"/>
      <c r="I808" s="277">
        <v>0</v>
      </c>
      <c r="J808" s="93"/>
      <c r="K808" s="101">
        <v>0</v>
      </c>
      <c r="L808" s="93"/>
      <c r="M808" s="277">
        <v>0</v>
      </c>
      <c r="N808" s="93"/>
      <c r="O808" s="101">
        <v>0</v>
      </c>
      <c r="P808" s="93"/>
      <c r="Q808" s="277">
        <v>0</v>
      </c>
    </row>
    <row r="809" spans="1:17" s="94" customFormat="1" ht="12" hidden="1" customHeight="1">
      <c r="A809" s="90" t="s">
        <v>150</v>
      </c>
      <c r="B809" s="90"/>
      <c r="C809" s="91">
        <v>5131013</v>
      </c>
      <c r="D809" s="250" t="s">
        <v>1106</v>
      </c>
      <c r="E809" s="92" t="s">
        <v>6</v>
      </c>
      <c r="F809" s="92" t="s">
        <v>220</v>
      </c>
      <c r="G809" s="101">
        <f>IF(F809="I",IFERROR(VLOOKUP(C809,Consolidado!B:H,7,FALSE),0),0)</f>
        <v>0</v>
      </c>
      <c r="H809" s="93"/>
      <c r="I809" s="277">
        <v>0</v>
      </c>
      <c r="J809" s="93"/>
      <c r="K809" s="101">
        <v>0</v>
      </c>
      <c r="L809" s="93"/>
      <c r="M809" s="277">
        <v>0</v>
      </c>
      <c r="N809" s="93"/>
      <c r="O809" s="101">
        <v>0</v>
      </c>
      <c r="P809" s="93"/>
      <c r="Q809" s="277">
        <v>0</v>
      </c>
    </row>
    <row r="810" spans="1:17" s="94" customFormat="1" ht="12" hidden="1" customHeight="1">
      <c r="A810" s="90" t="s">
        <v>150</v>
      </c>
      <c r="B810" s="90" t="s">
        <v>49</v>
      </c>
      <c r="C810" s="91">
        <v>5131014</v>
      </c>
      <c r="D810" s="250" t="s">
        <v>821</v>
      </c>
      <c r="E810" s="92" t="s">
        <v>6</v>
      </c>
      <c r="F810" s="92" t="s">
        <v>220</v>
      </c>
      <c r="G810" s="101">
        <f>IF(F810="I",IFERROR(VLOOKUP(C810,Consolidado!B:H,7,FALSE),0),0)</f>
        <v>722637</v>
      </c>
      <c r="H810" s="93"/>
      <c r="I810" s="277">
        <v>0</v>
      </c>
      <c r="J810" s="93"/>
      <c r="K810" s="101">
        <v>0</v>
      </c>
      <c r="L810" s="93"/>
      <c r="M810" s="277">
        <v>0</v>
      </c>
      <c r="N810" s="93"/>
      <c r="O810" s="101">
        <v>0</v>
      </c>
      <c r="P810" s="93"/>
      <c r="Q810" s="277">
        <v>0</v>
      </c>
    </row>
    <row r="811" spans="1:17" s="94" customFormat="1" ht="12" hidden="1" customHeight="1">
      <c r="A811" s="90" t="s">
        <v>150</v>
      </c>
      <c r="B811" s="90" t="s">
        <v>49</v>
      </c>
      <c r="C811" s="91">
        <v>5131015</v>
      </c>
      <c r="D811" s="250" t="s">
        <v>193</v>
      </c>
      <c r="E811" s="92" t="s">
        <v>6</v>
      </c>
      <c r="F811" s="92" t="s">
        <v>220</v>
      </c>
      <c r="G811" s="101">
        <f>IF(F811="I",IFERROR(VLOOKUP(C811,Consolidado!B:H,7,FALSE),0),0)</f>
        <v>5418182</v>
      </c>
      <c r="H811" s="93"/>
      <c r="I811" s="277">
        <v>0</v>
      </c>
      <c r="J811" s="93"/>
      <c r="K811" s="101">
        <v>0</v>
      </c>
      <c r="L811" s="93"/>
      <c r="M811" s="277">
        <v>0</v>
      </c>
      <c r="N811" s="93"/>
      <c r="O811" s="101">
        <v>0</v>
      </c>
      <c r="P811" s="93"/>
      <c r="Q811" s="277">
        <v>0</v>
      </c>
    </row>
    <row r="812" spans="1:17" s="94" customFormat="1" ht="12" hidden="1" customHeight="1">
      <c r="A812" s="90" t="s">
        <v>150</v>
      </c>
      <c r="B812" s="90"/>
      <c r="C812" s="91">
        <v>5131016</v>
      </c>
      <c r="D812" s="250" t="s">
        <v>195</v>
      </c>
      <c r="E812" s="92" t="s">
        <v>6</v>
      </c>
      <c r="F812" s="92" t="s">
        <v>220</v>
      </c>
      <c r="G812" s="101">
        <f>IF(F812="I",IFERROR(VLOOKUP(C812,Consolidado!B:H,7,FALSE),0),0)</f>
        <v>0</v>
      </c>
      <c r="H812" s="93"/>
      <c r="I812" s="277">
        <v>0</v>
      </c>
      <c r="J812" s="93"/>
      <c r="K812" s="101">
        <v>0</v>
      </c>
      <c r="L812" s="93"/>
      <c r="M812" s="277">
        <v>0</v>
      </c>
      <c r="N812" s="93"/>
      <c r="O812" s="101">
        <v>0</v>
      </c>
      <c r="P812" s="93"/>
      <c r="Q812" s="277">
        <v>0</v>
      </c>
    </row>
    <row r="813" spans="1:17" s="94" customFormat="1" ht="12" hidden="1" customHeight="1">
      <c r="A813" s="90" t="s">
        <v>150</v>
      </c>
      <c r="B813" s="90"/>
      <c r="C813" s="91">
        <v>5131017</v>
      </c>
      <c r="D813" s="250" t="s">
        <v>464</v>
      </c>
      <c r="E813" s="92" t="s">
        <v>6</v>
      </c>
      <c r="F813" s="92" t="s">
        <v>220</v>
      </c>
      <c r="G813" s="101">
        <f>IF(F813="I",IFERROR(VLOOKUP(C813,Consolidado!B:H,7,FALSE),0),0)</f>
        <v>0</v>
      </c>
      <c r="H813" s="93"/>
      <c r="I813" s="277">
        <v>0</v>
      </c>
      <c r="J813" s="93"/>
      <c r="K813" s="101">
        <v>0</v>
      </c>
      <c r="L813" s="93"/>
      <c r="M813" s="277">
        <v>0</v>
      </c>
      <c r="N813" s="93"/>
      <c r="O813" s="101">
        <v>0</v>
      </c>
      <c r="P813" s="93"/>
      <c r="Q813" s="277">
        <v>0</v>
      </c>
    </row>
    <row r="814" spans="1:17" s="94" customFormat="1" ht="12" customHeight="1">
      <c r="A814" s="90" t="s">
        <v>150</v>
      </c>
      <c r="B814" s="90" t="s">
        <v>591</v>
      </c>
      <c r="C814" s="91">
        <v>5131018</v>
      </c>
      <c r="D814" s="250" t="s">
        <v>822</v>
      </c>
      <c r="E814" s="92" t="s">
        <v>6</v>
      </c>
      <c r="F814" s="92" t="s">
        <v>220</v>
      </c>
      <c r="G814" s="101">
        <f>IF(F814="I",IFERROR(VLOOKUP(C814,Consolidado!B:H,7,FALSE),0),0)</f>
        <v>45000000</v>
      </c>
      <c r="H814" s="93"/>
      <c r="I814" s="277">
        <v>0</v>
      </c>
      <c r="J814" s="93"/>
      <c r="K814" s="101">
        <v>0</v>
      </c>
      <c r="L814" s="93"/>
      <c r="M814" s="277">
        <v>0</v>
      </c>
      <c r="N814" s="93"/>
      <c r="O814" s="101">
        <v>0</v>
      </c>
      <c r="P814" s="93"/>
      <c r="Q814" s="277">
        <v>0</v>
      </c>
    </row>
    <row r="815" spans="1:17" s="94" customFormat="1" ht="12" customHeight="1">
      <c r="A815" s="90" t="s">
        <v>150</v>
      </c>
      <c r="B815" s="90" t="s">
        <v>591</v>
      </c>
      <c r="C815" s="91">
        <v>5131019</v>
      </c>
      <c r="D815" s="250" t="s">
        <v>347</v>
      </c>
      <c r="E815" s="92" t="s">
        <v>6</v>
      </c>
      <c r="F815" s="92" t="s">
        <v>220</v>
      </c>
      <c r="G815" s="101">
        <f>IF(F815="I",IFERROR(VLOOKUP(C815,Consolidado!B:H,7,FALSE),0),0)</f>
        <v>1427272</v>
      </c>
      <c r="H815" s="93"/>
      <c r="I815" s="277">
        <v>0</v>
      </c>
      <c r="J815" s="93"/>
      <c r="K815" s="101">
        <v>0</v>
      </c>
      <c r="L815" s="93"/>
      <c r="M815" s="277">
        <v>0</v>
      </c>
      <c r="N815" s="93"/>
      <c r="O815" s="101">
        <v>0</v>
      </c>
      <c r="P815" s="93"/>
      <c r="Q815" s="277">
        <v>0</v>
      </c>
    </row>
    <row r="816" spans="1:17" s="94" customFormat="1" ht="12" customHeight="1">
      <c r="A816" s="90" t="s">
        <v>150</v>
      </c>
      <c r="B816" s="90" t="s">
        <v>591</v>
      </c>
      <c r="C816" s="91">
        <v>5010113003</v>
      </c>
      <c r="D816" s="250" t="s">
        <v>1228</v>
      </c>
      <c r="E816" s="92" t="s">
        <v>6</v>
      </c>
      <c r="F816" s="92" t="s">
        <v>220</v>
      </c>
      <c r="G816" s="101">
        <f>IF(F816="I",IFERROR(VLOOKUP(C816,Consolidado!B:H,7,FALSE),0),0)</f>
        <v>166160</v>
      </c>
      <c r="H816" s="93"/>
      <c r="I816" s="277">
        <v>0</v>
      </c>
      <c r="J816" s="93"/>
      <c r="K816" s="101">
        <v>0</v>
      </c>
      <c r="L816" s="93"/>
      <c r="M816" s="277">
        <v>0</v>
      </c>
      <c r="N816" s="93"/>
      <c r="O816" s="101">
        <v>0</v>
      </c>
      <c r="P816" s="93"/>
      <c r="Q816" s="277">
        <v>0</v>
      </c>
    </row>
    <row r="817" spans="1:17" s="94" customFormat="1" ht="12" hidden="1" customHeight="1">
      <c r="A817" s="90" t="s">
        <v>150</v>
      </c>
      <c r="B817" s="90"/>
      <c r="C817" s="91">
        <v>5131099</v>
      </c>
      <c r="D817" s="250" t="s">
        <v>1107</v>
      </c>
      <c r="E817" s="92" t="s">
        <v>6</v>
      </c>
      <c r="F817" s="92" t="s">
        <v>220</v>
      </c>
      <c r="G817" s="101">
        <f>IF(F817="I",IFERROR(VLOOKUP(C817,Consolidado!B:H,7,FALSE),0),0)</f>
        <v>0</v>
      </c>
      <c r="H817" s="93"/>
      <c r="I817" s="277">
        <v>0</v>
      </c>
      <c r="J817" s="93"/>
      <c r="K817" s="101">
        <v>0</v>
      </c>
      <c r="L817" s="93"/>
      <c r="M817" s="277">
        <v>0</v>
      </c>
      <c r="N817" s="93"/>
      <c r="O817" s="101">
        <v>0</v>
      </c>
      <c r="P817" s="93"/>
      <c r="Q817" s="277">
        <v>0</v>
      </c>
    </row>
    <row r="818" spans="1:17" s="94" customFormat="1" ht="12" hidden="1" customHeight="1">
      <c r="A818" s="90" t="s">
        <v>150</v>
      </c>
      <c r="B818" s="90"/>
      <c r="C818" s="91">
        <v>514</v>
      </c>
      <c r="D818" s="250" t="s">
        <v>823</v>
      </c>
      <c r="E818" s="92" t="s">
        <v>6</v>
      </c>
      <c r="F818" s="92" t="s">
        <v>219</v>
      </c>
      <c r="G818" s="101">
        <f>IF(F818="I",IFERROR(VLOOKUP(C818,Consolidado!B:H,7,FALSE),0),0)</f>
        <v>0</v>
      </c>
      <c r="H818" s="93"/>
      <c r="I818" s="277">
        <v>0</v>
      </c>
      <c r="J818" s="93"/>
      <c r="K818" s="101">
        <v>0</v>
      </c>
      <c r="L818" s="93"/>
      <c r="M818" s="277">
        <v>0</v>
      </c>
      <c r="N818" s="93"/>
      <c r="O818" s="101">
        <v>0</v>
      </c>
      <c r="P818" s="93"/>
      <c r="Q818" s="277">
        <v>0</v>
      </c>
    </row>
    <row r="819" spans="1:17" s="94" customFormat="1" hidden="1">
      <c r="A819" s="90" t="s">
        <v>150</v>
      </c>
      <c r="B819" s="90"/>
      <c r="C819" s="91">
        <v>51401</v>
      </c>
      <c r="D819" s="250" t="s">
        <v>1108</v>
      </c>
      <c r="E819" s="92" t="s">
        <v>6</v>
      </c>
      <c r="F819" s="92" t="s">
        <v>220</v>
      </c>
      <c r="G819" s="101">
        <f>IF(F819="I",IFERROR(VLOOKUP(C819,Consolidado!B:H,7,FALSE),0),0)</f>
        <v>0</v>
      </c>
      <c r="H819" s="93"/>
      <c r="I819" s="277">
        <v>0</v>
      </c>
      <c r="J819" s="93"/>
      <c r="K819" s="101">
        <v>0</v>
      </c>
      <c r="L819" s="93"/>
      <c r="M819" s="277">
        <v>0</v>
      </c>
      <c r="N819" s="93"/>
      <c r="O819" s="101">
        <v>0</v>
      </c>
      <c r="P819" s="93"/>
      <c r="Q819" s="277">
        <v>0</v>
      </c>
    </row>
    <row r="820" spans="1:17" s="94" customFormat="1" hidden="1">
      <c r="A820" s="90" t="s">
        <v>150</v>
      </c>
      <c r="B820" s="90"/>
      <c r="C820" s="91">
        <v>51402</v>
      </c>
      <c r="D820" s="250" t="s">
        <v>1109</v>
      </c>
      <c r="E820" s="92" t="s">
        <v>6</v>
      </c>
      <c r="F820" s="92" t="s">
        <v>220</v>
      </c>
      <c r="G820" s="101">
        <f>IF(F820="I",IFERROR(VLOOKUP(C820,Consolidado!B:H,7,FALSE),0),0)</f>
        <v>0</v>
      </c>
      <c r="H820" s="93"/>
      <c r="I820" s="277">
        <v>0</v>
      </c>
      <c r="J820" s="93"/>
      <c r="K820" s="101">
        <v>0</v>
      </c>
      <c r="L820" s="93"/>
      <c r="M820" s="277">
        <v>0</v>
      </c>
      <c r="N820" s="93"/>
      <c r="O820" s="101">
        <v>0</v>
      </c>
      <c r="P820" s="93"/>
      <c r="Q820" s="277">
        <v>0</v>
      </c>
    </row>
    <row r="821" spans="1:17" s="94" customFormat="1" hidden="1">
      <c r="A821" s="90" t="s">
        <v>150</v>
      </c>
      <c r="B821" s="90" t="s">
        <v>157</v>
      </c>
      <c r="C821" s="91">
        <v>51403</v>
      </c>
      <c r="D821" s="250" t="s">
        <v>140</v>
      </c>
      <c r="E821" s="92" t="s">
        <v>6</v>
      </c>
      <c r="F821" s="92" t="s">
        <v>220</v>
      </c>
      <c r="G821" s="101">
        <f>IF(F821="I",IFERROR(VLOOKUP(C821,Consolidado!B:H,7,FALSE),0),0)</f>
        <v>0</v>
      </c>
      <c r="H821" s="93"/>
      <c r="I821" s="277">
        <v>0</v>
      </c>
      <c r="J821" s="93"/>
      <c r="K821" s="101">
        <v>0</v>
      </c>
      <c r="L821" s="93"/>
      <c r="M821" s="277">
        <v>0</v>
      </c>
      <c r="N821" s="93"/>
      <c r="O821" s="101">
        <v>0</v>
      </c>
      <c r="P821" s="93"/>
      <c r="Q821" s="277">
        <v>0</v>
      </c>
    </row>
    <row r="822" spans="1:17" s="94" customFormat="1" ht="12" hidden="1" customHeight="1">
      <c r="A822" s="90" t="s">
        <v>150</v>
      </c>
      <c r="B822" s="90" t="s">
        <v>157</v>
      </c>
      <c r="C822" s="91">
        <v>51404</v>
      </c>
      <c r="D822" s="250" t="s">
        <v>824</v>
      </c>
      <c r="E822" s="92" t="s">
        <v>6</v>
      </c>
      <c r="F822" s="92" t="s">
        <v>220</v>
      </c>
      <c r="G822" s="101">
        <f>IF(F822="I",IFERROR(VLOOKUP(C822,Consolidado!B:H,7,FALSE),0),0)</f>
        <v>56499067</v>
      </c>
      <c r="H822" s="93"/>
      <c r="I822" s="277">
        <v>0</v>
      </c>
      <c r="J822" s="93"/>
      <c r="K822" s="101">
        <v>0</v>
      </c>
      <c r="L822" s="93"/>
      <c r="M822" s="277">
        <v>0</v>
      </c>
      <c r="N822" s="93"/>
      <c r="O822" s="101">
        <v>0</v>
      </c>
      <c r="P822" s="93"/>
      <c r="Q822" s="277">
        <v>0</v>
      </c>
    </row>
    <row r="823" spans="1:17" s="94" customFormat="1" ht="12" customHeight="1">
      <c r="A823" s="90" t="s">
        <v>150</v>
      </c>
      <c r="B823" s="90" t="s">
        <v>591</v>
      </c>
      <c r="C823" s="91">
        <v>51405</v>
      </c>
      <c r="D823" s="250" t="s">
        <v>61</v>
      </c>
      <c r="E823" s="92" t="s">
        <v>6</v>
      </c>
      <c r="F823" s="92" t="s">
        <v>220</v>
      </c>
      <c r="G823" s="101">
        <f>IF(F823="I",IFERROR(VLOOKUP(C823,Consolidado!B:H,7,FALSE),0),0)</f>
        <v>2397959</v>
      </c>
      <c r="H823" s="93"/>
      <c r="I823" s="277">
        <v>0</v>
      </c>
      <c r="J823" s="93"/>
      <c r="K823" s="101">
        <v>0</v>
      </c>
      <c r="L823" s="93"/>
      <c r="M823" s="277">
        <v>0</v>
      </c>
      <c r="N823" s="93"/>
      <c r="O823" s="101">
        <v>0</v>
      </c>
      <c r="P823" s="93"/>
      <c r="Q823" s="277">
        <v>0</v>
      </c>
    </row>
    <row r="824" spans="1:17" s="94" customFormat="1" ht="12" customHeight="1">
      <c r="A824" s="90" t="s">
        <v>150</v>
      </c>
      <c r="B824" s="90" t="s">
        <v>591</v>
      </c>
      <c r="C824" s="91">
        <v>51406</v>
      </c>
      <c r="D824" s="250" t="s">
        <v>825</v>
      </c>
      <c r="E824" s="92" t="s">
        <v>6</v>
      </c>
      <c r="F824" s="92" t="s">
        <v>220</v>
      </c>
      <c r="G824" s="101">
        <f>IF(F824="I",IFERROR(VLOOKUP(C824,Consolidado!B:H,7,FALSE),0),0)</f>
        <v>6587246</v>
      </c>
      <c r="H824" s="93"/>
      <c r="I824" s="277">
        <v>0</v>
      </c>
      <c r="J824" s="93"/>
      <c r="K824" s="101">
        <v>0</v>
      </c>
      <c r="L824" s="93"/>
      <c r="M824" s="277">
        <v>0</v>
      </c>
      <c r="N824" s="93"/>
      <c r="O824" s="101">
        <v>0</v>
      </c>
      <c r="P824" s="93"/>
      <c r="Q824" s="277">
        <v>0</v>
      </c>
    </row>
    <row r="825" spans="1:17" s="94" customFormat="1" ht="12" hidden="1" customHeight="1">
      <c r="A825" s="90" t="s">
        <v>150</v>
      </c>
      <c r="B825" s="90"/>
      <c r="C825" s="91">
        <v>51407</v>
      </c>
      <c r="D825" s="250" t="s">
        <v>826</v>
      </c>
      <c r="E825" s="92" t="s">
        <v>6</v>
      </c>
      <c r="F825" s="92" t="s">
        <v>219</v>
      </c>
      <c r="G825" s="101">
        <f>IF(F825="I",IFERROR(VLOOKUP(C825,Consolidado!B:H,7,FALSE),0),0)</f>
        <v>0</v>
      </c>
      <c r="H825" s="93"/>
      <c r="I825" s="277">
        <v>0</v>
      </c>
      <c r="J825" s="93"/>
      <c r="K825" s="101">
        <v>0</v>
      </c>
      <c r="L825" s="93"/>
      <c r="M825" s="277">
        <v>0</v>
      </c>
      <c r="N825" s="93"/>
      <c r="O825" s="101">
        <v>0</v>
      </c>
      <c r="P825" s="93"/>
      <c r="Q825" s="277">
        <v>0</v>
      </c>
    </row>
    <row r="826" spans="1:17" s="94" customFormat="1" ht="12" hidden="1" customHeight="1">
      <c r="A826" s="90" t="s">
        <v>150</v>
      </c>
      <c r="B826" s="90" t="s">
        <v>158</v>
      </c>
      <c r="C826" s="91">
        <v>5140701</v>
      </c>
      <c r="D826" s="250" t="s">
        <v>782</v>
      </c>
      <c r="E826" s="92" t="s">
        <v>6</v>
      </c>
      <c r="F826" s="92" t="s">
        <v>220</v>
      </c>
      <c r="G826" s="101">
        <f>IF(F826="I",IFERROR(VLOOKUP(C826,Consolidado!B:H,7,FALSE),0),0)</f>
        <v>1213273287</v>
      </c>
      <c r="H826" s="93"/>
      <c r="I826" s="277">
        <v>0</v>
      </c>
      <c r="J826" s="93"/>
      <c r="K826" s="101">
        <v>0</v>
      </c>
      <c r="L826" s="93"/>
      <c r="M826" s="277">
        <v>0</v>
      </c>
      <c r="N826" s="93"/>
      <c r="O826" s="101">
        <v>0</v>
      </c>
      <c r="P826" s="93"/>
      <c r="Q826" s="277">
        <v>0</v>
      </c>
    </row>
    <row r="827" spans="1:17" s="94" customFormat="1" ht="12" hidden="1" customHeight="1">
      <c r="A827" s="90" t="s">
        <v>150</v>
      </c>
      <c r="B827" s="90" t="s">
        <v>158</v>
      </c>
      <c r="C827" s="91">
        <v>5140702</v>
      </c>
      <c r="D827" s="250" t="s">
        <v>783</v>
      </c>
      <c r="E827" s="92" t="s">
        <v>6</v>
      </c>
      <c r="F827" s="92" t="s">
        <v>220</v>
      </c>
      <c r="G827" s="101">
        <f>IF(F827="I",IFERROR(VLOOKUP(C827,Consolidado!B:H,7,FALSE),0),0)</f>
        <v>210124350</v>
      </c>
      <c r="H827" s="93"/>
      <c r="I827" s="277">
        <v>0</v>
      </c>
      <c r="J827" s="93"/>
      <c r="K827" s="101">
        <v>0</v>
      </c>
      <c r="L827" s="93"/>
      <c r="M827" s="277">
        <v>0</v>
      </c>
      <c r="N827" s="93"/>
      <c r="O827" s="101">
        <v>0</v>
      </c>
      <c r="P827" s="93"/>
      <c r="Q827" s="277">
        <v>0</v>
      </c>
    </row>
    <row r="828" spans="1:17" s="94" customFormat="1" ht="12" hidden="1" customHeight="1">
      <c r="A828" s="90" t="s">
        <v>150</v>
      </c>
      <c r="B828" s="90"/>
      <c r="C828" s="91">
        <v>515</v>
      </c>
      <c r="D828" s="250" t="s">
        <v>197</v>
      </c>
      <c r="E828" s="92" t="s">
        <v>6</v>
      </c>
      <c r="F828" s="92" t="s">
        <v>219</v>
      </c>
      <c r="G828" s="101">
        <f>IF(F828="I",IFERROR(VLOOKUP(C828,Consolidado!B:H,7,FALSE),0),0)</f>
        <v>0</v>
      </c>
      <c r="H828" s="93"/>
      <c r="I828" s="277">
        <v>0</v>
      </c>
      <c r="J828" s="93"/>
      <c r="K828" s="101">
        <v>0</v>
      </c>
      <c r="L828" s="93"/>
      <c r="M828" s="277">
        <v>0</v>
      </c>
      <c r="N828" s="93"/>
      <c r="O828" s="101">
        <v>0</v>
      </c>
      <c r="P828" s="93"/>
      <c r="Q828" s="277">
        <v>0</v>
      </c>
    </row>
    <row r="829" spans="1:17" s="94" customFormat="1" ht="12" hidden="1" customHeight="1">
      <c r="A829" s="90" t="s">
        <v>150</v>
      </c>
      <c r="B829" s="90" t="s">
        <v>595</v>
      </c>
      <c r="C829" s="91">
        <v>51501</v>
      </c>
      <c r="D829" s="250" t="s">
        <v>60</v>
      </c>
      <c r="E829" s="92" t="s">
        <v>6</v>
      </c>
      <c r="F829" s="92" t="s">
        <v>220</v>
      </c>
      <c r="G829" s="101">
        <f>IF(F829="I",IFERROR(VLOOKUP(C829,Consolidado!B:H,7,FALSE),0),0)</f>
        <v>174409284</v>
      </c>
      <c r="H829" s="93"/>
      <c r="I829" s="277">
        <v>0</v>
      </c>
      <c r="J829" s="93"/>
      <c r="K829" s="101">
        <v>0</v>
      </c>
      <c r="L829" s="93"/>
      <c r="M829" s="277">
        <v>0</v>
      </c>
      <c r="N829" s="93"/>
      <c r="O829" s="101">
        <v>0</v>
      </c>
      <c r="P829" s="93"/>
      <c r="Q829" s="277">
        <v>0</v>
      </c>
    </row>
    <row r="830" spans="1:17" s="94" customFormat="1" ht="12" customHeight="1">
      <c r="A830" s="90" t="s">
        <v>150</v>
      </c>
      <c r="B830" s="90" t="s">
        <v>591</v>
      </c>
      <c r="C830" s="91">
        <v>51502</v>
      </c>
      <c r="D830" s="250" t="s">
        <v>827</v>
      </c>
      <c r="E830" s="92" t="s">
        <v>6</v>
      </c>
      <c r="F830" s="92" t="s">
        <v>220</v>
      </c>
      <c r="G830" s="101">
        <f>IF(F830="I",IFERROR(VLOOKUP(C830,Consolidado!B:H,7,FALSE),0),0)</f>
        <v>18642198</v>
      </c>
      <c r="H830" s="93"/>
      <c r="I830" s="277">
        <v>0</v>
      </c>
      <c r="J830" s="93"/>
      <c r="K830" s="101">
        <v>0</v>
      </c>
      <c r="L830" s="93"/>
      <c r="M830" s="277">
        <v>0</v>
      </c>
      <c r="N830" s="93"/>
      <c r="O830" s="101">
        <v>0</v>
      </c>
      <c r="P830" s="93"/>
      <c r="Q830" s="277">
        <v>0</v>
      </c>
    </row>
    <row r="831" spans="1:17" s="94" customFormat="1" ht="12" hidden="1" customHeight="1">
      <c r="A831" s="90" t="s">
        <v>150</v>
      </c>
      <c r="B831" s="90"/>
      <c r="C831" s="91">
        <v>51503</v>
      </c>
      <c r="D831" s="250" t="s">
        <v>828</v>
      </c>
      <c r="E831" s="92" t="s">
        <v>6</v>
      </c>
      <c r="F831" s="92" t="s">
        <v>219</v>
      </c>
      <c r="G831" s="101">
        <f>IF(F831="I",IFERROR(VLOOKUP(C831,Consolidado!B:H,7,FALSE),0),0)</f>
        <v>0</v>
      </c>
      <c r="H831" s="93"/>
      <c r="I831" s="277">
        <v>0</v>
      </c>
      <c r="J831" s="93"/>
      <c r="K831" s="101">
        <v>0</v>
      </c>
      <c r="L831" s="93"/>
      <c r="M831" s="277">
        <v>0</v>
      </c>
      <c r="N831" s="93"/>
      <c r="O831" s="101">
        <v>0</v>
      </c>
      <c r="P831" s="93"/>
      <c r="Q831" s="277">
        <v>0</v>
      </c>
    </row>
    <row r="832" spans="1:17" s="94" customFormat="1" ht="12" customHeight="1">
      <c r="A832" s="90" t="s">
        <v>150</v>
      </c>
      <c r="B832" s="90" t="s">
        <v>591</v>
      </c>
      <c r="C832" s="91">
        <v>5150301</v>
      </c>
      <c r="D832" s="250" t="s">
        <v>829</v>
      </c>
      <c r="E832" s="92" t="s">
        <v>6</v>
      </c>
      <c r="F832" s="92" t="s">
        <v>220</v>
      </c>
      <c r="G832" s="101">
        <f>IF(F832="I",IFERROR(VLOOKUP(C832,Consolidado!B:H,7,FALSE),0),0)</f>
        <v>1782152</v>
      </c>
      <c r="H832" s="93"/>
      <c r="I832" s="277">
        <v>0</v>
      </c>
      <c r="J832" s="93"/>
      <c r="K832" s="101">
        <v>0</v>
      </c>
      <c r="L832" s="93"/>
      <c r="M832" s="277">
        <v>0</v>
      </c>
      <c r="N832" s="93"/>
      <c r="O832" s="101">
        <v>0</v>
      </c>
      <c r="P832" s="93"/>
      <c r="Q832" s="277">
        <v>0</v>
      </c>
    </row>
    <row r="833" spans="1:17" s="94" customFormat="1" ht="12" hidden="1" customHeight="1">
      <c r="A833" s="90" t="s">
        <v>150</v>
      </c>
      <c r="B833" s="90"/>
      <c r="C833" s="91">
        <v>5150302</v>
      </c>
      <c r="D833" s="250" t="s">
        <v>1110</v>
      </c>
      <c r="E833" s="92" t="s">
        <v>146</v>
      </c>
      <c r="F833" s="92" t="s">
        <v>220</v>
      </c>
      <c r="G833" s="101">
        <f>IF(F833="I",IFERROR(VLOOKUP(C833,Consolidado!B:H,7,FALSE),0),0)</f>
        <v>0</v>
      </c>
      <c r="H833" s="93"/>
      <c r="I833" s="277">
        <v>0</v>
      </c>
      <c r="J833" s="93"/>
      <c r="K833" s="101">
        <v>0</v>
      </c>
      <c r="L833" s="93"/>
      <c r="M833" s="277">
        <v>0</v>
      </c>
      <c r="N833" s="93"/>
      <c r="O833" s="101">
        <v>0</v>
      </c>
      <c r="P833" s="93"/>
      <c r="Q833" s="277">
        <v>0</v>
      </c>
    </row>
    <row r="834" spans="1:17" s="94" customFormat="1" ht="12" customHeight="1">
      <c r="A834" s="90" t="s">
        <v>150</v>
      </c>
      <c r="B834" s="90" t="s">
        <v>591</v>
      </c>
      <c r="C834" s="91">
        <v>51504</v>
      </c>
      <c r="D834" s="250" t="s">
        <v>830</v>
      </c>
      <c r="E834" s="92" t="s">
        <v>6</v>
      </c>
      <c r="F834" s="92" t="s">
        <v>220</v>
      </c>
      <c r="G834" s="101">
        <f>IF(F834="I",IFERROR(VLOOKUP(C834,Consolidado!B:H,7,FALSE),0),0)</f>
        <v>96649979</v>
      </c>
      <c r="H834" s="93"/>
      <c r="I834" s="277">
        <v>0</v>
      </c>
      <c r="J834" s="93"/>
      <c r="K834" s="101">
        <v>0</v>
      </c>
      <c r="L834" s="93"/>
      <c r="M834" s="277">
        <v>0</v>
      </c>
      <c r="N834" s="93"/>
      <c r="O834" s="101">
        <v>0</v>
      </c>
      <c r="P834" s="93"/>
      <c r="Q834" s="277">
        <v>0</v>
      </c>
    </row>
    <row r="835" spans="1:17" s="94" customFormat="1" ht="12" customHeight="1">
      <c r="A835" s="90" t="s">
        <v>150</v>
      </c>
      <c r="B835" s="90" t="s">
        <v>591</v>
      </c>
      <c r="C835" s="91">
        <v>51505</v>
      </c>
      <c r="D835" s="250" t="s">
        <v>1111</v>
      </c>
      <c r="E835" s="92" t="s">
        <v>6</v>
      </c>
      <c r="F835" s="92" t="s">
        <v>220</v>
      </c>
      <c r="G835" s="101">
        <f>IF(F835="I",IFERROR(VLOOKUP(C835,Consolidado!B:H,7,FALSE),0),0)</f>
        <v>1216050</v>
      </c>
      <c r="H835" s="93"/>
      <c r="I835" s="277">
        <v>0</v>
      </c>
      <c r="J835" s="93"/>
      <c r="K835" s="101">
        <v>0</v>
      </c>
      <c r="L835" s="93"/>
      <c r="M835" s="277">
        <v>0</v>
      </c>
      <c r="N835" s="93"/>
      <c r="O835" s="101">
        <v>0</v>
      </c>
      <c r="P835" s="93"/>
      <c r="Q835" s="277">
        <v>0</v>
      </c>
    </row>
    <row r="836" spans="1:17" s="94" customFormat="1" ht="12" hidden="1" customHeight="1">
      <c r="A836" s="90" t="s">
        <v>150</v>
      </c>
      <c r="B836" s="90"/>
      <c r="C836" s="91">
        <v>52</v>
      </c>
      <c r="D836" s="250" t="s">
        <v>196</v>
      </c>
      <c r="E836" s="92" t="s">
        <v>6</v>
      </c>
      <c r="F836" s="92" t="s">
        <v>219</v>
      </c>
      <c r="G836" s="101">
        <f>IF(F836="I",IFERROR(VLOOKUP(C836,Consolidado!B:H,7,FALSE),0),0)</f>
        <v>0</v>
      </c>
      <c r="H836" s="93"/>
      <c r="I836" s="277">
        <v>0</v>
      </c>
      <c r="J836" s="93"/>
      <c r="K836" s="101">
        <v>0</v>
      </c>
      <c r="L836" s="93"/>
      <c r="M836" s="277">
        <v>0</v>
      </c>
      <c r="N836" s="93"/>
      <c r="O836" s="101">
        <v>0</v>
      </c>
      <c r="P836" s="93"/>
      <c r="Q836" s="277">
        <v>0</v>
      </c>
    </row>
    <row r="837" spans="1:17" s="94" customFormat="1" ht="12" hidden="1" customHeight="1">
      <c r="A837" s="90" t="s">
        <v>150</v>
      </c>
      <c r="B837" s="90"/>
      <c r="C837" s="91">
        <v>5201</v>
      </c>
      <c r="D837" s="250" t="s">
        <v>1112</v>
      </c>
      <c r="E837" s="92" t="s">
        <v>6</v>
      </c>
      <c r="F837" s="92" t="s">
        <v>220</v>
      </c>
      <c r="G837" s="101">
        <f>IF(F837="I",IFERROR(VLOOKUP(C837,Consolidado!B:H,7,FALSE),0),0)</f>
        <v>0</v>
      </c>
      <c r="H837" s="93"/>
      <c r="I837" s="277">
        <v>0</v>
      </c>
      <c r="J837" s="93"/>
      <c r="K837" s="101">
        <v>0</v>
      </c>
      <c r="L837" s="93"/>
      <c r="M837" s="277">
        <v>0</v>
      </c>
      <c r="N837" s="93"/>
      <c r="O837" s="101">
        <v>0</v>
      </c>
      <c r="P837" s="93"/>
      <c r="Q837" s="277">
        <v>0</v>
      </c>
    </row>
    <row r="838" spans="1:17" s="94" customFormat="1" ht="12" hidden="1" customHeight="1">
      <c r="A838" s="90" t="s">
        <v>150</v>
      </c>
      <c r="B838" s="90"/>
      <c r="C838" s="91">
        <v>5202</v>
      </c>
      <c r="D838" s="250" t="s">
        <v>1113</v>
      </c>
      <c r="E838" s="92" t="s">
        <v>6</v>
      </c>
      <c r="F838" s="92" t="s">
        <v>220</v>
      </c>
      <c r="G838" s="101">
        <f>IF(F838="I",IFERROR(VLOOKUP(C838,Consolidado!B:H,7,FALSE),0),0)</f>
        <v>0</v>
      </c>
      <c r="H838" s="93"/>
      <c r="I838" s="277">
        <v>0</v>
      </c>
      <c r="J838" s="93"/>
      <c r="K838" s="101">
        <v>0</v>
      </c>
      <c r="L838" s="93"/>
      <c r="M838" s="277">
        <v>0</v>
      </c>
      <c r="N838" s="93"/>
      <c r="O838" s="101">
        <v>0</v>
      </c>
      <c r="P838" s="93"/>
      <c r="Q838" s="277">
        <v>0</v>
      </c>
    </row>
    <row r="839" spans="1:17" s="94" customFormat="1" ht="12" hidden="1" customHeight="1">
      <c r="A839" s="90" t="s">
        <v>150</v>
      </c>
      <c r="B839" s="90"/>
      <c r="C839" s="91">
        <v>5203</v>
      </c>
      <c r="D839" s="250" t="s">
        <v>995</v>
      </c>
      <c r="E839" s="92" t="s">
        <v>6</v>
      </c>
      <c r="F839" s="92" t="s">
        <v>220</v>
      </c>
      <c r="G839" s="101">
        <f>IF(F839="I",IFERROR(VLOOKUP(C839,Consolidado!B:H,7,FALSE),0),0)</f>
        <v>0</v>
      </c>
      <c r="H839" s="93"/>
      <c r="I839" s="277">
        <v>0</v>
      </c>
      <c r="J839" s="93"/>
      <c r="K839" s="101">
        <v>0</v>
      </c>
      <c r="L839" s="93"/>
      <c r="M839" s="277">
        <v>0</v>
      </c>
      <c r="N839" s="93"/>
      <c r="O839" s="101">
        <v>0</v>
      </c>
      <c r="P839" s="93"/>
      <c r="Q839" s="277">
        <v>0</v>
      </c>
    </row>
    <row r="840" spans="1:17" s="94" customFormat="1" ht="12" hidden="1" customHeight="1">
      <c r="A840" s="90" t="s">
        <v>150</v>
      </c>
      <c r="B840" s="90" t="s">
        <v>154</v>
      </c>
      <c r="C840" s="91">
        <v>5204</v>
      </c>
      <c r="D840" s="250" t="s">
        <v>831</v>
      </c>
      <c r="E840" s="92" t="s">
        <v>6</v>
      </c>
      <c r="F840" s="92" t="s">
        <v>220</v>
      </c>
      <c r="G840" s="101">
        <f>IF(F840="I",IFERROR(VLOOKUP(C840,Consolidado!B:H,7,FALSE),0),0)</f>
        <v>3207</v>
      </c>
      <c r="H840" s="93"/>
      <c r="I840" s="277">
        <v>0</v>
      </c>
      <c r="J840" s="93"/>
      <c r="K840" s="101">
        <v>0</v>
      </c>
      <c r="L840" s="93"/>
      <c r="M840" s="277">
        <v>0</v>
      </c>
      <c r="N840" s="93"/>
      <c r="O840" s="101">
        <v>0</v>
      </c>
      <c r="P840" s="93"/>
      <c r="Q840" s="277">
        <v>0</v>
      </c>
    </row>
    <row r="841" spans="1:17" s="94" customFormat="1" ht="12" hidden="1" customHeight="1">
      <c r="A841" s="90" t="s">
        <v>150</v>
      </c>
      <c r="B841" s="90"/>
      <c r="C841" s="91">
        <v>5205</v>
      </c>
      <c r="D841" s="250" t="s">
        <v>1114</v>
      </c>
      <c r="E841" s="92" t="s">
        <v>6</v>
      </c>
      <c r="F841" s="92" t="s">
        <v>220</v>
      </c>
      <c r="G841" s="101">
        <f>IF(F841="I",IFERROR(VLOOKUP(C841,Consolidado!B:H,7,FALSE),0),0)</f>
        <v>0</v>
      </c>
      <c r="H841" s="93"/>
      <c r="I841" s="277">
        <v>0</v>
      </c>
      <c r="J841" s="93"/>
      <c r="K841" s="101">
        <v>0</v>
      </c>
      <c r="L841" s="93"/>
      <c r="M841" s="277">
        <v>0</v>
      </c>
      <c r="N841" s="93"/>
      <c r="O841" s="101">
        <v>0</v>
      </c>
      <c r="P841" s="93"/>
      <c r="Q841" s="277">
        <v>0</v>
      </c>
    </row>
    <row r="842" spans="1:17" s="94" customFormat="1" ht="12" hidden="1" customHeight="1">
      <c r="A842" s="90" t="s">
        <v>150</v>
      </c>
      <c r="B842" s="90"/>
      <c r="C842" s="91">
        <v>5206</v>
      </c>
      <c r="D842" s="250" t="s">
        <v>1115</v>
      </c>
      <c r="E842" s="92" t="s">
        <v>6</v>
      </c>
      <c r="F842" s="92" t="s">
        <v>220</v>
      </c>
      <c r="G842" s="101">
        <f>IF(F842="I",IFERROR(VLOOKUP(C842,Consolidado!B:H,7,FALSE),0),0)</f>
        <v>0</v>
      </c>
      <c r="H842" s="93"/>
      <c r="I842" s="277">
        <v>0</v>
      </c>
      <c r="J842" s="93"/>
      <c r="K842" s="101">
        <v>0</v>
      </c>
      <c r="L842" s="93"/>
      <c r="M842" s="277">
        <v>0</v>
      </c>
      <c r="N842" s="93"/>
      <c r="O842" s="101">
        <v>0</v>
      </c>
      <c r="P842" s="93"/>
      <c r="Q842" s="277">
        <v>0</v>
      </c>
    </row>
    <row r="843" spans="1:17" s="94" customFormat="1" ht="12" hidden="1" customHeight="1">
      <c r="A843" s="90" t="s">
        <v>150</v>
      </c>
      <c r="B843" s="90"/>
      <c r="C843" s="91">
        <v>5207</v>
      </c>
      <c r="D843" s="250" t="s">
        <v>1116</v>
      </c>
      <c r="E843" s="92" t="s">
        <v>6</v>
      </c>
      <c r="F843" s="92" t="s">
        <v>220</v>
      </c>
      <c r="G843" s="101">
        <f>IF(F843="I",IFERROR(VLOOKUP(C843,Consolidado!B:H,7,FALSE),0),0)</f>
        <v>0</v>
      </c>
      <c r="H843" s="93"/>
      <c r="I843" s="277">
        <v>0</v>
      </c>
      <c r="J843" s="93"/>
      <c r="K843" s="101">
        <v>0</v>
      </c>
      <c r="L843" s="93"/>
      <c r="M843" s="277">
        <v>0</v>
      </c>
      <c r="N843" s="93"/>
      <c r="O843" s="101">
        <v>0</v>
      </c>
      <c r="P843" s="93"/>
      <c r="Q843" s="277">
        <v>0</v>
      </c>
    </row>
    <row r="844" spans="1:17" s="94" customFormat="1" ht="12" hidden="1" customHeight="1">
      <c r="A844" s="90" t="s">
        <v>21</v>
      </c>
      <c r="B844" s="90"/>
      <c r="C844" s="91">
        <v>6</v>
      </c>
      <c r="D844" s="250" t="s">
        <v>199</v>
      </c>
      <c r="E844" s="92" t="s">
        <v>6</v>
      </c>
      <c r="F844" s="92" t="s">
        <v>219</v>
      </c>
      <c r="G844" s="101">
        <f>IF(F844="I",IFERROR(VLOOKUP(C844,Consolidado!B:H,7,FALSE),0),0)</f>
        <v>0</v>
      </c>
      <c r="H844" s="93"/>
      <c r="I844" s="277">
        <v>0</v>
      </c>
      <c r="J844" s="93"/>
      <c r="K844" s="101">
        <v>0</v>
      </c>
      <c r="L844" s="93"/>
      <c r="M844" s="277">
        <v>0</v>
      </c>
      <c r="N844" s="93"/>
      <c r="O844" s="101">
        <v>0</v>
      </c>
      <c r="P844" s="93"/>
      <c r="Q844" s="277">
        <v>0</v>
      </c>
    </row>
    <row r="845" spans="1:17" s="94" customFormat="1" ht="12" hidden="1" customHeight="1">
      <c r="A845" s="90" t="s">
        <v>21</v>
      </c>
      <c r="B845" s="90"/>
      <c r="C845" s="91">
        <v>611</v>
      </c>
      <c r="D845" s="250" t="s">
        <v>1117</v>
      </c>
      <c r="E845" s="92" t="s">
        <v>6</v>
      </c>
      <c r="F845" s="92" t="s">
        <v>220</v>
      </c>
      <c r="G845" s="101">
        <f>IF(F845="I",IFERROR(VLOOKUP(C845,Consolidado!B:H,7,FALSE),0),0)</f>
        <v>0</v>
      </c>
      <c r="H845" s="93"/>
      <c r="I845" s="277">
        <v>0</v>
      </c>
      <c r="J845" s="93"/>
      <c r="K845" s="101">
        <v>0</v>
      </c>
      <c r="L845" s="93"/>
      <c r="M845" s="277">
        <v>0</v>
      </c>
      <c r="N845" s="93"/>
      <c r="O845" s="101">
        <v>0</v>
      </c>
      <c r="P845" s="93"/>
      <c r="Q845" s="277">
        <v>0</v>
      </c>
    </row>
    <row r="846" spans="1:17" s="94" customFormat="1" ht="12" hidden="1" customHeight="1">
      <c r="A846" s="90" t="s">
        <v>21</v>
      </c>
      <c r="B846" s="90" t="s">
        <v>87</v>
      </c>
      <c r="C846" s="91">
        <v>621</v>
      </c>
      <c r="D846" s="250" t="s">
        <v>431</v>
      </c>
      <c r="E846" s="92" t="s">
        <v>6</v>
      </c>
      <c r="F846" s="92" t="s">
        <v>220</v>
      </c>
      <c r="G846" s="101">
        <f>IF(F846="I",IFERROR(VLOOKUP(C846,Consolidado!B:H,7,FALSE),0),0)</f>
        <v>0</v>
      </c>
      <c r="H846" s="93"/>
      <c r="I846" s="277">
        <v>0</v>
      </c>
      <c r="J846" s="93"/>
      <c r="K846" s="101">
        <v>0</v>
      </c>
      <c r="L846" s="93"/>
      <c r="M846" s="277">
        <v>0</v>
      </c>
      <c r="N846" s="93"/>
      <c r="O846" s="101">
        <v>0</v>
      </c>
      <c r="P846" s="93"/>
      <c r="Q846" s="277">
        <v>0</v>
      </c>
    </row>
    <row r="847" spans="1:17" s="94" customFormat="1" ht="12" hidden="1" customHeight="1">
      <c r="A847" s="90" t="s">
        <v>21</v>
      </c>
      <c r="B847" s="90" t="s">
        <v>87</v>
      </c>
      <c r="C847" s="91">
        <v>622</v>
      </c>
      <c r="D847" s="250" t="s">
        <v>1118</v>
      </c>
      <c r="E847" s="92" t="s">
        <v>146</v>
      </c>
      <c r="F847" s="92" t="s">
        <v>220</v>
      </c>
      <c r="G847" s="101">
        <f>IF(F847="I",IFERROR(VLOOKUP(C847,Consolidado!B:H,7,FALSE),0),0)</f>
        <v>0</v>
      </c>
      <c r="H847" s="93"/>
      <c r="I847" s="277">
        <v>0</v>
      </c>
      <c r="J847" s="93"/>
      <c r="K847" s="101">
        <v>0</v>
      </c>
      <c r="L847" s="93"/>
      <c r="M847" s="277">
        <v>0</v>
      </c>
      <c r="N847" s="93"/>
      <c r="O847" s="101">
        <v>0</v>
      </c>
      <c r="P847" s="93"/>
      <c r="Q847" s="277">
        <v>0</v>
      </c>
    </row>
    <row r="848" spans="1:17" s="94" customFormat="1" ht="12" hidden="1" customHeight="1">
      <c r="A848" s="90" t="s">
        <v>21</v>
      </c>
      <c r="B848" s="90"/>
      <c r="C848" s="91">
        <v>631</v>
      </c>
      <c r="D848" s="250" t="s">
        <v>1119</v>
      </c>
      <c r="E848" s="92" t="s">
        <v>6</v>
      </c>
      <c r="F848" s="92" t="s">
        <v>220</v>
      </c>
      <c r="G848" s="101">
        <f>IF(F848="I",IFERROR(VLOOKUP(C848,Consolidado!B:H,7,FALSE),0),0)</f>
        <v>0</v>
      </c>
      <c r="H848" s="93"/>
      <c r="I848" s="277">
        <v>0</v>
      </c>
      <c r="J848" s="93"/>
      <c r="K848" s="101">
        <v>0</v>
      </c>
      <c r="L848" s="93"/>
      <c r="M848" s="277">
        <v>0</v>
      </c>
      <c r="N848" s="93"/>
      <c r="O848" s="101">
        <v>0</v>
      </c>
      <c r="P848" s="93"/>
      <c r="Q848" s="277">
        <v>0</v>
      </c>
    </row>
    <row r="849" spans="1:17" s="94" customFormat="1" ht="12" hidden="1" customHeight="1">
      <c r="A849" s="90" t="s">
        <v>21</v>
      </c>
      <c r="B849" s="90"/>
      <c r="C849" s="91">
        <v>641</v>
      </c>
      <c r="D849" s="250" t="s">
        <v>1120</v>
      </c>
      <c r="E849" s="92" t="s">
        <v>6</v>
      </c>
      <c r="F849" s="92" t="s">
        <v>220</v>
      </c>
      <c r="G849" s="101">
        <f>IF(F849="I",IFERROR(VLOOKUP(C849,Consolidado!B:H,7,FALSE),0),0)</f>
        <v>0</v>
      </c>
      <c r="H849" s="93"/>
      <c r="I849" s="277">
        <v>0</v>
      </c>
      <c r="J849" s="93"/>
      <c r="K849" s="101">
        <v>0</v>
      </c>
      <c r="L849" s="93"/>
      <c r="M849" s="277">
        <v>0</v>
      </c>
      <c r="N849" s="93"/>
      <c r="O849" s="101">
        <v>0</v>
      </c>
      <c r="P849" s="93"/>
      <c r="Q849" s="277">
        <v>0</v>
      </c>
    </row>
    <row r="850" spans="1:17" s="94" customFormat="1" ht="12" hidden="1" customHeight="1">
      <c r="A850" s="90" t="s">
        <v>21</v>
      </c>
      <c r="B850" s="90" t="s">
        <v>87</v>
      </c>
      <c r="C850" s="91">
        <v>651</v>
      </c>
      <c r="D850" s="250" t="s">
        <v>142</v>
      </c>
      <c r="E850" s="92" t="s">
        <v>6</v>
      </c>
      <c r="F850" s="92" t="s">
        <v>220</v>
      </c>
      <c r="G850" s="101">
        <f>IF(F850="I",IFERROR(VLOOKUP(C850,Consolidado!B:H,7,FALSE),0),0)</f>
        <v>0</v>
      </c>
      <c r="H850" s="93"/>
      <c r="I850" s="277">
        <v>0</v>
      </c>
      <c r="J850" s="93"/>
      <c r="K850" s="101">
        <v>0</v>
      </c>
      <c r="L850" s="93"/>
      <c r="M850" s="277">
        <v>0</v>
      </c>
      <c r="N850" s="93"/>
      <c r="O850" s="101">
        <v>0</v>
      </c>
      <c r="P850" s="93"/>
      <c r="Q850" s="277">
        <v>0</v>
      </c>
    </row>
    <row r="851" spans="1:17" s="94" customFormat="1" ht="12" hidden="1" customHeight="1">
      <c r="A851" s="90" t="s">
        <v>21</v>
      </c>
      <c r="B851" s="90" t="s">
        <v>87</v>
      </c>
      <c r="C851" s="91">
        <v>661</v>
      </c>
      <c r="D851" s="250" t="s">
        <v>143</v>
      </c>
      <c r="E851" s="92" t="s">
        <v>6</v>
      </c>
      <c r="F851" s="92" t="s">
        <v>220</v>
      </c>
      <c r="G851" s="101">
        <f>IF(F851="I",IFERROR(VLOOKUP(C851,Consolidado!B:H,7,FALSE),0),0)</f>
        <v>0</v>
      </c>
      <c r="H851" s="93"/>
      <c r="I851" s="277">
        <v>0</v>
      </c>
      <c r="J851" s="93"/>
      <c r="K851" s="101">
        <v>0</v>
      </c>
      <c r="L851" s="93"/>
      <c r="M851" s="277">
        <v>0</v>
      </c>
      <c r="N851" s="93"/>
      <c r="O851" s="101">
        <v>0</v>
      </c>
      <c r="P851" s="93"/>
      <c r="Q851" s="277">
        <v>0</v>
      </c>
    </row>
    <row r="852" spans="1:17" s="94" customFormat="1" ht="12" hidden="1" customHeight="1">
      <c r="A852" s="90" t="s">
        <v>21</v>
      </c>
      <c r="B852" s="90"/>
      <c r="C852" s="91">
        <v>7</v>
      </c>
      <c r="D852" s="250" t="s">
        <v>200</v>
      </c>
      <c r="E852" s="92" t="s">
        <v>6</v>
      </c>
      <c r="F852" s="92" t="s">
        <v>219</v>
      </c>
      <c r="G852" s="101">
        <f>IF(F852="I",IFERROR(VLOOKUP(C852,Consolidado!B:H,7,FALSE),0),0)</f>
        <v>0</v>
      </c>
      <c r="H852" s="93"/>
      <c r="I852" s="277">
        <v>0</v>
      </c>
      <c r="J852" s="93"/>
      <c r="K852" s="101">
        <v>0</v>
      </c>
      <c r="L852" s="93"/>
      <c r="M852" s="277">
        <v>0</v>
      </c>
      <c r="N852" s="93"/>
      <c r="O852" s="101">
        <v>0</v>
      </c>
      <c r="P852" s="93"/>
      <c r="Q852" s="277">
        <v>0</v>
      </c>
    </row>
    <row r="853" spans="1:17" s="94" customFormat="1" ht="12" hidden="1" customHeight="1">
      <c r="A853" s="90" t="s">
        <v>21</v>
      </c>
      <c r="B853" s="90"/>
      <c r="C853" s="91">
        <v>711</v>
      </c>
      <c r="D853" s="250" t="s">
        <v>1121</v>
      </c>
      <c r="E853" s="92" t="s">
        <v>6</v>
      </c>
      <c r="F853" s="92" t="s">
        <v>220</v>
      </c>
      <c r="G853" s="101">
        <f>IF(F853="I",IFERROR(VLOOKUP(C853,Consolidado!B:H,7,FALSE),0),0)</f>
        <v>0</v>
      </c>
      <c r="H853" s="93"/>
      <c r="I853" s="277">
        <v>0</v>
      </c>
      <c r="J853" s="93"/>
      <c r="K853" s="101">
        <v>0</v>
      </c>
      <c r="L853" s="93"/>
      <c r="M853" s="277">
        <v>0</v>
      </c>
      <c r="N853" s="93"/>
      <c r="O853" s="101">
        <v>0</v>
      </c>
      <c r="P853" s="93"/>
      <c r="Q853" s="277">
        <v>0</v>
      </c>
    </row>
    <row r="854" spans="1:17" s="94" customFormat="1" ht="12" hidden="1" customHeight="1">
      <c r="A854" s="90" t="s">
        <v>21</v>
      </c>
      <c r="B854" s="90" t="s">
        <v>88</v>
      </c>
      <c r="C854" s="91">
        <v>721</v>
      </c>
      <c r="D854" s="250" t="s">
        <v>1122</v>
      </c>
      <c r="E854" s="92" t="s">
        <v>6</v>
      </c>
      <c r="F854" s="92" t="s">
        <v>220</v>
      </c>
      <c r="G854" s="101">
        <f>IF(F854="I",IFERROR(VLOOKUP(C854,Consolidado!B:H,7,FALSE),0),0)</f>
        <v>0</v>
      </c>
      <c r="H854" s="93"/>
      <c r="I854" s="277">
        <v>0</v>
      </c>
      <c r="J854" s="93"/>
      <c r="K854" s="101">
        <v>0</v>
      </c>
      <c r="L854" s="93"/>
      <c r="M854" s="277">
        <v>0</v>
      </c>
      <c r="N854" s="93"/>
      <c r="O854" s="101">
        <v>0</v>
      </c>
      <c r="P854" s="93"/>
      <c r="Q854" s="277">
        <v>0</v>
      </c>
    </row>
    <row r="855" spans="1:17" s="94" customFormat="1" ht="12" hidden="1" customHeight="1">
      <c r="A855" s="90" t="s">
        <v>21</v>
      </c>
      <c r="B855" s="90" t="s">
        <v>88</v>
      </c>
      <c r="C855" s="91">
        <v>722</v>
      </c>
      <c r="D855" s="250" t="s">
        <v>217</v>
      </c>
      <c r="E855" s="92" t="s">
        <v>6</v>
      </c>
      <c r="F855" s="92" t="s">
        <v>220</v>
      </c>
      <c r="G855" s="101">
        <f>IF(F855="I",IFERROR(VLOOKUP(C855,Consolidado!B:H,7,FALSE),0),0)</f>
        <v>0</v>
      </c>
      <c r="H855" s="93"/>
      <c r="I855" s="277">
        <v>0</v>
      </c>
      <c r="J855" s="93"/>
      <c r="K855" s="101">
        <v>0</v>
      </c>
      <c r="L855" s="93"/>
      <c r="M855" s="277">
        <v>0</v>
      </c>
      <c r="N855" s="93"/>
      <c r="O855" s="101">
        <v>0</v>
      </c>
      <c r="P855" s="93"/>
      <c r="Q855" s="277">
        <v>0</v>
      </c>
    </row>
    <row r="856" spans="1:17" s="94" customFormat="1" ht="12" hidden="1" customHeight="1">
      <c r="A856" s="90" t="s">
        <v>21</v>
      </c>
      <c r="B856" s="90"/>
      <c r="C856" s="91">
        <v>731</v>
      </c>
      <c r="D856" s="250" t="s">
        <v>1123</v>
      </c>
      <c r="E856" s="92" t="s">
        <v>6</v>
      </c>
      <c r="F856" s="92" t="s">
        <v>220</v>
      </c>
      <c r="G856" s="101">
        <f>IF(F856="I",IFERROR(VLOOKUP(C856,Consolidado!B:H,7,FALSE),0),0)</f>
        <v>0</v>
      </c>
      <c r="H856" s="93"/>
      <c r="I856" s="277">
        <v>0</v>
      </c>
      <c r="J856" s="93"/>
      <c r="K856" s="101">
        <v>0</v>
      </c>
      <c r="L856" s="93"/>
      <c r="M856" s="277">
        <v>0</v>
      </c>
      <c r="N856" s="93"/>
      <c r="O856" s="101">
        <v>0</v>
      </c>
      <c r="P856" s="93"/>
      <c r="Q856" s="277">
        <v>0</v>
      </c>
    </row>
    <row r="857" spans="1:17" s="94" customFormat="1" ht="12" hidden="1" customHeight="1">
      <c r="A857" s="90" t="s">
        <v>21</v>
      </c>
      <c r="B857" s="90"/>
      <c r="C857" s="91">
        <v>741</v>
      </c>
      <c r="D857" s="250" t="s">
        <v>1124</v>
      </c>
      <c r="E857" s="92" t="s">
        <v>6</v>
      </c>
      <c r="F857" s="92" t="s">
        <v>220</v>
      </c>
      <c r="G857" s="101">
        <f>IF(F857="I",IFERROR(VLOOKUP(C857,Consolidado!B:H,7,FALSE),0),0)</f>
        <v>0</v>
      </c>
      <c r="H857" s="93"/>
      <c r="I857" s="277">
        <v>0</v>
      </c>
      <c r="J857" s="93"/>
      <c r="K857" s="101">
        <v>0</v>
      </c>
      <c r="L857" s="93"/>
      <c r="M857" s="277">
        <v>0</v>
      </c>
      <c r="N857" s="93"/>
      <c r="O857" s="101">
        <v>0</v>
      </c>
      <c r="P857" s="93"/>
      <c r="Q857" s="277">
        <v>0</v>
      </c>
    </row>
    <row r="858" spans="1:17" s="94" customFormat="1" ht="12" hidden="1" customHeight="1">
      <c r="A858" s="90" t="s">
        <v>21</v>
      </c>
      <c r="B858" s="90" t="s">
        <v>88</v>
      </c>
      <c r="C858" s="91">
        <v>751</v>
      </c>
      <c r="D858" s="250" t="s">
        <v>144</v>
      </c>
      <c r="E858" s="92" t="s">
        <v>6</v>
      </c>
      <c r="F858" s="92" t="s">
        <v>220</v>
      </c>
      <c r="G858" s="101">
        <f>IF(F858="I",IFERROR(VLOOKUP(C858,Consolidado!B:H,7,FALSE),0),0)</f>
        <v>0</v>
      </c>
      <c r="H858" s="93"/>
      <c r="I858" s="277">
        <v>0</v>
      </c>
      <c r="J858" s="93"/>
      <c r="K858" s="101">
        <v>0</v>
      </c>
      <c r="L858" s="93"/>
      <c r="M858" s="277">
        <v>0</v>
      </c>
      <c r="N858" s="93"/>
      <c r="O858" s="101">
        <v>0</v>
      </c>
      <c r="P858" s="93"/>
      <c r="Q858" s="277">
        <v>0</v>
      </c>
    </row>
    <row r="859" spans="1:17" s="94" customFormat="1" ht="12" hidden="1" customHeight="1">
      <c r="A859" s="90" t="s">
        <v>21</v>
      </c>
      <c r="B859" s="90" t="s">
        <v>88</v>
      </c>
      <c r="C859" s="91">
        <v>761</v>
      </c>
      <c r="D859" s="250" t="s">
        <v>145</v>
      </c>
      <c r="E859" s="92" t="s">
        <v>6</v>
      </c>
      <c r="F859" s="92" t="s">
        <v>220</v>
      </c>
      <c r="G859" s="101">
        <f>IF(F859="I",IFERROR(VLOOKUP(C859,Consolidado!B:H,7,FALSE),0),0)</f>
        <v>0</v>
      </c>
      <c r="H859" s="93"/>
      <c r="I859" s="277">
        <v>0</v>
      </c>
      <c r="J859" s="93"/>
      <c r="K859" s="101">
        <v>0</v>
      </c>
      <c r="L859" s="93"/>
      <c r="M859" s="277">
        <v>0</v>
      </c>
      <c r="N859" s="93"/>
      <c r="O859" s="101">
        <v>0</v>
      </c>
      <c r="P859" s="93"/>
      <c r="Q859" s="277">
        <v>0</v>
      </c>
    </row>
    <row r="860" spans="1:17">
      <c r="I860" s="278"/>
      <c r="M860" s="278"/>
      <c r="Q860" s="278"/>
    </row>
    <row r="861" spans="1:17">
      <c r="E861" s="95" t="s">
        <v>3</v>
      </c>
      <c r="F861" s="95"/>
      <c r="G861" s="102">
        <f>SUMIF(A:A,E861,G:G)</f>
        <v>48917929522</v>
      </c>
      <c r="I861" s="279">
        <f>SUMIF(A:A,E861,I:I)</f>
        <v>0</v>
      </c>
      <c r="J861" s="97"/>
      <c r="K861" s="102">
        <f>SUMIF(A:A,E861,K:K)</f>
        <v>0</v>
      </c>
      <c r="M861" s="279">
        <f>SUMIF(A:A,E861,M:M)</f>
        <v>0</v>
      </c>
      <c r="N861" s="97"/>
      <c r="O861" s="102">
        <v>0</v>
      </c>
      <c r="Q861" s="279">
        <v>0</v>
      </c>
    </row>
    <row r="862" spans="1:17">
      <c r="E862" s="95" t="s">
        <v>8</v>
      </c>
      <c r="F862" s="95"/>
      <c r="G862" s="102">
        <f>SUMIF(A:A,E862,G:G)</f>
        <v>35295701759</v>
      </c>
      <c r="I862" s="279">
        <f>SUMIF(A:A,E862,I:I)</f>
        <v>0</v>
      </c>
      <c r="J862" s="97"/>
      <c r="K862" s="102">
        <f>SUMIF(A:A,E862,K:K)</f>
        <v>0</v>
      </c>
      <c r="M862" s="279">
        <f>SUMIF(A:A,E862,M:M)</f>
        <v>0</v>
      </c>
      <c r="N862" s="97"/>
      <c r="O862" s="102">
        <v>0</v>
      </c>
      <c r="Q862" s="279">
        <v>0</v>
      </c>
    </row>
    <row r="863" spans="1:17">
      <c r="E863" s="95" t="s">
        <v>20</v>
      </c>
      <c r="F863" s="95"/>
      <c r="G863" s="102">
        <f>SUMIF(A:A,E863,G:G)</f>
        <v>13622227763</v>
      </c>
      <c r="I863" s="279">
        <f>SUMIF(A:A,E863,I:I)</f>
        <v>0</v>
      </c>
      <c r="J863" s="97"/>
      <c r="K863" s="102">
        <f>SUMIF(A:A,E863,K:K)</f>
        <v>0</v>
      </c>
      <c r="M863" s="279">
        <f>SUMIF(A:A,E863,M:M)</f>
        <v>0</v>
      </c>
      <c r="N863" s="97"/>
      <c r="O863" s="102">
        <v>0</v>
      </c>
      <c r="Q863" s="279">
        <v>0</v>
      </c>
    </row>
    <row r="864" spans="1:17">
      <c r="E864" s="98" t="s">
        <v>204</v>
      </c>
      <c r="F864" s="98"/>
      <c r="G864" s="99">
        <f>+G861-G862-G863</f>
        <v>0</v>
      </c>
      <c r="H864" s="81" t="s">
        <v>201</v>
      </c>
      <c r="I864" s="278">
        <f>+I861-I862-I863</f>
        <v>0</v>
      </c>
      <c r="J864" s="81" t="s">
        <v>201</v>
      </c>
      <c r="K864" s="99">
        <f>+K861-K862-K863</f>
        <v>0</v>
      </c>
      <c r="M864" s="278">
        <f>+M861-M862-M863</f>
        <v>0</v>
      </c>
      <c r="O864" s="99">
        <f>+O861-O862-O863</f>
        <v>0</v>
      </c>
      <c r="Q864" s="278">
        <f>+Q861-Q862-Q863</f>
        <v>0</v>
      </c>
    </row>
    <row r="865" spans="4:17">
      <c r="E865" s="89" t="s">
        <v>129</v>
      </c>
      <c r="F865" s="95"/>
      <c r="G865" s="102">
        <f>SUMIF(A:A,E865,G:G)</f>
        <v>6156222927</v>
      </c>
      <c r="I865" s="279">
        <f>SUMIF(A:A,E865,I:I)</f>
        <v>0</v>
      </c>
      <c r="J865" s="97"/>
      <c r="K865" s="102">
        <f>SUMIF(E:E,I865,K:K)</f>
        <v>0</v>
      </c>
      <c r="M865" s="279">
        <f>SUMIF(E:E,I865,M:M)</f>
        <v>0</v>
      </c>
      <c r="N865" s="97"/>
      <c r="O865" s="102">
        <v>0</v>
      </c>
      <c r="Q865" s="279">
        <f>SUMIF(A:A,E865,Q:Q)</f>
        <v>0</v>
      </c>
    </row>
    <row r="866" spans="4:17">
      <c r="E866" s="89" t="s">
        <v>150</v>
      </c>
      <c r="F866" s="95"/>
      <c r="G866" s="102">
        <f>SUMIF(A:A,E866,G:G)</f>
        <v>5380934010</v>
      </c>
      <c r="I866" s="279">
        <f>SUMIF(A:A,E866,I:I)</f>
        <v>0</v>
      </c>
      <c r="J866" s="97"/>
      <c r="K866" s="102">
        <f>SUMIF(E:E,I866,K:K)</f>
        <v>0</v>
      </c>
      <c r="L866" s="96"/>
      <c r="M866" s="279">
        <f>SUMIF(E:E,I866,M:M)</f>
        <v>0</v>
      </c>
      <c r="N866" s="97"/>
      <c r="O866" s="102">
        <v>0</v>
      </c>
      <c r="Q866" s="279">
        <f>SUMIF(A:A,E866,Q:Q)</f>
        <v>0</v>
      </c>
    </row>
    <row r="867" spans="4:17">
      <c r="E867" s="98" t="s">
        <v>204</v>
      </c>
      <c r="F867" s="98"/>
      <c r="G867" s="99">
        <f>+G865-G866-Consolidado!H380</f>
        <v>0</v>
      </c>
      <c r="H867" s="81" t="s">
        <v>201</v>
      </c>
      <c r="I867" s="278">
        <v>0</v>
      </c>
      <c r="J867" s="81" t="s">
        <v>201</v>
      </c>
      <c r="K867" s="99">
        <f>+K865-K866</f>
        <v>0</v>
      </c>
      <c r="M867" s="278">
        <f>+M865-M866</f>
        <v>0</v>
      </c>
      <c r="O867" s="99">
        <v>0</v>
      </c>
      <c r="Q867" s="278">
        <v>0</v>
      </c>
    </row>
    <row r="868" spans="4:17">
      <c r="I868" s="278"/>
      <c r="M868" s="278"/>
      <c r="Q868" s="278"/>
    </row>
    <row r="869" spans="4:17">
      <c r="D869" s="81"/>
    </row>
  </sheetData>
  <autoFilter ref="A4:R859" xr:uid="{05ECD9D7-B8A7-4A57-B1B8-83A346F547BF}">
    <filterColumn colId="1">
      <filters>
        <filter val="Otros Gastos de Administración"/>
      </filters>
    </filterColumn>
    <filterColumn colId="6">
      <filters>
        <filter val="1.216.050"/>
        <filter val="1.427.272"/>
        <filter val="1.600.000"/>
        <filter val="1.782.152"/>
        <filter val="166.160"/>
        <filter val="18.642.198"/>
        <filter val="19.828.034"/>
        <filter val="2.397.959"/>
        <filter val="34.011.818"/>
        <filter val="45.000.000"/>
        <filter val="6.587.246"/>
        <filter val="893.520"/>
        <filter val="9.000.000"/>
        <filter val="96.649.979"/>
        <filter val="96.699.055"/>
      </filters>
    </filterColumn>
  </autoFilter>
  <customSheetViews>
    <customSheetView guid="{B9F63820-5C32-455A-BC9D-0BE84D6B0867}" filter="1" showAutoFilter="1" state="hidden">
      <pane ySplit="4" topLeftCell="A5" activePane="bottomLeft" state="frozen"/>
      <selection pane="bottomLeft" activeCell="D390" sqref="D390:G390 D392:G396 D410:G411 D424:G424"/>
      <pageMargins left="0.7" right="0.7" top="0.75" bottom="0.75" header="0.3" footer="0.3"/>
      <pageSetup paperSize="9" orientation="portrait" r:id="rId1"/>
      <autoFilter ref="A4:J480" xr:uid="{00000000-0000-0000-0000-000000000000}">
        <filterColumn colId="1">
          <filters>
            <filter val="Otros gastos de comercialización (Nota 5.w)"/>
          </filters>
        </filterColumn>
      </autoFilter>
    </customSheetView>
    <customSheetView guid="{7015FC6D-0680-4B00-AA0E-B83DA1D0B666}" filter="1" showAutoFilter="1">
      <pane ySplit="10" topLeftCell="A396" activePane="bottomLeft" state="frozen"/>
      <selection pane="bottomLeft" activeCell="B413" sqref="B413"/>
      <pageMargins left="0.7" right="0.7" top="0.75" bottom="0.75" header="0.3" footer="0.3"/>
      <pageSetup paperSize="9" orientation="portrait" r:id="rId2"/>
      <autoFilter ref="A4:J480" xr:uid="{00000000-0000-0000-0000-000000000000}">
        <filterColumn colId="6">
          <filters>
            <filter val="1.217.193"/>
            <filter val="1.403.320.111"/>
            <filter val="1.530.000"/>
            <filter val="1.808.967"/>
            <filter val="1.948.492"/>
            <filter val="10.014.421"/>
            <filter val="10.083.333"/>
            <filter val="10.500.000"/>
            <filter val="100.000"/>
            <filter val="105.000.000"/>
            <filter val="11.647.065"/>
            <filter val="112.487.908"/>
            <filter val="113.837.164"/>
            <filter val="12.643.649"/>
            <filter val="139.728.254"/>
            <filter val="14.200.454"/>
            <filter val="14.285.334"/>
            <filter val="15.882.182"/>
            <filter val="157.876.083"/>
            <filter val="16.238.918"/>
            <filter val="162.227.408"/>
            <filter val="165.523.085"/>
            <filter val="165.980.247"/>
            <filter val="169.372.459"/>
            <filter val="17.653.690"/>
            <filter val="18.136.461.199"/>
            <filter val="-18.136.461.199"/>
            <filter val="18.665.667"/>
            <filter val="2.155.931"/>
            <filter val="2.410.959"/>
            <filter val="2.489.543.463"/>
            <filter val="2.500.001"/>
            <filter val="2.598.392"/>
            <filter val="2.650.719"/>
            <filter val="2.874.119"/>
            <filter val="20.470.836"/>
            <filter val="21.121.490"/>
            <filter val="21.887.999"/>
            <filter val="217.559.172"/>
            <filter val="22.067.273"/>
            <filter val="225.302.826"/>
            <filter val="23.322.673"/>
            <filter val="23.799.408"/>
            <filter val="24.000.000"/>
            <filter val="250.049"/>
            <filter val="26.537.264"/>
            <filter val="28.610.971"/>
            <filter val="289.016.667"/>
            <filter val="3.169.091"/>
            <filter val="3.336.439"/>
            <filter val="3.496.313"/>
            <filter val="3.516.576"/>
            <filter val="3.755.762"/>
            <filter val="3.996.538"/>
            <filter val="-30.629.975"/>
            <filter val="30.826.014"/>
            <filter val="30.827.114"/>
            <filter val="32.204.457"/>
            <filter val="-32.204.457"/>
            <filter val="32.844.791"/>
            <filter val="32.860.972"/>
            <filter val="332.000"/>
            <filter val="35.409.091"/>
            <filter val="35.600"/>
            <filter val="38.721.199"/>
            <filter val="39.000.000"/>
            <filter val="39.872.675"/>
            <filter val="4.000.000"/>
            <filter val="4.232.306.000"/>
            <filter val="-4.232.306.000"/>
            <filter val="4.335.591"/>
            <filter val="4.453.151"/>
            <filter val="4.760"/>
            <filter val="407.541.775"/>
            <filter val="412.376"/>
            <filter val="427.741.326"/>
            <filter val="429.580"/>
            <filter val="43.148.578"/>
            <filter val="44.231.650"/>
            <filter val="44.516.285"/>
            <filter val="442.916.854.245"/>
            <filter val="-442.916.854.245"/>
            <filter val="449.542.972"/>
            <filter val="48.857.307"/>
            <filter val="49.946.068"/>
            <filter val="5.000.000.000"/>
            <filter val="5.576.709"/>
            <filter val="50.732.513"/>
            <filter val="52.500.000"/>
            <filter val="537.248"/>
            <filter val="56.649.722"/>
            <filter val="561.000.000"/>
            <filter val="57.764.419"/>
            <filter val="58.662.495"/>
            <filter val="58.988.520"/>
            <filter val="59.240.090"/>
            <filter val="598.420.166"/>
            <filter val="6.000.000"/>
            <filter val="6.491.551"/>
            <filter val="6.736.642"/>
            <filter val="6.799.607"/>
            <filter val="60.931.484"/>
            <filter val="612.030.384"/>
            <filter val="618.840"/>
            <filter val="622.033.558"/>
            <filter val="633.276.895"/>
            <filter val="634.228.480"/>
            <filter val="66.646"/>
            <filter val="7.954.545"/>
            <filter val="7.997.216.474"/>
            <filter val="700.003"/>
            <filter val="718.181"/>
            <filter val="74.631.194"/>
            <filter val="750.000.000"/>
            <filter val="788.252.516"/>
            <filter val="-788.252.516"/>
            <filter val="8.000.000"/>
            <filter val="8.034.255.631"/>
            <filter val="8.084.000.000"/>
            <filter val="8.109.049.854"/>
            <filter val="825.000"/>
            <filter val="87.699.040"/>
            <filter val="88.410.220"/>
            <filter val="9.000.000"/>
            <filter val="9.387.688"/>
            <filter val="9.967.899"/>
            <filter val="96.219"/>
            <filter val="96.802.558"/>
          </filters>
        </filterColumn>
      </autoFilter>
    </customSheetView>
    <customSheetView guid="{5FCC9217-B3E9-4B91-A943-5F21728EBEE9}" filter="1" showAutoFilter="1">
      <pane ySplit="236" topLeftCell="A238" activePane="bottomLeft" state="frozen"/>
      <selection pane="bottomLeft" activeCell="C275" sqref="C275"/>
      <pageMargins left="0.7" right="0.7" top="0.75" bottom="0.75" header="0.3" footer="0.3"/>
      <pageSetup paperSize="9" orientation="portrait" r:id="rId3"/>
      <autoFilter ref="A4:J480" xr:uid="{00000000-0000-0000-0000-000000000000}">
        <filterColumn colId="1">
          <filters>
            <filter val="Otros Pasivos Corrientes (Nota 5.q)"/>
          </filters>
        </filterColumn>
      </autoFilter>
    </customSheetView>
    <customSheetView guid="{F3648BCD-1CED-4BBB-AE63-37BDB925883F}" showAutoFilter="1" state="hidden">
      <pane ySplit="11" topLeftCell="A222" activePane="bottomLeft" state="frozen"/>
      <selection pane="bottomLeft" activeCell="B228" sqref="B228"/>
      <pageMargins left="0.7" right="0.7" top="0.75" bottom="0.75" header="0.3" footer="0.3"/>
      <pageSetup paperSize="9" orientation="portrait" r:id="rId4"/>
      <autoFilter ref="A4:J480" xr:uid="{00000000-0000-0000-0000-000000000000}"/>
    </customSheetView>
  </customSheetViews>
  <mergeCells count="3">
    <mergeCell ref="G3:I3"/>
    <mergeCell ref="K3:M3"/>
    <mergeCell ref="O3:Q3"/>
  </mergeCells>
  <conditionalFormatting sqref="E833:F833">
    <cfRule type="colorScale" priority="2">
      <colorScale>
        <cfvo type="min"/>
        <cfvo type="percentile" val="50"/>
        <cfvo type="max"/>
        <color rgb="FFF8696B"/>
        <color rgb="FFFCFCFF"/>
        <color rgb="FF63BE7B"/>
      </colorScale>
    </cfRule>
  </conditionalFormatting>
  <conditionalFormatting sqref="E382:F382">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Q84"/>
  <sheetViews>
    <sheetView showGridLines="0" tabSelected="1" zoomScale="70" zoomScaleNormal="70" zoomScaleSheetLayoutView="80" workbookViewId="0">
      <pane ySplit="6" topLeftCell="A57" activePane="bottomLeft" state="frozen"/>
      <selection activeCell="H75" sqref="H75"/>
      <selection pane="bottomLeft" activeCell="H68" sqref="H68"/>
    </sheetView>
  </sheetViews>
  <sheetFormatPr baseColWidth="10" defaultColWidth="11.42578125" defaultRowHeight="15.75"/>
  <cols>
    <col min="1" max="1" width="1.42578125" style="195" customWidth="1"/>
    <col min="2" max="2" width="63" style="195" customWidth="1"/>
    <col min="3" max="3" width="11.140625" style="195" customWidth="1"/>
    <col min="4" max="4" width="20.140625" style="195" customWidth="1"/>
    <col min="5" max="5" width="2" style="195" customWidth="1"/>
    <col min="6" max="6" width="20.140625" style="196" customWidth="1"/>
    <col min="7" max="7" width="0.7109375" style="254" customWidth="1"/>
    <col min="8" max="8" width="63" style="195" customWidth="1"/>
    <col min="9" max="9" width="11.140625" style="195" customWidth="1"/>
    <col min="10" max="10" width="20.140625" style="195" customWidth="1"/>
    <col min="11" max="11" width="2.28515625" style="196" customWidth="1"/>
    <col min="12" max="12" width="20.140625" style="195" customWidth="1"/>
    <col min="13" max="13" width="2.5703125" style="195" customWidth="1"/>
    <col min="14" max="14" width="17.7109375" style="195" customWidth="1"/>
    <col min="15" max="15" width="16.7109375" style="197" customWidth="1"/>
    <col min="16" max="16" width="18.85546875" style="197" bestFit="1" customWidth="1"/>
    <col min="17" max="17" width="13.5703125" style="195" bestFit="1" customWidth="1"/>
    <col min="18" max="16384" width="11.42578125" style="195"/>
  </cols>
  <sheetData>
    <row r="1" spans="2:16" s="190" customFormat="1" ht="19.5">
      <c r="B1" s="104" t="s">
        <v>1301</v>
      </c>
      <c r="C1" s="273"/>
      <c r="D1" s="104"/>
      <c r="E1" s="104"/>
      <c r="F1" s="180"/>
      <c r="G1" s="252"/>
      <c r="H1" s="104"/>
      <c r="I1" s="104"/>
      <c r="J1" s="104"/>
      <c r="K1" s="180"/>
      <c r="L1" s="695" t="s">
        <v>1205</v>
      </c>
      <c r="M1" s="104"/>
      <c r="O1" s="191"/>
      <c r="P1" s="191"/>
    </row>
    <row r="2" spans="2:16" s="190" customFormat="1">
      <c r="B2" s="192" t="s">
        <v>1303</v>
      </c>
      <c r="C2" s="274"/>
      <c r="D2" s="192"/>
      <c r="E2" s="192"/>
      <c r="F2" s="192"/>
      <c r="G2" s="192"/>
      <c r="H2" s="192"/>
      <c r="I2" s="192"/>
      <c r="J2" s="192"/>
      <c r="K2" s="192"/>
      <c r="L2" s="192"/>
      <c r="O2" s="191"/>
      <c r="P2" s="191"/>
    </row>
    <row r="3" spans="2:16" s="190" customFormat="1">
      <c r="B3" s="192" t="s">
        <v>838</v>
      </c>
      <c r="C3" s="274"/>
      <c r="D3" s="192"/>
      <c r="E3" s="192"/>
      <c r="F3" s="192"/>
      <c r="G3" s="192"/>
      <c r="H3" s="192"/>
      <c r="I3" s="192"/>
      <c r="J3" s="192"/>
      <c r="K3" s="192"/>
      <c r="L3" s="192"/>
      <c r="O3" s="191"/>
      <c r="P3" s="191"/>
    </row>
    <row r="4" spans="2:16" s="190" customFormat="1">
      <c r="B4" s="193" t="s">
        <v>440</v>
      </c>
      <c r="C4" s="193"/>
      <c r="D4" s="193"/>
      <c r="E4" s="193"/>
      <c r="F4" s="194"/>
      <c r="G4" s="253"/>
      <c r="H4" s="193"/>
      <c r="I4" s="193"/>
      <c r="J4" s="193"/>
      <c r="K4" s="194"/>
      <c r="L4" s="193"/>
      <c r="O4" s="191"/>
      <c r="P4" s="191"/>
    </row>
    <row r="5" spans="2:16" ht="9.6" customHeight="1"/>
    <row r="6" spans="2:16" ht="18.75">
      <c r="B6" s="249" t="s">
        <v>3</v>
      </c>
      <c r="C6" s="275"/>
      <c r="D6" s="235">
        <v>44286</v>
      </c>
      <c r="E6" s="235"/>
      <c r="F6" s="235">
        <v>44196</v>
      </c>
      <c r="G6" s="256"/>
      <c r="H6" s="249" t="s">
        <v>8</v>
      </c>
      <c r="I6" s="234"/>
      <c r="J6" s="235">
        <v>44286</v>
      </c>
      <c r="K6" s="235"/>
      <c r="L6" s="235">
        <v>44196</v>
      </c>
    </row>
    <row r="7" spans="2:16">
      <c r="B7" s="261" t="s">
        <v>4</v>
      </c>
      <c r="C7" s="258"/>
      <c r="D7" s="259"/>
      <c r="E7" s="259"/>
      <c r="F7" s="260"/>
      <c r="G7" s="198"/>
      <c r="H7" s="262" t="s">
        <v>9</v>
      </c>
      <c r="I7" s="262"/>
      <c r="J7" s="263"/>
      <c r="K7" s="263"/>
      <c r="L7" s="259"/>
      <c r="O7" s="236"/>
      <c r="P7" s="236"/>
    </row>
    <row r="8" spans="2:16">
      <c r="B8" s="261" t="s">
        <v>205</v>
      </c>
      <c r="C8" s="264" t="s">
        <v>529</v>
      </c>
      <c r="D8" s="265">
        <v>1037607719</v>
      </c>
      <c r="E8" s="265"/>
      <c r="F8" s="265">
        <v>937357275</v>
      </c>
      <c r="G8" s="199"/>
      <c r="H8" s="262" t="s">
        <v>63</v>
      </c>
      <c r="I8" s="262"/>
      <c r="J8" s="265">
        <v>650031787</v>
      </c>
      <c r="K8" s="265"/>
      <c r="L8" s="265">
        <v>115941478</v>
      </c>
      <c r="O8" s="236"/>
      <c r="P8" s="236"/>
    </row>
    <row r="9" spans="2:16">
      <c r="B9" s="258" t="s">
        <v>15</v>
      </c>
      <c r="C9" s="258"/>
      <c r="D9" s="266">
        <v>0</v>
      </c>
      <c r="E9" s="266"/>
      <c r="F9" s="266">
        <v>0</v>
      </c>
      <c r="G9" s="200"/>
      <c r="H9" s="267" t="s">
        <v>586</v>
      </c>
      <c r="I9" s="264" t="s">
        <v>563</v>
      </c>
      <c r="J9" s="266">
        <v>571771559</v>
      </c>
      <c r="K9" s="266"/>
      <c r="L9" s="266">
        <v>40270747</v>
      </c>
      <c r="O9" s="237"/>
      <c r="P9" s="237"/>
    </row>
    <row r="10" spans="2:16">
      <c r="B10" s="258" t="s">
        <v>530</v>
      </c>
      <c r="C10" s="258"/>
      <c r="D10" s="266">
        <v>0</v>
      </c>
      <c r="E10" s="266"/>
      <c r="F10" s="266">
        <v>0</v>
      </c>
      <c r="G10" s="200"/>
      <c r="H10" s="267" t="s">
        <v>224</v>
      </c>
      <c r="I10" s="264" t="s">
        <v>564</v>
      </c>
      <c r="J10" s="266">
        <v>78260228</v>
      </c>
      <c r="K10" s="266"/>
      <c r="L10" s="266">
        <v>75670731</v>
      </c>
      <c r="O10" s="237"/>
      <c r="P10" s="237"/>
    </row>
    <row r="11" spans="2:16">
      <c r="B11" s="258" t="s">
        <v>16</v>
      </c>
      <c r="C11" s="258"/>
      <c r="D11" s="266">
        <v>1037607719</v>
      </c>
      <c r="E11" s="266"/>
      <c r="F11" s="266">
        <v>937357275</v>
      </c>
      <c r="G11" s="200"/>
      <c r="H11" s="267" t="s">
        <v>82</v>
      </c>
      <c r="I11" s="267"/>
      <c r="J11" s="266"/>
      <c r="K11" s="268"/>
      <c r="L11" s="266"/>
      <c r="O11" s="237"/>
      <c r="P11" s="237"/>
    </row>
    <row r="12" spans="2:16">
      <c r="B12" s="258"/>
      <c r="C12" s="258"/>
      <c r="D12" s="266"/>
      <c r="E12" s="266"/>
      <c r="F12" s="266"/>
      <c r="G12" s="200"/>
      <c r="H12" s="267" t="s">
        <v>172</v>
      </c>
      <c r="I12" s="267"/>
      <c r="J12" s="266">
        <v>0</v>
      </c>
      <c r="K12" s="268"/>
      <c r="L12" s="266">
        <v>0</v>
      </c>
      <c r="O12" s="236"/>
      <c r="P12" s="237"/>
    </row>
    <row r="13" spans="2:16">
      <c r="B13" s="261" t="s">
        <v>106</v>
      </c>
      <c r="C13" s="264" t="s">
        <v>540</v>
      </c>
      <c r="D13" s="265">
        <v>43991414521</v>
      </c>
      <c r="E13" s="265"/>
      <c r="F13" s="265">
        <v>31756903511</v>
      </c>
      <c r="G13" s="199"/>
      <c r="H13" s="267" t="s">
        <v>173</v>
      </c>
      <c r="I13" s="264" t="s">
        <v>573</v>
      </c>
      <c r="J13" s="266">
        <v>0</v>
      </c>
      <c r="K13" s="268"/>
      <c r="L13" s="266">
        <v>0</v>
      </c>
      <c r="O13" s="236"/>
      <c r="P13" s="237"/>
    </row>
    <row r="14" spans="2:16">
      <c r="B14" s="258" t="s">
        <v>439</v>
      </c>
      <c r="C14" s="258"/>
      <c r="D14" s="266">
        <v>0</v>
      </c>
      <c r="E14" s="266"/>
      <c r="F14" s="266">
        <v>171173699</v>
      </c>
      <c r="G14" s="200"/>
      <c r="H14" s="267" t="s">
        <v>64</v>
      </c>
      <c r="I14" s="264" t="s">
        <v>572</v>
      </c>
      <c r="J14" s="266">
        <v>0</v>
      </c>
      <c r="K14" s="268"/>
      <c r="L14" s="266">
        <v>0</v>
      </c>
      <c r="O14" s="236"/>
      <c r="P14" s="236"/>
    </row>
    <row r="15" spans="2:16">
      <c r="B15" s="258" t="s">
        <v>66</v>
      </c>
      <c r="C15" s="258"/>
      <c r="D15" s="266">
        <v>17681417000</v>
      </c>
      <c r="E15" s="266"/>
      <c r="F15" s="266">
        <v>9527845289</v>
      </c>
      <c r="G15" s="200"/>
      <c r="H15" s="258"/>
      <c r="I15" s="258"/>
      <c r="J15" s="266"/>
      <c r="K15" s="266"/>
      <c r="L15" s="266"/>
      <c r="O15" s="237"/>
      <c r="P15" s="237"/>
    </row>
    <row r="16" spans="2:16">
      <c r="B16" s="258" t="s">
        <v>438</v>
      </c>
      <c r="C16" s="264" t="s">
        <v>540</v>
      </c>
      <c r="D16" s="266">
        <v>26192770000</v>
      </c>
      <c r="E16" s="266"/>
      <c r="F16" s="266">
        <v>21919889600</v>
      </c>
      <c r="G16" s="200"/>
      <c r="H16" s="262" t="s">
        <v>174</v>
      </c>
      <c r="I16" s="264" t="s">
        <v>561</v>
      </c>
      <c r="J16" s="265">
        <v>9015550871</v>
      </c>
      <c r="K16" s="265"/>
      <c r="L16" s="265">
        <v>1047146584</v>
      </c>
      <c r="O16" s="237"/>
      <c r="P16" s="237"/>
    </row>
    <row r="17" spans="2:16">
      <c r="B17" s="258" t="s">
        <v>465</v>
      </c>
      <c r="C17" s="258"/>
      <c r="D17" s="266">
        <v>117227521</v>
      </c>
      <c r="E17" s="266"/>
      <c r="F17" s="266">
        <v>137994923</v>
      </c>
      <c r="G17" s="200"/>
      <c r="H17" s="267" t="s">
        <v>587</v>
      </c>
      <c r="I17" s="264"/>
      <c r="J17" s="266">
        <v>9015550871</v>
      </c>
      <c r="K17" s="266"/>
      <c r="L17" s="266">
        <v>1047146584</v>
      </c>
      <c r="O17" s="237"/>
      <c r="P17" s="237"/>
    </row>
    <row r="18" spans="2:16">
      <c r="B18" s="258" t="s">
        <v>65</v>
      </c>
      <c r="C18" s="258"/>
      <c r="D18" s="266">
        <v>0</v>
      </c>
      <c r="E18" s="266"/>
      <c r="F18" s="266">
        <v>0</v>
      </c>
      <c r="G18" s="200"/>
      <c r="H18" s="267" t="s">
        <v>487</v>
      </c>
      <c r="I18" s="264"/>
      <c r="J18" s="266">
        <v>0</v>
      </c>
      <c r="K18" s="266"/>
      <c r="L18" s="266">
        <v>0</v>
      </c>
      <c r="O18" s="237"/>
      <c r="P18" s="237"/>
    </row>
    <row r="19" spans="2:16">
      <c r="B19" s="258"/>
      <c r="C19" s="258"/>
      <c r="D19" s="266"/>
      <c r="E19" s="266"/>
      <c r="F19" s="266"/>
      <c r="G19" s="200"/>
      <c r="H19" s="281"/>
      <c r="I19" s="281"/>
      <c r="J19" s="281"/>
      <c r="K19" s="259"/>
      <c r="L19" s="281"/>
      <c r="O19" s="237"/>
      <c r="P19" s="237"/>
    </row>
    <row r="20" spans="2:16">
      <c r="B20" s="258"/>
      <c r="C20" s="258"/>
      <c r="D20" s="266"/>
      <c r="E20" s="266"/>
      <c r="F20" s="266"/>
      <c r="G20" s="200"/>
      <c r="H20" s="262" t="s">
        <v>565</v>
      </c>
      <c r="I20" s="264" t="s">
        <v>566</v>
      </c>
      <c r="J20" s="265">
        <v>594287085</v>
      </c>
      <c r="K20" s="265"/>
      <c r="L20" s="265">
        <v>411211321</v>
      </c>
      <c r="O20" s="236"/>
      <c r="P20" s="236"/>
    </row>
    <row r="21" spans="2:16">
      <c r="B21" s="261" t="s">
        <v>846</v>
      </c>
      <c r="C21" s="258"/>
      <c r="D21" s="265">
        <v>1179102360</v>
      </c>
      <c r="E21" s="265"/>
      <c r="F21" s="265">
        <v>342220902</v>
      </c>
      <c r="G21" s="200"/>
      <c r="H21" s="267" t="s">
        <v>67</v>
      </c>
      <c r="I21" s="281"/>
      <c r="J21" s="266">
        <v>449842062</v>
      </c>
      <c r="K21" s="259"/>
      <c r="L21" s="266">
        <v>275432778</v>
      </c>
      <c r="O21" s="236"/>
      <c r="P21" s="236"/>
    </row>
    <row r="22" spans="2:16">
      <c r="B22" s="258" t="s">
        <v>17</v>
      </c>
      <c r="C22" s="264" t="s">
        <v>542</v>
      </c>
      <c r="D22" s="266">
        <v>737224963</v>
      </c>
      <c r="E22" s="266"/>
      <c r="F22" s="266">
        <v>4097206</v>
      </c>
      <c r="G22" s="199"/>
      <c r="H22" s="267" t="s">
        <v>68</v>
      </c>
      <c r="I22" s="267"/>
      <c r="J22" s="266">
        <v>55444615</v>
      </c>
      <c r="K22" s="266"/>
      <c r="L22" s="266">
        <v>0</v>
      </c>
      <c r="O22" s="236"/>
      <c r="P22" s="236"/>
    </row>
    <row r="23" spans="2:16">
      <c r="B23" s="258" t="s">
        <v>69</v>
      </c>
      <c r="C23" s="264" t="s">
        <v>544</v>
      </c>
      <c r="D23" s="266">
        <v>376786512</v>
      </c>
      <c r="E23" s="266"/>
      <c r="F23" s="266">
        <v>331753558</v>
      </c>
      <c r="G23" s="200"/>
      <c r="H23" s="267" t="s">
        <v>31</v>
      </c>
      <c r="I23" s="281"/>
      <c r="J23" s="266">
        <v>32004498</v>
      </c>
      <c r="K23" s="259"/>
      <c r="L23" s="266">
        <v>91845114</v>
      </c>
      <c r="O23" s="237"/>
      <c r="P23" s="237"/>
    </row>
    <row r="24" spans="2:16">
      <c r="B24" s="258" t="s">
        <v>70</v>
      </c>
      <c r="C24" s="264" t="s">
        <v>543</v>
      </c>
      <c r="D24" s="266">
        <v>0</v>
      </c>
      <c r="E24" s="266"/>
      <c r="F24" s="266">
        <v>0</v>
      </c>
      <c r="G24" s="200"/>
      <c r="H24" s="267" t="s">
        <v>116</v>
      </c>
      <c r="I24" s="267"/>
      <c r="J24" s="266">
        <v>56995910</v>
      </c>
      <c r="K24" s="266"/>
      <c r="L24" s="266">
        <v>43933429</v>
      </c>
      <c r="O24" s="237"/>
      <c r="P24" s="237"/>
    </row>
    <row r="25" spans="2:16">
      <c r="B25" s="258" t="s">
        <v>170</v>
      </c>
      <c r="C25" s="258"/>
      <c r="D25" s="266">
        <v>0</v>
      </c>
      <c r="E25" s="266"/>
      <c r="F25" s="266">
        <v>0</v>
      </c>
      <c r="G25" s="200"/>
      <c r="H25" s="267"/>
      <c r="I25" s="267"/>
      <c r="J25" s="266"/>
      <c r="K25" s="266"/>
      <c r="L25" s="266"/>
      <c r="O25" s="237"/>
      <c r="P25" s="237"/>
    </row>
    <row r="26" spans="2:16">
      <c r="B26" s="258" t="s">
        <v>18</v>
      </c>
      <c r="C26" s="264" t="s">
        <v>547</v>
      </c>
      <c r="D26" s="266">
        <v>65090885</v>
      </c>
      <c r="E26" s="266"/>
      <c r="F26" s="266">
        <v>6370138</v>
      </c>
      <c r="G26" s="200"/>
      <c r="H26" s="262" t="s">
        <v>25</v>
      </c>
      <c r="I26" s="262"/>
      <c r="J26" s="265">
        <v>25035832016</v>
      </c>
      <c r="K26" s="265"/>
      <c r="L26" s="265">
        <v>21114204940</v>
      </c>
      <c r="O26" s="238"/>
      <c r="P26" s="237"/>
    </row>
    <row r="27" spans="2:16">
      <c r="B27" s="258" t="s">
        <v>71</v>
      </c>
      <c r="C27" s="258"/>
      <c r="D27" s="266"/>
      <c r="E27" s="266"/>
      <c r="F27" s="266"/>
      <c r="G27" s="200"/>
      <c r="H27" s="267" t="s">
        <v>74</v>
      </c>
      <c r="I27" s="267"/>
      <c r="J27" s="266">
        <v>0</v>
      </c>
      <c r="K27" s="266"/>
      <c r="L27" s="266">
        <v>0</v>
      </c>
      <c r="O27" s="238"/>
      <c r="P27" s="236"/>
    </row>
    <row r="28" spans="2:16">
      <c r="B28" s="258" t="s">
        <v>171</v>
      </c>
      <c r="C28" s="258"/>
      <c r="D28" s="266">
        <v>0</v>
      </c>
      <c r="E28" s="266"/>
      <c r="F28" s="266">
        <v>0</v>
      </c>
      <c r="G28" s="200"/>
      <c r="H28" s="267" t="s">
        <v>175</v>
      </c>
      <c r="I28" s="267"/>
      <c r="J28" s="266">
        <v>0</v>
      </c>
      <c r="K28" s="266"/>
      <c r="L28" s="266">
        <v>0</v>
      </c>
      <c r="O28" s="238"/>
      <c r="P28" s="236"/>
    </row>
    <row r="29" spans="2:16">
      <c r="B29" s="258" t="s">
        <v>546</v>
      </c>
      <c r="C29" s="264" t="s">
        <v>545</v>
      </c>
      <c r="D29" s="266">
        <v>0</v>
      </c>
      <c r="E29" s="266"/>
      <c r="F29" s="266">
        <v>0</v>
      </c>
      <c r="G29" s="200"/>
      <c r="H29" s="267" t="s">
        <v>588</v>
      </c>
      <c r="I29" s="264" t="s">
        <v>574</v>
      </c>
      <c r="J29" s="266">
        <v>961880249</v>
      </c>
      <c r="K29" s="266"/>
      <c r="L29" s="266">
        <v>617961882</v>
      </c>
      <c r="O29" s="238"/>
      <c r="P29" s="236"/>
    </row>
    <row r="30" spans="2:16">
      <c r="B30" s="258"/>
      <c r="C30" s="258"/>
      <c r="D30" s="266"/>
      <c r="E30" s="266"/>
      <c r="F30" s="266"/>
      <c r="G30" s="200"/>
      <c r="H30" s="267" t="s">
        <v>466</v>
      </c>
      <c r="I30" s="264" t="s">
        <v>540</v>
      </c>
      <c r="J30" s="266">
        <v>24073951767</v>
      </c>
      <c r="K30" s="266"/>
      <c r="L30" s="266">
        <v>20496243058</v>
      </c>
      <c r="O30" s="238"/>
      <c r="P30" s="236"/>
    </row>
    <row r="31" spans="2:16">
      <c r="B31" s="258"/>
      <c r="C31" s="258"/>
      <c r="D31" s="266"/>
      <c r="E31" s="266"/>
      <c r="F31" s="266"/>
      <c r="G31" s="200"/>
      <c r="H31" s="267"/>
      <c r="I31" s="264"/>
      <c r="J31" s="266"/>
      <c r="K31" s="266"/>
      <c r="L31" s="266"/>
      <c r="O31" s="238"/>
      <c r="P31" s="236"/>
    </row>
    <row r="32" spans="2:16">
      <c r="B32" s="261" t="s">
        <v>73</v>
      </c>
      <c r="C32" s="258"/>
      <c r="D32" s="265">
        <v>267555354</v>
      </c>
      <c r="E32" s="265"/>
      <c r="F32" s="265">
        <v>170675103</v>
      </c>
      <c r="G32" s="200"/>
      <c r="H32" s="262" t="s">
        <v>26</v>
      </c>
      <c r="I32" s="262"/>
      <c r="J32" s="265">
        <v>35295701759</v>
      </c>
      <c r="K32" s="265"/>
      <c r="L32" s="265">
        <v>22688504323</v>
      </c>
      <c r="O32" s="238"/>
      <c r="P32" s="236"/>
    </row>
    <row r="33" spans="2:17">
      <c r="B33" s="258" t="s">
        <v>583</v>
      </c>
      <c r="C33" s="264" t="s">
        <v>558</v>
      </c>
      <c r="D33" s="266">
        <v>267555354</v>
      </c>
      <c r="E33" s="266"/>
      <c r="F33" s="266">
        <v>170675103</v>
      </c>
      <c r="G33" s="200"/>
      <c r="H33" s="267"/>
      <c r="I33" s="267"/>
      <c r="J33" s="266"/>
      <c r="K33" s="266"/>
      <c r="L33" s="266"/>
      <c r="O33" s="238"/>
      <c r="P33" s="236"/>
    </row>
    <row r="34" spans="2:17">
      <c r="B34" s="281"/>
      <c r="C34" s="281"/>
      <c r="D34" s="281"/>
      <c r="E34" s="281"/>
      <c r="F34" s="281"/>
      <c r="G34" s="199"/>
      <c r="H34" s="261" t="s">
        <v>79</v>
      </c>
      <c r="I34" s="261"/>
      <c r="J34" s="266"/>
      <c r="K34" s="266"/>
      <c r="L34" s="266"/>
      <c r="O34" s="238"/>
      <c r="P34" s="237"/>
      <c r="Q34" s="201"/>
    </row>
    <row r="35" spans="2:17">
      <c r="B35" s="258"/>
      <c r="C35" s="258"/>
      <c r="D35" s="266"/>
      <c r="E35" s="266"/>
      <c r="F35" s="266"/>
      <c r="G35" s="200"/>
      <c r="H35" s="261" t="s">
        <v>80</v>
      </c>
      <c r="I35" s="261"/>
      <c r="J35" s="266">
        <v>0</v>
      </c>
      <c r="K35" s="266"/>
      <c r="L35" s="266">
        <v>0</v>
      </c>
      <c r="O35" s="237"/>
      <c r="P35" s="237"/>
    </row>
    <row r="36" spans="2:17">
      <c r="B36" s="261" t="s">
        <v>19</v>
      </c>
      <c r="C36" s="258"/>
      <c r="D36" s="265">
        <v>46475679954</v>
      </c>
      <c r="E36" s="265"/>
      <c r="F36" s="265">
        <v>33207156791</v>
      </c>
      <c r="G36" s="200"/>
      <c r="H36" s="269" t="s">
        <v>173</v>
      </c>
      <c r="I36" s="269"/>
      <c r="J36" s="266">
        <v>0</v>
      </c>
      <c r="K36" s="266"/>
      <c r="L36" s="266">
        <v>0</v>
      </c>
      <c r="O36" s="237"/>
      <c r="P36" s="237"/>
    </row>
    <row r="37" spans="2:17">
      <c r="B37" s="258"/>
      <c r="C37" s="258"/>
      <c r="D37" s="266"/>
      <c r="E37" s="266"/>
      <c r="F37" s="266"/>
      <c r="G37" s="200"/>
      <c r="H37" s="269" t="s">
        <v>184</v>
      </c>
      <c r="I37" s="269"/>
      <c r="J37" s="266">
        <v>0</v>
      </c>
      <c r="K37" s="266"/>
      <c r="L37" s="266">
        <v>0</v>
      </c>
      <c r="O37" s="237"/>
      <c r="P37" s="236"/>
    </row>
    <row r="38" spans="2:17">
      <c r="B38" s="261" t="s">
        <v>7</v>
      </c>
      <c r="C38" s="258"/>
      <c r="D38" s="266"/>
      <c r="E38" s="266"/>
      <c r="F38" s="266"/>
      <c r="G38" s="200"/>
      <c r="H38" s="269" t="s">
        <v>64</v>
      </c>
      <c r="I38" s="269"/>
      <c r="J38" s="266">
        <v>0</v>
      </c>
      <c r="K38" s="266"/>
      <c r="L38" s="266">
        <v>0</v>
      </c>
      <c r="O38" s="237"/>
      <c r="P38" s="236"/>
    </row>
    <row r="39" spans="2:17">
      <c r="B39" s="261" t="s">
        <v>584</v>
      </c>
      <c r="C39" s="258" t="s">
        <v>585</v>
      </c>
      <c r="D39" s="265">
        <v>900000000</v>
      </c>
      <c r="E39" s="265"/>
      <c r="F39" s="265">
        <v>851000000</v>
      </c>
      <c r="G39" s="199"/>
      <c r="H39" s="269" t="s">
        <v>81</v>
      </c>
      <c r="I39" s="269"/>
      <c r="J39" s="266"/>
      <c r="K39" s="266"/>
      <c r="L39" s="266"/>
      <c r="O39" s="236"/>
      <c r="P39" s="236"/>
    </row>
    <row r="40" spans="2:17">
      <c r="B40" s="258" t="s">
        <v>472</v>
      </c>
      <c r="C40" s="258"/>
      <c r="D40" s="266">
        <v>0</v>
      </c>
      <c r="E40" s="266"/>
      <c r="F40" s="266">
        <v>0</v>
      </c>
      <c r="G40" s="200"/>
      <c r="H40" s="269" t="s">
        <v>172</v>
      </c>
      <c r="I40" s="269"/>
      <c r="J40" s="266">
        <v>0</v>
      </c>
      <c r="K40" s="266"/>
      <c r="L40" s="266">
        <v>0</v>
      </c>
      <c r="O40" s="236"/>
      <c r="P40" s="236"/>
    </row>
    <row r="41" spans="2:17">
      <c r="B41" s="258" t="s">
        <v>582</v>
      </c>
      <c r="C41" s="258"/>
      <c r="D41" s="266">
        <v>0</v>
      </c>
      <c r="E41" s="266"/>
      <c r="F41" s="266">
        <v>0</v>
      </c>
      <c r="G41" s="200"/>
      <c r="H41" s="269" t="s">
        <v>83</v>
      </c>
      <c r="I41" s="269"/>
      <c r="J41" s="266">
        <v>0</v>
      </c>
      <c r="K41" s="266"/>
      <c r="L41" s="266">
        <v>0</v>
      </c>
      <c r="O41" s="236"/>
      <c r="P41" s="236"/>
    </row>
    <row r="42" spans="2:17">
      <c r="B42" s="258" t="s">
        <v>57</v>
      </c>
      <c r="C42" s="258"/>
      <c r="D42" s="266">
        <v>900000000</v>
      </c>
      <c r="E42" s="266"/>
      <c r="F42" s="266">
        <v>851000000</v>
      </c>
      <c r="G42" s="199"/>
      <c r="H42" s="269"/>
      <c r="I42" s="269"/>
      <c r="J42" s="266"/>
      <c r="K42" s="266"/>
      <c r="L42" s="266"/>
      <c r="O42" s="236"/>
      <c r="P42" s="236"/>
    </row>
    <row r="43" spans="2:17">
      <c r="B43" s="258" t="s">
        <v>65</v>
      </c>
      <c r="C43" s="258"/>
      <c r="D43" s="266">
        <v>0</v>
      </c>
      <c r="E43" s="266"/>
      <c r="F43" s="266">
        <v>0</v>
      </c>
      <c r="G43" s="200"/>
      <c r="H43" s="261" t="s">
        <v>183</v>
      </c>
      <c r="I43" s="261"/>
      <c r="J43" s="265">
        <v>0</v>
      </c>
      <c r="K43" s="265"/>
      <c r="L43" s="266">
        <v>0</v>
      </c>
      <c r="O43" s="237"/>
      <c r="P43" s="236"/>
    </row>
    <row r="44" spans="2:17">
      <c r="B44" s="258"/>
      <c r="C44" s="258"/>
      <c r="D44" s="266"/>
      <c r="E44" s="266"/>
      <c r="F44" s="266"/>
      <c r="G44" s="200"/>
      <c r="H44" s="269" t="s">
        <v>84</v>
      </c>
      <c r="I44" s="269"/>
      <c r="J44" s="266">
        <v>0</v>
      </c>
      <c r="K44" s="266"/>
      <c r="L44" s="266">
        <v>0</v>
      </c>
      <c r="O44" s="237"/>
      <c r="P44" s="236"/>
    </row>
    <row r="45" spans="2:17">
      <c r="B45" s="261" t="s">
        <v>179</v>
      </c>
      <c r="C45" s="258"/>
      <c r="D45" s="265">
        <v>1000000</v>
      </c>
      <c r="E45" s="265"/>
      <c r="F45" s="265">
        <v>1000000</v>
      </c>
      <c r="G45" s="200"/>
      <c r="H45" s="269" t="s">
        <v>225</v>
      </c>
      <c r="I45" s="269"/>
      <c r="J45" s="266">
        <v>0</v>
      </c>
      <c r="K45" s="266"/>
      <c r="L45" s="266">
        <v>0</v>
      </c>
      <c r="O45" s="237"/>
      <c r="P45" s="236"/>
    </row>
    <row r="46" spans="2:17">
      <c r="B46" s="258" t="s">
        <v>75</v>
      </c>
      <c r="C46" s="258"/>
      <c r="D46" s="266">
        <v>0</v>
      </c>
      <c r="E46" s="266"/>
      <c r="F46" s="266">
        <v>0</v>
      </c>
      <c r="G46" s="200"/>
      <c r="H46" s="269"/>
      <c r="I46" s="269"/>
      <c r="J46" s="266"/>
      <c r="K46" s="266"/>
      <c r="L46" s="266"/>
      <c r="O46" s="237"/>
      <c r="P46" s="236"/>
    </row>
    <row r="47" spans="2:17">
      <c r="B47" s="258" t="s">
        <v>153</v>
      </c>
      <c r="C47" s="258"/>
      <c r="D47" s="266">
        <v>1000000</v>
      </c>
      <c r="E47" s="266"/>
      <c r="F47" s="266">
        <v>1000000</v>
      </c>
      <c r="G47" s="200"/>
      <c r="H47" s="261" t="s">
        <v>182</v>
      </c>
      <c r="I47" s="261"/>
      <c r="J47" s="265">
        <v>0</v>
      </c>
      <c r="K47" s="265"/>
      <c r="L47" s="266">
        <v>0</v>
      </c>
      <c r="O47" s="236"/>
      <c r="P47" s="236"/>
    </row>
    <row r="48" spans="2:17">
      <c r="B48" s="258" t="s">
        <v>76</v>
      </c>
      <c r="C48" s="258"/>
      <c r="D48" s="266">
        <v>0</v>
      </c>
      <c r="E48" s="266"/>
      <c r="F48" s="266">
        <v>0</v>
      </c>
      <c r="G48" s="199"/>
      <c r="H48" s="269" t="s">
        <v>85</v>
      </c>
      <c r="I48" s="269"/>
      <c r="J48" s="266">
        <v>0</v>
      </c>
      <c r="K48" s="266"/>
      <c r="L48" s="266">
        <v>0</v>
      </c>
      <c r="O48" s="236"/>
      <c r="P48" s="236"/>
    </row>
    <row r="49" spans="2:16">
      <c r="B49" s="258" t="s">
        <v>176</v>
      </c>
      <c r="C49" s="258"/>
      <c r="D49" s="266">
        <v>0</v>
      </c>
      <c r="E49" s="266"/>
      <c r="F49" s="266">
        <v>0</v>
      </c>
      <c r="G49" s="200"/>
      <c r="H49" s="269" t="s">
        <v>181</v>
      </c>
      <c r="I49" s="269"/>
      <c r="J49" s="266">
        <v>0</v>
      </c>
      <c r="K49" s="266"/>
      <c r="L49" s="266">
        <v>0</v>
      </c>
      <c r="O49" s="236"/>
      <c r="P49" s="236"/>
    </row>
    <row r="50" spans="2:16">
      <c r="B50" s="258" t="s">
        <v>227</v>
      </c>
      <c r="C50" s="258"/>
      <c r="D50" s="266">
        <v>0</v>
      </c>
      <c r="E50" s="266"/>
      <c r="F50" s="266">
        <v>0</v>
      </c>
      <c r="G50" s="200"/>
      <c r="H50" s="269" t="s">
        <v>180</v>
      </c>
      <c r="I50" s="269"/>
      <c r="J50" s="266">
        <v>0</v>
      </c>
      <c r="K50" s="266"/>
      <c r="L50" s="266">
        <v>0</v>
      </c>
      <c r="O50" s="236"/>
      <c r="P50" s="236"/>
    </row>
    <row r="51" spans="2:16">
      <c r="B51" s="258" t="s">
        <v>71</v>
      </c>
      <c r="C51" s="258"/>
      <c r="D51" s="266"/>
      <c r="E51" s="266"/>
      <c r="F51" s="266"/>
      <c r="G51" s="200"/>
      <c r="H51" s="262" t="s">
        <v>86</v>
      </c>
      <c r="I51" s="262"/>
      <c r="J51" s="265">
        <v>0</v>
      </c>
      <c r="K51" s="265"/>
      <c r="L51" s="266">
        <v>0</v>
      </c>
      <c r="O51" s="236"/>
      <c r="P51" s="236"/>
    </row>
    <row r="52" spans="2:16">
      <c r="B52" s="258" t="s">
        <v>177</v>
      </c>
      <c r="C52" s="258"/>
      <c r="D52" s="266">
        <v>0</v>
      </c>
      <c r="E52" s="266"/>
      <c r="F52" s="266">
        <v>0</v>
      </c>
      <c r="G52" s="200"/>
      <c r="H52" s="262" t="s">
        <v>27</v>
      </c>
      <c r="I52" s="262"/>
      <c r="J52" s="265">
        <v>35295701759</v>
      </c>
      <c r="K52" s="265"/>
      <c r="L52" s="265">
        <v>22688504323</v>
      </c>
      <c r="O52" s="236"/>
      <c r="P52" s="236"/>
    </row>
    <row r="53" spans="2:16">
      <c r="B53" s="258" t="s">
        <v>72</v>
      </c>
      <c r="C53" s="258"/>
      <c r="D53" s="266">
        <v>0</v>
      </c>
      <c r="E53" s="266"/>
      <c r="F53" s="266">
        <v>0</v>
      </c>
      <c r="G53" s="200"/>
      <c r="H53" s="258"/>
      <c r="I53" s="258"/>
      <c r="J53" s="266"/>
      <c r="K53" s="266"/>
      <c r="L53" s="266"/>
      <c r="O53" s="236"/>
      <c r="P53" s="236"/>
    </row>
    <row r="54" spans="2:16">
      <c r="B54" s="258"/>
      <c r="C54" s="258"/>
      <c r="D54" s="266"/>
      <c r="E54" s="266"/>
      <c r="F54" s="266"/>
      <c r="G54" s="200"/>
      <c r="H54" s="262" t="s">
        <v>22</v>
      </c>
      <c r="I54" s="262"/>
      <c r="J54" s="266"/>
      <c r="K54" s="266"/>
      <c r="L54" s="266"/>
      <c r="O54" s="236"/>
      <c r="P54" s="236"/>
    </row>
    <row r="55" spans="2:16">
      <c r="B55" s="262" t="s">
        <v>549</v>
      </c>
      <c r="C55" s="685" t="s">
        <v>550</v>
      </c>
      <c r="D55" s="686">
        <v>195095219</v>
      </c>
      <c r="E55" s="686"/>
      <c r="F55" s="686">
        <v>14707047</v>
      </c>
      <c r="G55" s="200"/>
      <c r="H55" s="270" t="s">
        <v>1324</v>
      </c>
      <c r="I55" s="693" t="s">
        <v>1323</v>
      </c>
      <c r="J55" s="265">
        <v>13621152964.089428</v>
      </c>
      <c r="K55" s="265"/>
      <c r="L55" s="265">
        <v>12796909125</v>
      </c>
      <c r="O55" s="236"/>
      <c r="P55" s="236"/>
    </row>
    <row r="56" spans="2:16">
      <c r="B56" s="259"/>
      <c r="C56" s="259"/>
      <c r="D56" s="259"/>
      <c r="E56" s="259"/>
      <c r="F56" s="259"/>
      <c r="G56" s="200"/>
      <c r="H56" s="258"/>
      <c r="I56" s="258"/>
      <c r="J56" s="266"/>
      <c r="K56" s="266"/>
      <c r="L56" s="266"/>
      <c r="O56" s="236"/>
      <c r="P56" s="236"/>
    </row>
    <row r="57" spans="2:16">
      <c r="B57" s="261" t="s">
        <v>555</v>
      </c>
      <c r="C57" s="684" t="s">
        <v>556</v>
      </c>
      <c r="D57" s="265">
        <v>1346154349</v>
      </c>
      <c r="E57" s="265"/>
      <c r="F57" s="265">
        <v>1412579330</v>
      </c>
      <c r="G57" s="200"/>
      <c r="H57" s="258" t="s">
        <v>1309</v>
      </c>
      <c r="I57" s="258"/>
      <c r="J57" s="266">
        <v>1074798.9105714301</v>
      </c>
      <c r="K57" s="266"/>
      <c r="L57" s="266">
        <v>1029720</v>
      </c>
      <c r="O57" s="236"/>
      <c r="P57" s="236"/>
    </row>
    <row r="58" spans="2:16">
      <c r="B58" s="261"/>
      <c r="C58" s="684"/>
      <c r="D58" s="265"/>
      <c r="E58" s="265"/>
      <c r="F58" s="265"/>
      <c r="G58" s="200"/>
      <c r="H58" s="258"/>
      <c r="I58" s="258"/>
      <c r="J58" s="266"/>
      <c r="K58" s="266"/>
      <c r="L58" s="266"/>
      <c r="O58" s="236"/>
      <c r="P58" s="236"/>
    </row>
    <row r="59" spans="2:16">
      <c r="B59" s="258"/>
      <c r="C59" s="258"/>
      <c r="D59" s="266"/>
      <c r="E59" s="266"/>
      <c r="F59" s="266"/>
      <c r="G59" s="200"/>
      <c r="H59" s="271"/>
      <c r="I59" s="271"/>
      <c r="J59" s="266"/>
      <c r="K59" s="266"/>
      <c r="L59" s="266"/>
      <c r="O59" s="236"/>
      <c r="P59" s="236"/>
    </row>
    <row r="60" spans="2:16">
      <c r="B60" s="261" t="s">
        <v>23</v>
      </c>
      <c r="C60" s="258"/>
      <c r="D60" s="265">
        <v>2442249568</v>
      </c>
      <c r="E60" s="265"/>
      <c r="F60" s="265">
        <v>2279286377</v>
      </c>
      <c r="G60" s="200"/>
      <c r="H60" s="271"/>
      <c r="I60" s="271"/>
      <c r="J60" s="266"/>
      <c r="K60" s="266"/>
      <c r="L60" s="266"/>
      <c r="O60" s="236"/>
      <c r="P60" s="236"/>
    </row>
    <row r="61" spans="2:16">
      <c r="B61" s="261"/>
      <c r="C61" s="258"/>
      <c r="D61" s="265"/>
      <c r="E61" s="265"/>
      <c r="F61" s="265"/>
      <c r="G61" s="199"/>
      <c r="H61" s="259"/>
      <c r="I61" s="259"/>
      <c r="J61" s="266"/>
      <c r="K61" s="266"/>
      <c r="L61" s="266"/>
      <c r="O61" s="236"/>
      <c r="P61" s="236"/>
    </row>
    <row r="62" spans="2:16">
      <c r="B62" s="261" t="s">
        <v>24</v>
      </c>
      <c r="C62" s="258"/>
      <c r="D62" s="265">
        <v>48917929522</v>
      </c>
      <c r="E62" s="265"/>
      <c r="F62" s="265">
        <v>35486443168</v>
      </c>
      <c r="G62" s="199"/>
      <c r="H62" s="262" t="s">
        <v>28</v>
      </c>
      <c r="I62" s="262"/>
      <c r="J62" s="265">
        <v>48917929522</v>
      </c>
      <c r="K62" s="265"/>
      <c r="L62" s="265">
        <v>35486443168</v>
      </c>
      <c r="N62" s="204"/>
      <c r="O62" s="282"/>
      <c r="P62" s="195"/>
    </row>
    <row r="63" spans="2:16">
      <c r="B63" s="261"/>
      <c r="C63" s="258"/>
      <c r="D63" s="265"/>
      <c r="E63" s="265"/>
      <c r="F63" s="265"/>
      <c r="G63" s="199"/>
      <c r="H63" s="259"/>
      <c r="I63" s="259"/>
      <c r="J63" s="272"/>
      <c r="K63" s="272"/>
      <c r="L63" s="259"/>
      <c r="N63" s="204"/>
      <c r="O63" s="282"/>
      <c r="P63" s="236"/>
    </row>
    <row r="64" spans="2:16">
      <c r="D64" s="205"/>
      <c r="E64" s="205"/>
      <c r="F64" s="206"/>
      <c r="G64" s="255"/>
      <c r="N64" s="202"/>
      <c r="O64" s="239"/>
      <c r="P64" s="236"/>
    </row>
    <row r="65" spans="2:16">
      <c r="B65" s="248" t="s">
        <v>508</v>
      </c>
      <c r="C65" s="231"/>
      <c r="D65" s="231"/>
      <c r="E65" s="231"/>
      <c r="F65" s="203"/>
      <c r="G65" s="231"/>
      <c r="O65" s="236"/>
      <c r="P65" s="236"/>
    </row>
    <row r="66" spans="2:16">
      <c r="O66" s="236"/>
      <c r="P66" s="236"/>
    </row>
    <row r="67" spans="2:16">
      <c r="G67" s="256"/>
      <c r="J67" s="205"/>
      <c r="K67" s="206"/>
      <c r="O67" s="236"/>
      <c r="P67" s="236"/>
    </row>
    <row r="68" spans="2:16">
      <c r="G68" s="256"/>
      <c r="J68" s="205"/>
      <c r="K68" s="206"/>
      <c r="O68" s="236"/>
      <c r="P68" s="236"/>
    </row>
    <row r="69" spans="2:16">
      <c r="G69" s="256"/>
      <c r="J69" s="205"/>
      <c r="K69" s="206"/>
      <c r="O69" s="236"/>
      <c r="P69" s="236"/>
    </row>
    <row r="70" spans="2:16">
      <c r="D70" s="207"/>
      <c r="E70" s="207"/>
      <c r="J70" s="208"/>
      <c r="K70" s="209"/>
      <c r="O70" s="236"/>
      <c r="P70" s="236"/>
    </row>
    <row r="71" spans="2:16">
      <c r="B71" s="210"/>
      <c r="C71" s="210"/>
      <c r="J71" s="208"/>
      <c r="K71" s="209"/>
      <c r="O71" s="236"/>
      <c r="P71" s="236"/>
    </row>
    <row r="72" spans="2:16">
      <c r="B72" s="210"/>
      <c r="C72" s="210"/>
      <c r="J72" s="208"/>
      <c r="K72" s="209"/>
      <c r="O72" s="236"/>
      <c r="P72" s="236"/>
    </row>
    <row r="73" spans="2:16">
      <c r="B73" s="210"/>
      <c r="C73" s="210"/>
      <c r="J73" s="208"/>
      <c r="K73" s="209"/>
      <c r="O73" s="236"/>
      <c r="P73" s="236"/>
    </row>
    <row r="74" spans="2:16">
      <c r="B74" s="240"/>
      <c r="C74" s="276"/>
      <c r="D74" s="240"/>
      <c r="E74" s="240"/>
      <c r="F74" s="241"/>
      <c r="G74" s="240"/>
      <c r="H74" s="240"/>
      <c r="I74" s="240"/>
      <c r="J74" s="240"/>
      <c r="K74" s="241"/>
      <c r="L74" s="240"/>
      <c r="O74" s="236"/>
      <c r="P74" s="236"/>
    </row>
    <row r="75" spans="2:16" s="211" customFormat="1">
      <c r="B75" s="242" t="s">
        <v>214</v>
      </c>
      <c r="C75" s="245"/>
      <c r="E75" s="240"/>
      <c r="F75" s="578" t="s">
        <v>213</v>
      </c>
      <c r="G75" s="242"/>
      <c r="H75" s="242"/>
      <c r="I75" s="242" t="s">
        <v>441</v>
      </c>
      <c r="K75" s="243"/>
      <c r="L75" s="242"/>
      <c r="O75" s="244"/>
      <c r="P75" s="244"/>
    </row>
    <row r="76" spans="2:16" s="212" customFormat="1">
      <c r="B76" s="245" t="s">
        <v>89</v>
      </c>
      <c r="C76" s="245"/>
      <c r="E76" s="276"/>
      <c r="F76" s="579" t="s">
        <v>212</v>
      </c>
      <c r="G76" s="245"/>
      <c r="H76" s="245"/>
      <c r="I76" s="245" t="s">
        <v>211</v>
      </c>
      <c r="K76" s="246"/>
      <c r="L76" s="245"/>
      <c r="O76" s="247"/>
      <c r="P76" s="247"/>
    </row>
    <row r="77" spans="2:16" ht="4.5" customHeight="1">
      <c r="B77" s="210"/>
      <c r="C77" s="210"/>
      <c r="O77" s="236"/>
      <c r="P77" s="236"/>
    </row>
    <row r="78" spans="2:16">
      <c r="B78" s="210"/>
      <c r="C78" s="210"/>
      <c r="O78" s="236"/>
      <c r="P78" s="236"/>
    </row>
    <row r="79" spans="2:16">
      <c r="B79" s="210"/>
      <c r="C79" s="210"/>
      <c r="O79" s="236"/>
      <c r="P79" s="236"/>
    </row>
    <row r="80" spans="2:16">
      <c r="F80" s="280"/>
      <c r="G80" s="257"/>
      <c r="O80" s="236"/>
      <c r="P80" s="236"/>
    </row>
    <row r="81" spans="10:16">
      <c r="O81" s="236"/>
      <c r="P81" s="236"/>
    </row>
    <row r="82" spans="10:16">
      <c r="O82" s="236"/>
      <c r="P82" s="236"/>
    </row>
    <row r="83" spans="10:16">
      <c r="O83" s="236"/>
      <c r="P83" s="236"/>
    </row>
    <row r="84" spans="10:16">
      <c r="J84" s="201"/>
      <c r="K84" s="213"/>
      <c r="O84" s="236"/>
      <c r="P84" s="236"/>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hyperlinks>
    <hyperlink ref="L1" location="Índice!A1" display="Índice" xr:uid="{C82DDF3F-3943-42B8-8DB6-36ACCAADE351}"/>
  </hyperlinks>
  <printOptions horizontalCentered="1" verticalCentered="1"/>
  <pageMargins left="0.62992125984251968" right="0.23622047244094491" top="0.74803149606299213" bottom="0.74803149606299213" header="0.31496062992125984" footer="0.31496062992125984"/>
  <pageSetup paperSize="9" scale="36" orientation="landscape" r:id="rId5"/>
  <colBreaks count="1" manualBreakCount="1">
    <brk id="12" max="1048575" man="1"/>
  </colBreaks>
  <legacy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0C0"/>
    <pageSetUpPr fitToPage="1"/>
  </sheetPr>
  <dimension ref="B1:K97"/>
  <sheetViews>
    <sheetView showGridLines="0" zoomScale="80" zoomScaleNormal="80" zoomScaleSheetLayoutView="90" workbookViewId="0">
      <pane ySplit="6" topLeftCell="A7" activePane="bottomLeft" state="frozen"/>
      <selection pane="bottomLeft" activeCell="A7" sqref="A7"/>
    </sheetView>
  </sheetViews>
  <sheetFormatPr baseColWidth="10" defaultColWidth="11.42578125" defaultRowHeight="15.75"/>
  <cols>
    <col min="1" max="1" width="2.7109375" style="195" customWidth="1"/>
    <col min="2" max="2" width="63.7109375" style="195" customWidth="1"/>
    <col min="3" max="3" width="8.85546875" style="195" customWidth="1"/>
    <col min="4" max="4" width="13.5703125" style="196" customWidth="1"/>
    <col min="5" max="5" width="18.7109375" style="204" customWidth="1"/>
    <col min="6" max="6" width="2.140625" style="196" customWidth="1"/>
    <col min="7" max="7" width="18.7109375" style="204" customWidth="1"/>
    <col min="8" max="8" width="17.85546875" style="305" bestFit="1" customWidth="1"/>
    <col min="9" max="9" width="17.85546875" style="195" bestFit="1" customWidth="1"/>
    <col min="10" max="10" width="6.85546875" style="195" customWidth="1"/>
    <col min="11" max="11" width="20.7109375" style="195" bestFit="1" customWidth="1"/>
    <col min="12" max="16384" width="11.42578125" style="195"/>
  </cols>
  <sheetData>
    <row r="1" spans="2:11" ht="19.5">
      <c r="B1" s="104" t="s">
        <v>1301</v>
      </c>
      <c r="C1" s="104"/>
      <c r="D1" s="104"/>
      <c r="E1" s="188"/>
      <c r="F1" s="180"/>
      <c r="G1" s="188"/>
      <c r="H1" s="695" t="s">
        <v>1205</v>
      </c>
      <c r="I1" s="214"/>
      <c r="J1" s="214"/>
    </row>
    <row r="2" spans="2:11">
      <c r="B2" s="103" t="s">
        <v>1302</v>
      </c>
      <c r="C2" s="103"/>
      <c r="D2" s="103"/>
      <c r="E2" s="189"/>
      <c r="F2" s="181"/>
      <c r="G2" s="189"/>
      <c r="H2" s="302"/>
      <c r="I2" s="192"/>
    </row>
    <row r="3" spans="2:11" ht="32.450000000000003" customHeight="1">
      <c r="B3" s="764" t="s">
        <v>841</v>
      </c>
      <c r="C3" s="764"/>
      <c r="D3" s="764"/>
      <c r="E3" s="764"/>
      <c r="F3" s="764"/>
      <c r="G3" s="764"/>
      <c r="H3" s="303"/>
      <c r="I3" s="192"/>
    </row>
    <row r="4" spans="2:11" ht="15.6" customHeight="1">
      <c r="B4" s="215" t="s">
        <v>440</v>
      </c>
      <c r="C4" s="216"/>
      <c r="D4" s="216"/>
      <c r="E4" s="217"/>
      <c r="F4" s="218"/>
      <c r="G4" s="229"/>
      <c r="H4" s="304"/>
      <c r="I4" s="192"/>
    </row>
    <row r="5" spans="2:11" ht="15.6" customHeight="1">
      <c r="B5" s="215"/>
      <c r="C5" s="232"/>
      <c r="D5" s="232"/>
      <c r="E5" s="217"/>
      <c r="F5" s="218"/>
      <c r="G5" s="229"/>
      <c r="H5" s="304"/>
      <c r="I5" s="192"/>
    </row>
    <row r="6" spans="2:11">
      <c r="B6" s="283"/>
      <c r="C6" s="283"/>
      <c r="D6" s="283"/>
      <c r="E6" s="284">
        <v>44286</v>
      </c>
      <c r="F6" s="235"/>
      <c r="G6" s="284">
        <v>43921</v>
      </c>
      <c r="I6" s="219"/>
      <c r="J6" s="196"/>
      <c r="K6" s="196"/>
    </row>
    <row r="7" spans="2:11" ht="9.6" customHeight="1">
      <c r="B7" s="259"/>
      <c r="C7" s="259"/>
      <c r="D7" s="259"/>
      <c r="E7" s="294"/>
      <c r="F7" s="295"/>
      <c r="G7" s="294"/>
      <c r="I7" s="219"/>
      <c r="J7" s="196"/>
      <c r="K7" s="196"/>
    </row>
    <row r="8" spans="2:11" ht="15" customHeight="1">
      <c r="B8" s="271" t="s">
        <v>32</v>
      </c>
      <c r="C8" s="271"/>
      <c r="D8" s="271"/>
      <c r="E8" s="290">
        <v>4997717828</v>
      </c>
      <c r="F8" s="291"/>
      <c r="G8" s="290">
        <v>0</v>
      </c>
      <c r="H8" s="306"/>
      <c r="I8" s="206"/>
      <c r="J8" s="196"/>
      <c r="K8" s="196"/>
    </row>
    <row r="9" spans="2:11" ht="10.15" customHeight="1">
      <c r="B9" s="271"/>
      <c r="C9" s="271"/>
      <c r="D9" s="271"/>
      <c r="E9" s="290"/>
      <c r="F9" s="291"/>
      <c r="G9" s="290"/>
      <c r="H9" s="306"/>
      <c r="I9" s="206"/>
      <c r="J9" s="196"/>
      <c r="K9" s="196"/>
    </row>
    <row r="10" spans="2:11" ht="15" customHeight="1">
      <c r="B10" s="285" t="s">
        <v>90</v>
      </c>
      <c r="C10" s="285"/>
      <c r="D10" s="271"/>
      <c r="E10" s="290">
        <v>263294967</v>
      </c>
      <c r="F10" s="291"/>
      <c r="G10" s="290">
        <v>0</v>
      </c>
      <c r="H10" s="306"/>
      <c r="I10" s="206"/>
      <c r="J10" s="220"/>
      <c r="K10" s="196"/>
    </row>
    <row r="11" spans="2:11" ht="15" customHeight="1">
      <c r="B11" s="286" t="s">
        <v>95</v>
      </c>
      <c r="C11" s="286"/>
      <c r="D11" s="271"/>
      <c r="E11" s="289">
        <v>4232550</v>
      </c>
      <c r="F11" s="292"/>
      <c r="G11" s="289">
        <v>0</v>
      </c>
      <c r="I11" s="196"/>
      <c r="J11" s="220"/>
      <c r="K11" s="196"/>
    </row>
    <row r="12" spans="2:11" ht="15" customHeight="1">
      <c r="B12" s="286" t="s">
        <v>96</v>
      </c>
      <c r="C12" s="286"/>
      <c r="D12" s="271"/>
      <c r="E12" s="289">
        <v>259062417</v>
      </c>
      <c r="F12" s="292"/>
      <c r="G12" s="289">
        <v>0</v>
      </c>
      <c r="I12" s="196"/>
      <c r="J12" s="220"/>
      <c r="K12" s="196"/>
    </row>
    <row r="13" spans="2:11" ht="15" customHeight="1">
      <c r="B13" s="271"/>
      <c r="C13" s="271"/>
      <c r="D13" s="271"/>
      <c r="E13" s="290"/>
      <c r="F13" s="291"/>
      <c r="G13" s="290"/>
      <c r="I13" s="196"/>
      <c r="J13" s="220"/>
      <c r="K13" s="196"/>
    </row>
    <row r="14" spans="2:11" ht="15" customHeight="1">
      <c r="B14" s="285" t="s">
        <v>91</v>
      </c>
      <c r="C14" s="285"/>
      <c r="D14" s="271"/>
      <c r="E14" s="289">
        <v>0</v>
      </c>
      <c r="F14" s="292"/>
      <c r="G14" s="289">
        <v>0</v>
      </c>
      <c r="I14" s="196"/>
      <c r="J14" s="220"/>
      <c r="K14" s="196"/>
    </row>
    <row r="15" spans="2:11" ht="15" customHeight="1">
      <c r="B15" s="286" t="s">
        <v>847</v>
      </c>
      <c r="C15" s="286"/>
      <c r="D15" s="271"/>
      <c r="E15" s="289">
        <v>0</v>
      </c>
      <c r="F15" s="292"/>
      <c r="G15" s="289">
        <v>0</v>
      </c>
      <c r="I15" s="196"/>
      <c r="J15" s="220"/>
      <c r="K15" s="196"/>
    </row>
    <row r="16" spans="2:11" ht="15" customHeight="1">
      <c r="B16" s="286" t="s">
        <v>203</v>
      </c>
      <c r="C16" s="286"/>
      <c r="D16" s="271"/>
      <c r="E16" s="289">
        <v>0</v>
      </c>
      <c r="F16" s="292"/>
      <c r="G16" s="289">
        <v>0</v>
      </c>
      <c r="I16" s="196"/>
      <c r="J16" s="220"/>
      <c r="K16" s="196"/>
    </row>
    <row r="17" spans="2:11" ht="15" customHeight="1">
      <c r="B17" s="286"/>
      <c r="C17" s="286"/>
      <c r="D17" s="271"/>
      <c r="E17" s="290"/>
      <c r="F17" s="291"/>
      <c r="G17" s="290"/>
      <c r="I17" s="196"/>
      <c r="J17" s="220"/>
      <c r="K17" s="196"/>
    </row>
    <row r="18" spans="2:11" ht="15" customHeight="1">
      <c r="B18" s="285" t="s">
        <v>94</v>
      </c>
      <c r="C18" s="285"/>
      <c r="D18" s="287"/>
      <c r="E18" s="290">
        <v>400000000</v>
      </c>
      <c r="F18" s="291"/>
      <c r="G18" s="290">
        <v>0</v>
      </c>
      <c r="I18" s="220"/>
      <c r="J18" s="196"/>
      <c r="K18" s="196"/>
    </row>
    <row r="19" spans="2:11" ht="15" customHeight="1">
      <c r="B19" s="288" t="s">
        <v>93</v>
      </c>
      <c r="C19" s="288"/>
      <c r="D19" s="264"/>
      <c r="E19" s="289">
        <v>0</v>
      </c>
      <c r="F19" s="292"/>
      <c r="G19" s="289">
        <v>0</v>
      </c>
      <c r="I19" s="196"/>
      <c r="J19" s="220"/>
      <c r="K19" s="196"/>
    </row>
    <row r="20" spans="2:11" ht="15" customHeight="1">
      <c r="B20" s="288" t="s">
        <v>92</v>
      </c>
      <c r="C20" s="288"/>
      <c r="D20" s="264"/>
      <c r="E20" s="289">
        <v>400000000</v>
      </c>
      <c r="F20" s="292"/>
      <c r="G20" s="289">
        <v>0</v>
      </c>
      <c r="I20" s="196"/>
      <c r="J20" s="220"/>
      <c r="K20" s="196"/>
    </row>
    <row r="21" spans="2:11" ht="15" customHeight="1">
      <c r="B21" s="264"/>
      <c r="C21" s="264"/>
      <c r="D21" s="264"/>
      <c r="E21" s="289"/>
      <c r="F21" s="292"/>
      <c r="G21" s="290"/>
      <c r="I21" s="196"/>
      <c r="J21" s="220"/>
      <c r="K21" s="196"/>
    </row>
    <row r="22" spans="2:11" ht="15" customHeight="1">
      <c r="B22" s="264" t="s">
        <v>34</v>
      </c>
      <c r="C22" s="264"/>
      <c r="D22" s="264"/>
      <c r="E22" s="289">
        <v>0</v>
      </c>
      <c r="F22" s="292"/>
      <c r="G22" s="289">
        <v>0</v>
      </c>
      <c r="I22" s="220"/>
      <c r="J22" s="196"/>
      <c r="K22" s="196"/>
    </row>
    <row r="23" spans="2:11" ht="15" customHeight="1">
      <c r="B23" s="264" t="s">
        <v>35</v>
      </c>
      <c r="C23" s="264"/>
      <c r="D23" s="264"/>
      <c r="E23" s="289">
        <v>0</v>
      </c>
      <c r="F23" s="292"/>
      <c r="G23" s="289">
        <v>0</v>
      </c>
      <c r="I23" s="220"/>
      <c r="J23" s="196"/>
      <c r="K23" s="196"/>
    </row>
    <row r="24" spans="2:11" ht="15" customHeight="1">
      <c r="B24" s="264" t="s">
        <v>97</v>
      </c>
      <c r="C24" s="264"/>
      <c r="D24" s="264"/>
      <c r="E24" s="289">
        <v>133028940</v>
      </c>
      <c r="F24" s="292"/>
      <c r="G24" s="289">
        <v>0</v>
      </c>
      <c r="I24" s="220"/>
      <c r="J24" s="196"/>
      <c r="K24" s="196"/>
    </row>
    <row r="25" spans="2:11" ht="15" customHeight="1">
      <c r="B25" s="264" t="s">
        <v>98</v>
      </c>
      <c r="C25" s="264"/>
      <c r="D25" s="264"/>
      <c r="E25" s="289">
        <v>198024110</v>
      </c>
      <c r="F25" s="292"/>
      <c r="G25" s="289">
        <v>0</v>
      </c>
      <c r="I25" s="220"/>
      <c r="J25" s="196"/>
      <c r="K25" s="225"/>
    </row>
    <row r="26" spans="2:11" ht="15" customHeight="1">
      <c r="B26" s="264" t="s">
        <v>33</v>
      </c>
      <c r="C26" s="264"/>
      <c r="D26" s="264"/>
      <c r="E26" s="289">
        <v>889913786</v>
      </c>
      <c r="F26" s="292"/>
      <c r="G26" s="289">
        <v>0</v>
      </c>
      <c r="I26" s="220"/>
      <c r="J26" s="196"/>
      <c r="K26" s="196"/>
    </row>
    <row r="27" spans="2:11" ht="15" customHeight="1">
      <c r="B27" s="264" t="s">
        <v>99</v>
      </c>
      <c r="C27" s="264"/>
      <c r="D27" s="264"/>
      <c r="E27" s="289">
        <v>0</v>
      </c>
      <c r="F27" s="292"/>
      <c r="G27" s="289">
        <v>0</v>
      </c>
      <c r="I27" s="220"/>
      <c r="J27" s="196"/>
      <c r="K27" s="196"/>
    </row>
    <row r="28" spans="2:11" ht="15" customHeight="1">
      <c r="B28" s="264" t="s">
        <v>185</v>
      </c>
      <c r="C28" s="264"/>
      <c r="D28" s="259" t="s">
        <v>598</v>
      </c>
      <c r="E28" s="289">
        <v>818514616</v>
      </c>
      <c r="F28" s="292"/>
      <c r="G28" s="289">
        <v>0</v>
      </c>
      <c r="I28" s="220"/>
      <c r="J28" s="196"/>
      <c r="K28" s="196"/>
    </row>
    <row r="29" spans="2:11" ht="15" customHeight="1">
      <c r="B29" s="264" t="s">
        <v>589</v>
      </c>
      <c r="C29" s="264"/>
      <c r="D29" s="264" t="s">
        <v>602</v>
      </c>
      <c r="E29" s="289">
        <v>1833545184</v>
      </c>
      <c r="F29" s="292"/>
      <c r="G29" s="289">
        <v>0</v>
      </c>
      <c r="I29" s="220"/>
      <c r="J29" s="196"/>
      <c r="K29" s="196"/>
    </row>
    <row r="30" spans="2:11" ht="15" customHeight="1">
      <c r="B30" s="264" t="s">
        <v>151</v>
      </c>
      <c r="C30" s="264"/>
      <c r="D30" s="264" t="s">
        <v>577</v>
      </c>
      <c r="E30" s="289">
        <v>461396225</v>
      </c>
      <c r="F30" s="292"/>
      <c r="G30" s="289">
        <v>0</v>
      </c>
      <c r="I30" s="220"/>
      <c r="J30" s="196"/>
      <c r="K30" s="196"/>
    </row>
    <row r="31" spans="2:11" ht="15" customHeight="1">
      <c r="B31" s="259"/>
      <c r="C31" s="259"/>
      <c r="D31" s="259"/>
      <c r="E31" s="290"/>
      <c r="F31" s="291"/>
      <c r="G31" s="289"/>
      <c r="I31" s="196"/>
      <c r="J31" s="196"/>
      <c r="K31" s="196"/>
    </row>
    <row r="32" spans="2:11" ht="15" customHeight="1">
      <c r="B32" s="271" t="s">
        <v>36</v>
      </c>
      <c r="C32" s="271"/>
      <c r="D32" s="271"/>
      <c r="E32" s="290">
        <v>-1948446582</v>
      </c>
      <c r="F32" s="291"/>
      <c r="G32" s="290">
        <v>0</v>
      </c>
      <c r="I32" s="220"/>
      <c r="J32" s="196"/>
      <c r="K32" s="196"/>
    </row>
    <row r="33" spans="2:11" ht="15" customHeight="1">
      <c r="B33" s="259" t="s">
        <v>38</v>
      </c>
      <c r="C33" s="259"/>
      <c r="D33" s="259"/>
      <c r="E33" s="289">
        <v>-157953638</v>
      </c>
      <c r="F33" s="292"/>
      <c r="G33" s="289">
        <v>0</v>
      </c>
      <c r="I33" s="220"/>
      <c r="J33" s="196"/>
      <c r="K33" s="196"/>
    </row>
    <row r="34" spans="2:11" ht="15" customHeight="1">
      <c r="B34" s="259" t="s">
        <v>37</v>
      </c>
      <c r="C34" s="259"/>
      <c r="D34" s="259"/>
      <c r="E34" s="289">
        <v>-48241806</v>
      </c>
      <c r="F34" s="292"/>
      <c r="G34" s="289">
        <v>0</v>
      </c>
      <c r="I34" s="220"/>
      <c r="J34" s="196"/>
      <c r="K34" s="196"/>
    </row>
    <row r="35" spans="2:11">
      <c r="B35" s="259" t="s">
        <v>590</v>
      </c>
      <c r="C35" s="259"/>
      <c r="D35" s="264" t="s">
        <v>578</v>
      </c>
      <c r="E35" s="289">
        <v>-1742251138</v>
      </c>
      <c r="F35" s="292"/>
      <c r="G35" s="289">
        <v>0</v>
      </c>
      <c r="I35" s="196"/>
      <c r="J35" s="196"/>
      <c r="K35" s="196"/>
    </row>
    <row r="36" spans="2:11">
      <c r="B36" s="259"/>
      <c r="C36" s="259"/>
      <c r="D36" s="259"/>
      <c r="E36" s="289"/>
      <c r="F36" s="292"/>
      <c r="G36" s="289"/>
      <c r="I36" s="196"/>
      <c r="J36" s="196"/>
      <c r="K36" s="196"/>
    </row>
    <row r="37" spans="2:11" ht="15" customHeight="1">
      <c r="B37" s="271" t="s">
        <v>39</v>
      </c>
      <c r="C37" s="271"/>
      <c r="D37" s="271"/>
      <c r="E37" s="290">
        <v>3049271246</v>
      </c>
      <c r="F37" s="291"/>
      <c r="G37" s="290">
        <v>0</v>
      </c>
      <c r="I37" s="220"/>
      <c r="J37" s="196"/>
      <c r="K37" s="196"/>
    </row>
    <row r="38" spans="2:11" ht="15" customHeight="1">
      <c r="B38" s="271"/>
      <c r="C38" s="271"/>
      <c r="D38" s="271"/>
      <c r="E38" s="290"/>
      <c r="F38" s="291"/>
      <c r="G38" s="289"/>
      <c r="I38" s="196"/>
      <c r="J38" s="196"/>
      <c r="K38" s="196"/>
    </row>
    <row r="39" spans="2:11" ht="15" customHeight="1">
      <c r="B39" s="271" t="s">
        <v>40</v>
      </c>
      <c r="C39" s="271"/>
      <c r="D39" s="271"/>
      <c r="E39" s="290">
        <v>-168147973</v>
      </c>
      <c r="F39" s="291"/>
      <c r="G39" s="290">
        <v>0</v>
      </c>
      <c r="I39" s="220"/>
      <c r="J39" s="196"/>
      <c r="K39" s="196"/>
    </row>
    <row r="40" spans="2:11" ht="15" customHeight="1">
      <c r="B40" s="259" t="s">
        <v>41</v>
      </c>
      <c r="C40" s="259"/>
      <c r="D40" s="259"/>
      <c r="E40" s="289">
        <v>-60000000</v>
      </c>
      <c r="F40" s="292"/>
      <c r="G40" s="289">
        <v>0</v>
      </c>
      <c r="I40" s="220"/>
      <c r="J40" s="196"/>
      <c r="K40" s="196"/>
    </row>
    <row r="41" spans="2:11" ht="15" customHeight="1">
      <c r="B41" s="259" t="s">
        <v>43</v>
      </c>
      <c r="C41" s="259"/>
      <c r="D41" s="259"/>
      <c r="E41" s="289">
        <v>0</v>
      </c>
      <c r="F41" s="292"/>
      <c r="G41" s="289">
        <v>0</v>
      </c>
      <c r="I41" s="220"/>
      <c r="J41" s="196"/>
      <c r="K41" s="196"/>
    </row>
    <row r="42" spans="2:11" ht="15" customHeight="1">
      <c r="B42" s="259" t="s">
        <v>42</v>
      </c>
      <c r="C42" s="259"/>
      <c r="D42" s="264" t="s">
        <v>578</v>
      </c>
      <c r="E42" s="289">
        <v>-108147973</v>
      </c>
      <c r="F42" s="292"/>
      <c r="G42" s="289">
        <v>0</v>
      </c>
      <c r="I42" s="220"/>
      <c r="J42" s="196"/>
      <c r="K42" s="196"/>
    </row>
    <row r="43" spans="2:11" ht="15" customHeight="1">
      <c r="B43" s="259"/>
      <c r="C43" s="259"/>
      <c r="D43" s="259"/>
      <c r="E43" s="289"/>
      <c r="F43" s="292"/>
      <c r="G43" s="289"/>
      <c r="I43" s="196"/>
      <c r="J43" s="196"/>
      <c r="K43" s="196"/>
    </row>
    <row r="44" spans="2:11" ht="15" customHeight="1">
      <c r="B44" s="271" t="s">
        <v>44</v>
      </c>
      <c r="C44" s="271"/>
      <c r="D44" s="271"/>
      <c r="E44" s="290">
        <v>-1610030260</v>
      </c>
      <c r="F44" s="291"/>
      <c r="G44" s="290">
        <v>0</v>
      </c>
      <c r="I44" s="220"/>
      <c r="J44" s="196"/>
      <c r="K44" s="196"/>
    </row>
    <row r="45" spans="2:11" ht="15" customHeight="1">
      <c r="B45" s="259" t="s">
        <v>100</v>
      </c>
      <c r="C45" s="259"/>
      <c r="D45" s="271"/>
      <c r="E45" s="289">
        <v>-1072989506</v>
      </c>
      <c r="F45" s="292"/>
      <c r="G45" s="289">
        <v>0</v>
      </c>
      <c r="I45" s="220"/>
      <c r="J45" s="196"/>
      <c r="K45" s="196"/>
    </row>
    <row r="46" spans="2:11" ht="15" customHeight="1">
      <c r="B46" s="259" t="s">
        <v>101</v>
      </c>
      <c r="C46" s="259"/>
      <c r="D46" s="259"/>
      <c r="E46" s="289">
        <v>-78591369</v>
      </c>
      <c r="F46" s="292"/>
      <c r="G46" s="289">
        <v>0</v>
      </c>
      <c r="I46" s="220"/>
      <c r="J46" s="196"/>
      <c r="K46" s="196"/>
    </row>
    <row r="47" spans="2:11" ht="15" customHeight="1">
      <c r="B47" s="259" t="s">
        <v>48</v>
      </c>
      <c r="C47" s="259"/>
      <c r="D47" s="259"/>
      <c r="E47" s="289">
        <v>-28203268</v>
      </c>
      <c r="F47" s="292"/>
      <c r="G47" s="289">
        <v>0</v>
      </c>
      <c r="I47" s="196"/>
      <c r="J47" s="196"/>
      <c r="K47" s="221"/>
    </row>
    <row r="48" spans="2:11" ht="15" customHeight="1">
      <c r="B48" s="259" t="s">
        <v>46</v>
      </c>
      <c r="C48" s="259"/>
      <c r="D48" s="259"/>
      <c r="E48" s="289">
        <v>-60000000</v>
      </c>
      <c r="F48" s="292"/>
      <c r="G48" s="289">
        <v>0</v>
      </c>
      <c r="I48" s="220"/>
      <c r="J48" s="196"/>
      <c r="K48" s="196"/>
    </row>
    <row r="49" spans="2:11" ht="15" customHeight="1">
      <c r="B49" s="259" t="s">
        <v>49</v>
      </c>
      <c r="C49" s="259"/>
      <c r="D49" s="259"/>
      <c r="E49" s="289">
        <v>-13564455</v>
      </c>
      <c r="F49" s="292"/>
      <c r="G49" s="289">
        <v>0</v>
      </c>
      <c r="I49" s="220"/>
      <c r="J49" s="196"/>
      <c r="K49" s="196"/>
    </row>
    <row r="50" spans="2:11" ht="15" customHeight="1">
      <c r="B50" s="259" t="s">
        <v>47</v>
      </c>
      <c r="C50" s="259"/>
      <c r="D50" s="259"/>
      <c r="E50" s="289">
        <v>-1746503</v>
      </c>
      <c r="F50" s="292"/>
      <c r="G50" s="289">
        <v>0</v>
      </c>
      <c r="I50" s="220"/>
      <c r="J50" s="196"/>
      <c r="K50" s="196"/>
    </row>
    <row r="51" spans="2:11" ht="15" customHeight="1">
      <c r="B51" s="259" t="s">
        <v>102</v>
      </c>
      <c r="C51" s="259"/>
      <c r="D51" s="259"/>
      <c r="E51" s="289">
        <v>0</v>
      </c>
      <c r="F51" s="292"/>
      <c r="G51" s="289">
        <v>0</v>
      </c>
      <c r="I51" s="220"/>
      <c r="J51" s="196"/>
      <c r="K51" s="196"/>
    </row>
    <row r="52" spans="2:11" ht="15" customHeight="1">
      <c r="B52" s="259" t="s">
        <v>50</v>
      </c>
      <c r="C52" s="259"/>
      <c r="D52" s="259"/>
      <c r="E52" s="289">
        <v>-19033716</v>
      </c>
      <c r="F52" s="292"/>
      <c r="G52" s="289">
        <v>0</v>
      </c>
      <c r="I52" s="220"/>
      <c r="J52" s="196"/>
      <c r="K52" s="196"/>
    </row>
    <row r="53" spans="2:11" ht="15" customHeight="1">
      <c r="B53" s="259" t="s">
        <v>591</v>
      </c>
      <c r="C53" s="259"/>
      <c r="D53" s="264" t="s">
        <v>578</v>
      </c>
      <c r="E53" s="289">
        <v>-335901443</v>
      </c>
      <c r="F53" s="292"/>
      <c r="G53" s="289">
        <v>0</v>
      </c>
      <c r="H53" s="307"/>
      <c r="I53" s="220"/>
      <c r="J53" s="196"/>
      <c r="K53" s="196"/>
    </row>
    <row r="54" spans="2:11" ht="15" customHeight="1">
      <c r="B54" s="259"/>
      <c r="C54" s="259"/>
      <c r="D54" s="259"/>
      <c r="E54" s="290"/>
      <c r="F54" s="291"/>
      <c r="G54" s="289"/>
      <c r="I54" s="196"/>
      <c r="J54" s="196"/>
      <c r="K54" s="196"/>
    </row>
    <row r="55" spans="2:11" ht="15" customHeight="1">
      <c r="B55" s="271" t="s">
        <v>51</v>
      </c>
      <c r="C55" s="271"/>
      <c r="D55" s="271"/>
      <c r="E55" s="290">
        <v>1271093013</v>
      </c>
      <c r="F55" s="291"/>
      <c r="G55" s="290">
        <v>0</v>
      </c>
      <c r="I55" s="220"/>
      <c r="J55" s="196"/>
      <c r="K55" s="196"/>
    </row>
    <row r="56" spans="2:11" ht="15" customHeight="1">
      <c r="B56" s="271"/>
      <c r="C56" s="271"/>
      <c r="D56" s="271"/>
      <c r="E56" s="290"/>
      <c r="F56" s="291"/>
      <c r="G56" s="290"/>
      <c r="I56" s="220"/>
      <c r="J56" s="196"/>
      <c r="K56" s="196"/>
    </row>
    <row r="57" spans="2:11" ht="15" customHeight="1">
      <c r="B57" s="271" t="s">
        <v>592</v>
      </c>
      <c r="C57" s="271"/>
      <c r="D57" s="271"/>
      <c r="E57" s="290">
        <v>1378</v>
      </c>
      <c r="F57" s="291"/>
      <c r="G57" s="290">
        <v>0</v>
      </c>
      <c r="I57" s="220"/>
      <c r="J57" s="196"/>
      <c r="K57" s="196"/>
    </row>
    <row r="58" spans="2:11" ht="15" customHeight="1">
      <c r="B58" s="259" t="s">
        <v>121</v>
      </c>
      <c r="C58" s="259"/>
      <c r="D58" s="264" t="s">
        <v>579</v>
      </c>
      <c r="E58" s="289">
        <v>4585</v>
      </c>
      <c r="F58" s="292"/>
      <c r="G58" s="289">
        <v>0</v>
      </c>
      <c r="I58" s="220"/>
      <c r="J58" s="196"/>
      <c r="K58" s="196"/>
    </row>
    <row r="59" spans="2:11" ht="15" customHeight="1">
      <c r="B59" s="259" t="s">
        <v>154</v>
      </c>
      <c r="C59" s="259"/>
      <c r="D59" s="264" t="s">
        <v>579</v>
      </c>
      <c r="E59" s="289">
        <v>-3207</v>
      </c>
      <c r="F59" s="292"/>
      <c r="G59" s="289">
        <v>0</v>
      </c>
      <c r="I59" s="220"/>
      <c r="J59" s="196"/>
      <c r="K59" s="196"/>
    </row>
    <row r="60" spans="2:11" ht="15" customHeight="1">
      <c r="B60" s="259"/>
      <c r="C60" s="259"/>
      <c r="D60" s="259"/>
      <c r="E60" s="290"/>
      <c r="F60" s="291"/>
      <c r="G60" s="289"/>
      <c r="I60" s="196"/>
      <c r="J60" s="196"/>
      <c r="K60" s="196"/>
    </row>
    <row r="61" spans="2:11" ht="15" customHeight="1">
      <c r="B61" s="271" t="s">
        <v>593</v>
      </c>
      <c r="C61" s="271"/>
      <c r="D61" s="271"/>
      <c r="E61" s="290">
        <v>-321439346</v>
      </c>
      <c r="F61" s="291"/>
      <c r="G61" s="290">
        <v>0</v>
      </c>
      <c r="I61" s="220"/>
      <c r="J61" s="196"/>
      <c r="K61" s="196"/>
    </row>
    <row r="62" spans="2:11" ht="15" customHeight="1">
      <c r="B62" s="271" t="s">
        <v>155</v>
      </c>
      <c r="C62" s="281"/>
      <c r="D62" s="264" t="s">
        <v>580</v>
      </c>
      <c r="E62" s="290">
        <v>-492092480</v>
      </c>
      <c r="F62" s="291"/>
      <c r="G62" s="290">
        <v>0</v>
      </c>
      <c r="I62" s="220"/>
      <c r="J62" s="196"/>
      <c r="K62" s="196"/>
    </row>
    <row r="63" spans="2:11" ht="15" customHeight="1">
      <c r="B63" s="259" t="s">
        <v>103</v>
      </c>
      <c r="C63" s="281"/>
      <c r="D63" s="259"/>
      <c r="E63" s="289">
        <v>2206292</v>
      </c>
      <c r="F63" s="292"/>
      <c r="G63" s="289">
        <v>0</v>
      </c>
      <c r="I63" s="220"/>
      <c r="J63" s="196"/>
      <c r="K63" s="196"/>
    </row>
    <row r="64" spans="2:11" ht="15" customHeight="1">
      <c r="B64" s="259" t="s">
        <v>158</v>
      </c>
      <c r="C64" s="281"/>
      <c r="D64" s="264" t="s">
        <v>528</v>
      </c>
      <c r="E64" s="289">
        <v>-494298772</v>
      </c>
      <c r="F64" s="292"/>
      <c r="G64" s="289">
        <v>0</v>
      </c>
      <c r="I64" s="220"/>
      <c r="J64" s="196"/>
      <c r="K64" s="196"/>
    </row>
    <row r="65" spans="2:11" ht="15" customHeight="1">
      <c r="B65" s="271" t="s">
        <v>156</v>
      </c>
      <c r="C65" s="281"/>
      <c r="D65" s="264" t="s">
        <v>580</v>
      </c>
      <c r="E65" s="290">
        <v>170653134</v>
      </c>
      <c r="F65" s="291"/>
      <c r="G65" s="290">
        <v>0</v>
      </c>
      <c r="I65" s="220"/>
      <c r="J65" s="196"/>
      <c r="K65" s="196"/>
    </row>
    <row r="66" spans="2:11" ht="15" customHeight="1">
      <c r="B66" s="259" t="s">
        <v>157</v>
      </c>
      <c r="C66" s="281"/>
      <c r="D66" s="259"/>
      <c r="E66" s="289">
        <v>-56499067</v>
      </c>
      <c r="F66" s="292"/>
      <c r="G66" s="289">
        <v>0</v>
      </c>
      <c r="I66" s="220"/>
      <c r="J66" s="196"/>
      <c r="K66" s="196"/>
    </row>
    <row r="67" spans="2:11" ht="15" customHeight="1">
      <c r="B67" s="259" t="s">
        <v>158</v>
      </c>
      <c r="C67" s="281"/>
      <c r="D67" s="264" t="s">
        <v>528</v>
      </c>
      <c r="E67" s="289">
        <v>227152201</v>
      </c>
      <c r="F67" s="292"/>
      <c r="G67" s="289">
        <v>0</v>
      </c>
      <c r="H67" s="308"/>
      <c r="I67" s="220"/>
      <c r="J67" s="196"/>
      <c r="K67" s="196"/>
    </row>
    <row r="68" spans="2:11" ht="15" customHeight="1">
      <c r="B68" s="259"/>
      <c r="C68" s="281"/>
      <c r="D68" s="259"/>
      <c r="E68" s="290"/>
      <c r="F68" s="291"/>
      <c r="G68" s="289"/>
      <c r="I68" s="196"/>
      <c r="J68" s="196"/>
      <c r="K68" s="196"/>
    </row>
    <row r="69" spans="2:11" ht="15" customHeight="1">
      <c r="B69" s="271" t="s">
        <v>159</v>
      </c>
      <c r="C69" s="281"/>
      <c r="D69" s="271"/>
      <c r="E69" s="290">
        <v>43156</v>
      </c>
      <c r="F69" s="291"/>
      <c r="G69" s="290">
        <v>0</v>
      </c>
      <c r="I69" s="196"/>
      <c r="J69" s="196"/>
      <c r="K69" s="196"/>
    </row>
    <row r="70" spans="2:11" ht="15" customHeight="1">
      <c r="B70" s="259" t="s">
        <v>594</v>
      </c>
      <c r="C70" s="281"/>
      <c r="D70" s="264" t="s">
        <v>581</v>
      </c>
      <c r="E70" s="289">
        <v>43156</v>
      </c>
      <c r="F70" s="292"/>
      <c r="G70" s="289">
        <v>0</v>
      </c>
      <c r="I70" s="196"/>
      <c r="J70" s="196"/>
      <c r="K70" s="196"/>
    </row>
    <row r="71" spans="2:11" ht="15" customHeight="1">
      <c r="B71" s="259" t="s">
        <v>160</v>
      </c>
      <c r="C71" s="259"/>
      <c r="D71" s="259"/>
      <c r="E71" s="289">
        <v>0</v>
      </c>
      <c r="F71" s="292"/>
      <c r="G71" s="289">
        <v>0</v>
      </c>
      <c r="I71" s="196"/>
      <c r="J71" s="196"/>
      <c r="K71" s="196"/>
    </row>
    <row r="72" spans="2:11" ht="15" customHeight="1">
      <c r="B72" s="259"/>
      <c r="C72" s="259"/>
      <c r="D72" s="259"/>
      <c r="E72" s="290"/>
      <c r="F72" s="291"/>
      <c r="G72" s="289"/>
      <c r="I72" s="196"/>
      <c r="J72" s="196"/>
      <c r="K72" s="196"/>
    </row>
    <row r="73" spans="2:11" ht="15" customHeight="1">
      <c r="B73" s="271" t="s">
        <v>161</v>
      </c>
      <c r="C73" s="271"/>
      <c r="D73" s="259"/>
      <c r="E73" s="290">
        <v>0</v>
      </c>
      <c r="F73" s="291"/>
      <c r="G73" s="290">
        <v>0</v>
      </c>
      <c r="I73" s="196"/>
      <c r="J73" s="196"/>
      <c r="K73" s="196"/>
    </row>
    <row r="74" spans="2:11" ht="15" customHeight="1">
      <c r="B74" s="259" t="s">
        <v>162</v>
      </c>
      <c r="C74" s="259"/>
      <c r="D74" s="259"/>
      <c r="E74" s="289">
        <v>0</v>
      </c>
      <c r="F74" s="292"/>
      <c r="G74" s="289">
        <v>0</v>
      </c>
      <c r="I74" s="196"/>
      <c r="J74" s="196"/>
      <c r="K74" s="196"/>
    </row>
    <row r="75" spans="2:11" ht="15" customHeight="1">
      <c r="B75" s="259" t="s">
        <v>163</v>
      </c>
      <c r="C75" s="259"/>
      <c r="D75" s="259"/>
      <c r="E75" s="289">
        <v>0</v>
      </c>
      <c r="F75" s="292"/>
      <c r="G75" s="289">
        <v>0</v>
      </c>
      <c r="I75" s="196"/>
      <c r="J75" s="196"/>
      <c r="K75" s="196"/>
    </row>
    <row r="76" spans="2:11" ht="15" customHeight="1">
      <c r="B76" s="259"/>
      <c r="C76" s="259"/>
      <c r="D76" s="259"/>
      <c r="E76" s="290"/>
      <c r="F76" s="291"/>
      <c r="G76" s="289"/>
      <c r="I76" s="196"/>
      <c r="J76" s="196"/>
      <c r="K76" s="196"/>
    </row>
    <row r="77" spans="2:11" ht="15" customHeight="1">
      <c r="B77" s="271" t="s">
        <v>52</v>
      </c>
      <c r="C77" s="271"/>
      <c r="D77" s="271"/>
      <c r="E77" s="290">
        <v>949698201</v>
      </c>
      <c r="F77" s="291"/>
      <c r="G77" s="290">
        <v>0</v>
      </c>
      <c r="I77" s="220"/>
      <c r="J77" s="196"/>
      <c r="K77" s="196"/>
    </row>
    <row r="78" spans="2:11" ht="15" customHeight="1">
      <c r="B78" s="271"/>
      <c r="C78" s="271"/>
      <c r="D78" s="271"/>
      <c r="E78" s="290"/>
      <c r="F78" s="291"/>
      <c r="G78" s="290"/>
      <c r="I78" s="220"/>
      <c r="J78" s="196"/>
      <c r="K78" s="196"/>
    </row>
    <row r="79" spans="2:11" ht="15" customHeight="1">
      <c r="B79" s="259" t="s">
        <v>595</v>
      </c>
      <c r="C79" s="271"/>
      <c r="D79" s="264"/>
      <c r="E79" s="289">
        <v>-174409284</v>
      </c>
      <c r="F79" s="292"/>
      <c r="G79" s="289">
        <v>0</v>
      </c>
      <c r="I79" s="196"/>
      <c r="J79" s="196"/>
      <c r="K79" s="196"/>
    </row>
    <row r="80" spans="2:11" ht="15" customHeight="1">
      <c r="B80" s="271"/>
      <c r="C80" s="271"/>
      <c r="D80" s="264"/>
      <c r="E80" s="289"/>
      <c r="F80" s="292"/>
      <c r="G80" s="289"/>
      <c r="I80" s="196"/>
      <c r="J80" s="196"/>
      <c r="K80" s="196"/>
    </row>
    <row r="81" spans="2:11" ht="15" customHeight="1">
      <c r="B81" s="271" t="s">
        <v>1310</v>
      </c>
      <c r="C81" s="271"/>
      <c r="D81" s="264"/>
      <c r="E81" s="290">
        <v>775288917</v>
      </c>
      <c r="F81" s="291"/>
      <c r="G81" s="290">
        <v>0</v>
      </c>
      <c r="I81" s="196"/>
      <c r="J81" s="196"/>
      <c r="K81" s="196"/>
    </row>
    <row r="82" spans="2:11" ht="15" customHeight="1">
      <c r="B82" s="271"/>
      <c r="C82" s="271"/>
      <c r="D82" s="264"/>
      <c r="E82" s="289"/>
      <c r="F82" s="292"/>
      <c r="G82" s="289"/>
      <c r="I82" s="196"/>
      <c r="J82" s="196"/>
      <c r="K82" s="196"/>
    </row>
    <row r="83" spans="2:11" ht="15" customHeight="1">
      <c r="B83" s="259" t="s">
        <v>1312</v>
      </c>
      <c r="C83" s="271"/>
      <c r="D83" s="264"/>
      <c r="E83" s="289">
        <v>-74799</v>
      </c>
      <c r="F83" s="292"/>
      <c r="G83" s="289"/>
      <c r="I83" s="196"/>
      <c r="J83" s="196"/>
      <c r="K83" s="196"/>
    </row>
    <row r="84" spans="2:11" ht="15" customHeight="1">
      <c r="B84" s="271"/>
      <c r="C84" s="271"/>
      <c r="D84" s="271"/>
      <c r="E84" s="290"/>
      <c r="F84" s="291"/>
      <c r="G84" s="289"/>
      <c r="I84" s="196"/>
      <c r="J84" s="196"/>
      <c r="K84" s="196"/>
    </row>
    <row r="85" spans="2:11" ht="15" customHeight="1" thickBot="1">
      <c r="B85" s="271" t="s">
        <v>1311</v>
      </c>
      <c r="C85" s="271"/>
      <c r="D85" s="271"/>
      <c r="E85" s="293">
        <v>775214118</v>
      </c>
      <c r="F85" s="291"/>
      <c r="G85" s="293">
        <v>0</v>
      </c>
      <c r="H85" s="309"/>
      <c r="I85" s="220"/>
      <c r="J85" s="223"/>
      <c r="K85" s="196"/>
    </row>
    <row r="86" spans="2:11" ht="15" customHeight="1" thickTop="1">
      <c r="B86" s="522"/>
      <c r="E86" s="224"/>
      <c r="F86" s="225"/>
      <c r="I86" s="196"/>
      <c r="J86" s="196"/>
      <c r="K86" s="196"/>
    </row>
    <row r="87" spans="2:11" ht="15" customHeight="1">
      <c r="B87" s="762" t="s">
        <v>508</v>
      </c>
      <c r="C87" s="762"/>
      <c r="D87" s="762"/>
      <c r="E87" s="762"/>
      <c r="F87" s="762"/>
      <c r="G87" s="762"/>
      <c r="I87" s="196"/>
      <c r="J87" s="196"/>
      <c r="K87" s="196"/>
    </row>
    <row r="88" spans="2:11" ht="15" customHeight="1">
      <c r="D88" s="195"/>
      <c r="E88" s="195"/>
      <c r="F88" s="195"/>
      <c r="G88" s="195"/>
      <c r="J88" s="222"/>
    </row>
    <row r="89" spans="2:11" ht="15" customHeight="1">
      <c r="B89" s="226"/>
      <c r="C89" s="226"/>
      <c r="D89" s="227"/>
      <c r="F89" s="220"/>
      <c r="H89" s="310"/>
      <c r="J89" s="190"/>
    </row>
    <row r="90" spans="2:11" ht="15" customHeight="1">
      <c r="B90" s="226"/>
      <c r="C90" s="226"/>
      <c r="D90" s="227"/>
      <c r="F90" s="220"/>
      <c r="H90" s="310"/>
      <c r="J90" s="190"/>
    </row>
    <row r="91" spans="2:11" ht="15" customHeight="1">
      <c r="B91" s="226"/>
      <c r="C91" s="226"/>
      <c r="D91" s="227"/>
      <c r="F91" s="220"/>
      <c r="H91" s="310"/>
      <c r="J91" s="190"/>
    </row>
    <row r="92" spans="2:11" ht="15" customHeight="1">
      <c r="B92" s="226"/>
      <c r="C92" s="226"/>
      <c r="D92" s="227"/>
      <c r="F92" s="220"/>
      <c r="H92" s="310"/>
      <c r="J92" s="190"/>
    </row>
    <row r="93" spans="2:11" ht="15" customHeight="1">
      <c r="B93" s="226"/>
      <c r="C93" s="226"/>
      <c r="D93" s="227"/>
      <c r="F93" s="220"/>
      <c r="H93" s="310"/>
      <c r="J93" s="190"/>
    </row>
    <row r="94" spans="2:11">
      <c r="B94" s="210"/>
      <c r="C94" s="210"/>
      <c r="D94" s="228"/>
      <c r="H94" s="310"/>
      <c r="J94" s="190"/>
    </row>
    <row r="95" spans="2:11">
      <c r="B95" s="2" t="s">
        <v>206</v>
      </c>
      <c r="C95" s="763" t="s">
        <v>441</v>
      </c>
      <c r="D95" s="763"/>
      <c r="E95" s="763"/>
      <c r="F95" s="763"/>
      <c r="G95" s="763"/>
      <c r="H95" s="310"/>
      <c r="J95" s="190"/>
    </row>
    <row r="96" spans="2:11">
      <c r="B96" s="3" t="s">
        <v>215</v>
      </c>
      <c r="C96" s="761" t="s">
        <v>211</v>
      </c>
      <c r="D96" s="761"/>
      <c r="E96" s="761"/>
      <c r="F96" s="761"/>
      <c r="G96" s="761"/>
      <c r="H96" s="310"/>
      <c r="J96" s="190"/>
    </row>
    <row r="97" ht="4.5" customHeight="1"/>
  </sheetData>
  <customSheetViews>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1"/>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2"/>
    </customSheetView>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3"/>
    </customSheetView>
    <customSheetView guid="{F3648BCD-1CED-4BBB-AE63-37BDB925883F}" scale="80" showGridLines="0" fitToPage="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4"/>
    </customSheetView>
  </customSheetViews>
  <mergeCells count="4">
    <mergeCell ref="C96:G96"/>
    <mergeCell ref="B87:G87"/>
    <mergeCell ref="C95:G95"/>
    <mergeCell ref="B3:G3"/>
  </mergeCells>
  <hyperlinks>
    <hyperlink ref="H1" location="Índice!A1" display="Índice" xr:uid="{FF2568E8-836B-4A37-B328-11D523016B4B}"/>
  </hyperlinks>
  <printOptions horizontalCentered="1"/>
  <pageMargins left="0.48" right="0.39" top="0.74803149606299213" bottom="0.74803149606299213" header="0.31496062992125984" footer="0.31496062992125984"/>
  <pageSetup paperSize="9" scale="57"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P303"/>
  <sheetViews>
    <sheetView showGridLines="0" zoomScale="90" zoomScaleNormal="90" zoomScaleSheetLayoutView="90" workbookViewId="0"/>
  </sheetViews>
  <sheetFormatPr baseColWidth="10" defaultColWidth="11.42578125" defaultRowHeight="15"/>
  <cols>
    <col min="1" max="1" width="3.5703125" style="123" customWidth="1"/>
    <col min="2" max="3" width="11.42578125" style="112"/>
    <col min="4" max="4" width="13.5703125" style="112" bestFit="1" customWidth="1"/>
    <col min="5" max="5" width="12.7109375" style="112" customWidth="1"/>
    <col min="6" max="6" width="16.7109375" style="112" customWidth="1"/>
    <col min="7" max="7" width="15.28515625" style="112" customWidth="1"/>
    <col min="8" max="8" width="12.42578125" style="112" customWidth="1"/>
    <col min="9" max="10" width="11.42578125" style="112"/>
    <col min="11" max="11" width="12.5703125" style="112" customWidth="1"/>
    <col min="12" max="12" width="4.42578125" style="112" customWidth="1"/>
    <col min="13" max="15" width="11.42578125" style="112"/>
    <col min="16" max="16" width="29.5703125" style="107" customWidth="1"/>
    <col min="17" max="16384" width="11.42578125" style="112"/>
  </cols>
  <sheetData>
    <row r="1" spans="1:16" ht="18.75">
      <c r="A1" s="322"/>
      <c r="B1" s="767" t="s">
        <v>1301</v>
      </c>
      <c r="C1" s="767"/>
      <c r="D1" s="767"/>
      <c r="E1" s="767"/>
      <c r="F1" s="767"/>
      <c r="G1" s="767"/>
      <c r="H1" s="767"/>
      <c r="I1" s="767"/>
      <c r="J1" s="767"/>
      <c r="K1" s="767"/>
      <c r="L1" s="123"/>
      <c r="M1" s="695" t="s">
        <v>1205</v>
      </c>
    </row>
    <row r="2" spans="1:16">
      <c r="B2" s="770" t="s">
        <v>1304</v>
      </c>
      <c r="C2" s="770"/>
      <c r="D2" s="770"/>
      <c r="E2" s="770"/>
      <c r="F2" s="770"/>
      <c r="G2" s="770"/>
      <c r="H2" s="770"/>
      <c r="I2" s="770"/>
      <c r="J2" s="770"/>
      <c r="K2" s="770"/>
      <c r="L2" s="123"/>
    </row>
    <row r="3" spans="1:16">
      <c r="B3" s="765" t="s">
        <v>440</v>
      </c>
      <c r="C3" s="765"/>
      <c r="D3" s="765"/>
      <c r="E3" s="765"/>
      <c r="F3" s="765"/>
      <c r="G3" s="765"/>
      <c r="H3" s="765"/>
      <c r="I3" s="765"/>
      <c r="J3" s="765"/>
      <c r="K3" s="765"/>
      <c r="L3" s="123"/>
    </row>
    <row r="4" spans="1:16">
      <c r="B4" s="123"/>
      <c r="C4" s="123"/>
      <c r="D4" s="123"/>
      <c r="E4" s="123"/>
      <c r="F4" s="123"/>
      <c r="G4" s="123"/>
      <c r="H4" s="123"/>
      <c r="I4" s="123"/>
      <c r="J4" s="123"/>
      <c r="K4" s="123"/>
      <c r="L4" s="123"/>
    </row>
    <row r="5" spans="1:16">
      <c r="B5" s="124" t="s">
        <v>1331</v>
      </c>
      <c r="C5" s="123"/>
      <c r="D5" s="123"/>
      <c r="E5" s="123"/>
      <c r="F5" s="123"/>
      <c r="G5" s="123"/>
      <c r="H5" s="123"/>
      <c r="I5" s="123"/>
      <c r="J5" s="123"/>
      <c r="K5" s="123"/>
      <c r="L5" s="123"/>
    </row>
    <row r="6" spans="1:16">
      <c r="B6" s="123"/>
      <c r="C6" s="123"/>
      <c r="D6" s="123"/>
      <c r="E6" s="123"/>
      <c r="F6" s="123"/>
      <c r="G6" s="123"/>
      <c r="H6" s="123"/>
      <c r="I6" s="123"/>
      <c r="J6" s="123"/>
      <c r="K6" s="123"/>
      <c r="L6" s="123"/>
    </row>
    <row r="7" spans="1:16">
      <c r="B7" s="124" t="s">
        <v>1330</v>
      </c>
      <c r="C7" s="123"/>
      <c r="D7" s="123"/>
      <c r="E7" s="123"/>
      <c r="F7" s="123"/>
      <c r="G7" s="123"/>
      <c r="H7" s="123"/>
      <c r="I7" s="123"/>
      <c r="J7" s="123"/>
      <c r="K7" s="123"/>
      <c r="L7" s="123"/>
    </row>
    <row r="8" spans="1:16">
      <c r="B8" s="123"/>
      <c r="C8" s="123"/>
      <c r="D8" s="123"/>
      <c r="E8" s="123"/>
      <c r="F8" s="123"/>
      <c r="G8" s="123"/>
      <c r="H8" s="123"/>
      <c r="I8" s="123"/>
      <c r="J8" s="123"/>
      <c r="K8" s="123"/>
      <c r="L8" s="123"/>
    </row>
    <row r="9" spans="1:16" ht="68.45" customHeight="1">
      <c r="B9" s="766" t="s">
        <v>248</v>
      </c>
      <c r="C9" s="766"/>
      <c r="D9" s="766"/>
      <c r="E9" s="766"/>
      <c r="F9" s="766"/>
      <c r="G9" s="766"/>
      <c r="H9" s="766"/>
      <c r="I9" s="766"/>
      <c r="J9" s="766"/>
      <c r="K9" s="766"/>
      <c r="L9" s="123"/>
    </row>
    <row r="10" spans="1:16" ht="30" customHeight="1">
      <c r="B10" s="768" t="s">
        <v>249</v>
      </c>
      <c r="C10" s="768"/>
      <c r="D10" s="768"/>
      <c r="E10" s="768"/>
      <c r="F10" s="768"/>
      <c r="G10" s="768"/>
      <c r="H10" s="768"/>
      <c r="I10" s="768"/>
      <c r="J10" s="768"/>
      <c r="K10" s="768"/>
      <c r="L10" s="123"/>
    </row>
    <row r="11" spans="1:16" ht="35.450000000000003" customHeight="1">
      <c r="B11" s="775" t="s">
        <v>1333</v>
      </c>
      <c r="C11" s="775"/>
      <c r="D11" s="775"/>
      <c r="E11" s="775"/>
      <c r="F11" s="775"/>
      <c r="G11" s="775"/>
      <c r="H11" s="775"/>
      <c r="I11" s="775"/>
      <c r="J11" s="775"/>
      <c r="K11" s="775"/>
      <c r="L11" s="123"/>
    </row>
    <row r="12" spans="1:16" ht="36.6" customHeight="1">
      <c r="B12" s="775" t="s">
        <v>1336</v>
      </c>
      <c r="C12" s="775"/>
      <c r="D12" s="775"/>
      <c r="E12" s="775"/>
      <c r="F12" s="775"/>
      <c r="G12" s="775"/>
      <c r="H12" s="775"/>
      <c r="I12" s="775"/>
      <c r="J12" s="775"/>
      <c r="K12" s="775"/>
      <c r="L12" s="123"/>
    </row>
    <row r="13" spans="1:16" ht="36" customHeight="1">
      <c r="B13" s="775" t="s">
        <v>1334</v>
      </c>
      <c r="C13" s="775"/>
      <c r="D13" s="775"/>
      <c r="E13" s="775"/>
      <c r="F13" s="775"/>
      <c r="G13" s="775"/>
      <c r="H13" s="775"/>
      <c r="I13" s="775"/>
      <c r="J13" s="775"/>
      <c r="K13" s="775"/>
      <c r="L13" s="123"/>
    </row>
    <row r="14" spans="1:16" ht="18.600000000000001" customHeight="1">
      <c r="B14" s="123"/>
      <c r="C14" s="123"/>
      <c r="D14" s="123"/>
      <c r="E14" s="123"/>
      <c r="F14" s="123"/>
      <c r="G14" s="123"/>
      <c r="H14" s="123"/>
      <c r="I14" s="123"/>
      <c r="J14" s="123"/>
      <c r="K14" s="123"/>
      <c r="L14" s="123"/>
    </row>
    <row r="15" spans="1:16">
      <c r="B15" s="150" t="s">
        <v>1332</v>
      </c>
      <c r="C15" s="123"/>
      <c r="D15" s="123"/>
      <c r="E15" s="123"/>
      <c r="F15" s="123"/>
      <c r="G15" s="123"/>
      <c r="H15" s="123"/>
      <c r="I15" s="123"/>
      <c r="J15" s="123"/>
      <c r="K15" s="123"/>
      <c r="L15" s="123"/>
    </row>
    <row r="16" spans="1:16" s="114" customFormat="1" ht="32.450000000000003" customHeight="1">
      <c r="A16" s="298"/>
      <c r="B16" s="769" t="s">
        <v>1335</v>
      </c>
      <c r="C16" s="769"/>
      <c r="D16" s="769"/>
      <c r="E16" s="769"/>
      <c r="F16" s="769"/>
      <c r="G16" s="769"/>
      <c r="H16" s="769"/>
      <c r="I16" s="769"/>
      <c r="J16" s="769"/>
      <c r="K16" s="769"/>
      <c r="L16" s="298"/>
      <c r="P16" s="106"/>
    </row>
    <row r="17" spans="1:16" s="114" customFormat="1" ht="17.45" customHeight="1">
      <c r="A17" s="298"/>
      <c r="B17" s="298"/>
      <c r="C17" s="298"/>
      <c r="D17" s="298"/>
      <c r="E17" s="298"/>
      <c r="F17" s="298"/>
      <c r="G17" s="298"/>
      <c r="H17" s="298"/>
      <c r="I17" s="298"/>
      <c r="J17" s="298"/>
      <c r="K17" s="298"/>
      <c r="L17" s="298"/>
      <c r="P17" s="106"/>
    </row>
    <row r="18" spans="1:16">
      <c r="B18" s="124" t="s">
        <v>445</v>
      </c>
      <c r="C18" s="123"/>
      <c r="D18" s="123"/>
      <c r="E18" s="123"/>
      <c r="F18" s="123"/>
      <c r="G18" s="123"/>
      <c r="H18" s="123"/>
      <c r="I18" s="123"/>
      <c r="J18" s="123"/>
      <c r="K18" s="123"/>
      <c r="L18" s="123"/>
    </row>
    <row r="19" spans="1:16">
      <c r="B19" s="123"/>
      <c r="C19" s="123"/>
      <c r="D19" s="123"/>
      <c r="E19" s="123"/>
      <c r="F19" s="123"/>
      <c r="G19" s="123"/>
      <c r="H19" s="123"/>
      <c r="I19" s="123"/>
      <c r="J19" s="123"/>
      <c r="K19" s="123"/>
      <c r="L19" s="123"/>
    </row>
    <row r="20" spans="1:16">
      <c r="B20" s="124" t="s">
        <v>250</v>
      </c>
      <c r="C20" s="123"/>
      <c r="D20" s="123"/>
      <c r="E20" s="123"/>
      <c r="F20" s="123"/>
      <c r="G20" s="123"/>
      <c r="H20" s="123"/>
      <c r="I20" s="123"/>
      <c r="J20" s="123"/>
      <c r="K20" s="123"/>
      <c r="L20" s="123"/>
    </row>
    <row r="21" spans="1:16" ht="33.6" customHeight="1">
      <c r="B21" s="768" t="s">
        <v>1340</v>
      </c>
      <c r="C21" s="768"/>
      <c r="D21" s="768"/>
      <c r="E21" s="768"/>
      <c r="F21" s="768"/>
      <c r="G21" s="768"/>
      <c r="H21" s="768"/>
      <c r="I21" s="768"/>
      <c r="J21" s="768"/>
      <c r="K21" s="768"/>
      <c r="L21" s="123"/>
    </row>
    <row r="22" spans="1:16" ht="19.149999999999999" customHeight="1">
      <c r="B22" s="112" t="s">
        <v>1337</v>
      </c>
      <c r="C22" s="123"/>
      <c r="D22" s="123"/>
      <c r="E22" s="123"/>
      <c r="F22" s="123"/>
      <c r="G22" s="123"/>
      <c r="H22" s="123"/>
      <c r="I22" s="123"/>
      <c r="J22" s="123"/>
      <c r="K22" s="123"/>
      <c r="L22" s="123"/>
    </row>
    <row r="23" spans="1:16">
      <c r="B23" s="123"/>
      <c r="C23" s="123"/>
      <c r="D23" s="123"/>
      <c r="E23" s="123"/>
      <c r="F23" s="123"/>
      <c r="G23" s="123"/>
      <c r="H23" s="123"/>
      <c r="I23" s="123"/>
      <c r="J23" s="123"/>
      <c r="K23" s="123"/>
      <c r="L23" s="123"/>
    </row>
    <row r="24" spans="1:16">
      <c r="B24" s="124" t="s">
        <v>251</v>
      </c>
      <c r="C24" s="123"/>
      <c r="D24" s="123"/>
      <c r="E24" s="123"/>
      <c r="F24" s="123"/>
      <c r="G24" s="123"/>
      <c r="H24" s="123"/>
      <c r="I24" s="123"/>
      <c r="J24" s="123"/>
      <c r="K24" s="123"/>
      <c r="L24" s="123"/>
    </row>
    <row r="25" spans="1:16" ht="85.9" customHeight="1">
      <c r="B25" s="766" t="s">
        <v>1339</v>
      </c>
      <c r="C25" s="766"/>
      <c r="D25" s="766"/>
      <c r="E25" s="766"/>
      <c r="F25" s="766"/>
      <c r="G25" s="766"/>
      <c r="H25" s="766"/>
      <c r="I25" s="766"/>
      <c r="J25" s="766"/>
      <c r="K25" s="766"/>
      <c r="L25" s="123"/>
    </row>
    <row r="26" spans="1:16" ht="33.4" customHeight="1">
      <c r="B26" s="771" t="s">
        <v>1127</v>
      </c>
      <c r="C26" s="771"/>
      <c r="D26" s="771"/>
      <c r="E26" s="771"/>
      <c r="F26" s="771"/>
      <c r="G26" s="771"/>
      <c r="H26" s="771"/>
      <c r="I26" s="771"/>
      <c r="J26" s="771"/>
      <c r="K26" s="771"/>
      <c r="L26" s="123"/>
    </row>
    <row r="27" spans="1:16">
      <c r="B27" s="297"/>
      <c r="C27" s="297"/>
      <c r="D27" s="297"/>
      <c r="E27" s="297"/>
      <c r="F27" s="297"/>
      <c r="G27" s="297"/>
      <c r="H27" s="297"/>
      <c r="I27" s="297"/>
      <c r="J27" s="297"/>
      <c r="K27" s="297"/>
      <c r="L27" s="123"/>
    </row>
    <row r="28" spans="1:16">
      <c r="B28" s="125" t="s">
        <v>252</v>
      </c>
      <c r="C28" s="297"/>
      <c r="D28" s="297"/>
      <c r="E28" s="297"/>
      <c r="F28" s="297"/>
      <c r="G28" s="297"/>
      <c r="H28" s="297"/>
      <c r="I28" s="297"/>
      <c r="J28" s="297"/>
      <c r="K28" s="297"/>
      <c r="L28" s="123"/>
    </row>
    <row r="29" spans="1:16" ht="49.9" customHeight="1">
      <c r="B29" s="772" t="s">
        <v>1341</v>
      </c>
      <c r="C29" s="772"/>
      <c r="D29" s="772"/>
      <c r="E29" s="772"/>
      <c r="F29" s="772"/>
      <c r="G29" s="772"/>
      <c r="H29" s="772"/>
      <c r="I29" s="772"/>
      <c r="J29" s="772"/>
      <c r="K29" s="772"/>
      <c r="L29" s="123"/>
    </row>
    <row r="30" spans="1:16" ht="17.45" customHeight="1">
      <c r="B30" s="125" t="s">
        <v>253</v>
      </c>
      <c r="C30" s="297"/>
      <c r="D30" s="297"/>
      <c r="E30" s="297"/>
      <c r="F30" s="297"/>
      <c r="G30" s="297"/>
      <c r="H30" s="297"/>
      <c r="I30" s="297"/>
      <c r="J30" s="297"/>
      <c r="K30" s="297"/>
      <c r="L30" s="123"/>
    </row>
    <row r="31" spans="1:16" ht="70.150000000000006" customHeight="1">
      <c r="B31" s="766" t="s">
        <v>1338</v>
      </c>
      <c r="C31" s="766"/>
      <c r="D31" s="766"/>
      <c r="E31" s="766"/>
      <c r="F31" s="766"/>
      <c r="G31" s="766"/>
      <c r="H31" s="766"/>
      <c r="I31" s="766"/>
      <c r="J31" s="766"/>
      <c r="K31" s="766"/>
      <c r="L31" s="123"/>
    </row>
    <row r="32" spans="1:16">
      <c r="B32" s="297"/>
      <c r="C32" s="297"/>
      <c r="D32" s="297"/>
      <c r="E32" s="297"/>
      <c r="F32" s="297"/>
      <c r="G32" s="297"/>
      <c r="H32" s="297"/>
      <c r="I32" s="297"/>
      <c r="J32" s="297"/>
      <c r="K32" s="297"/>
      <c r="L32" s="123"/>
    </row>
    <row r="33" spans="2:12">
      <c r="B33" s="125" t="s">
        <v>254</v>
      </c>
      <c r="C33" s="297"/>
      <c r="D33" s="297"/>
      <c r="E33" s="297"/>
      <c r="F33" s="297"/>
      <c r="G33" s="297"/>
      <c r="H33" s="297"/>
      <c r="I33" s="297"/>
      <c r="J33" s="297"/>
      <c r="K33" s="297"/>
      <c r="L33" s="123"/>
    </row>
    <row r="34" spans="2:12">
      <c r="B34" s="125"/>
      <c r="C34" s="297"/>
      <c r="D34" s="297"/>
      <c r="E34" s="297"/>
      <c r="F34" s="297"/>
      <c r="G34" s="297"/>
      <c r="H34" s="297"/>
      <c r="I34" s="297"/>
      <c r="J34" s="297"/>
      <c r="K34" s="297"/>
      <c r="L34" s="123"/>
    </row>
    <row r="35" spans="2:12">
      <c r="B35" s="125" t="s">
        <v>511</v>
      </c>
      <c r="C35" s="297"/>
      <c r="D35" s="297"/>
      <c r="E35" s="297"/>
      <c r="F35" s="297"/>
      <c r="G35" s="297"/>
      <c r="H35" s="297"/>
      <c r="I35" s="297"/>
      <c r="J35" s="297"/>
      <c r="K35" s="297"/>
      <c r="L35" s="123"/>
    </row>
    <row r="36" spans="2:12">
      <c r="B36" s="766" t="s">
        <v>522</v>
      </c>
      <c r="C36" s="766"/>
      <c r="D36" s="766"/>
      <c r="E36" s="766"/>
      <c r="F36" s="766"/>
      <c r="G36" s="766"/>
      <c r="H36" s="766"/>
      <c r="I36" s="766"/>
      <c r="J36" s="766"/>
      <c r="K36" s="766"/>
      <c r="L36" s="123"/>
    </row>
    <row r="37" spans="2:12">
      <c r="B37" s="297"/>
      <c r="C37" s="297"/>
      <c r="D37" s="297"/>
      <c r="E37" s="297"/>
      <c r="F37" s="297"/>
      <c r="G37" s="297"/>
      <c r="H37" s="297"/>
      <c r="I37" s="297"/>
      <c r="J37" s="297"/>
      <c r="K37" s="297"/>
      <c r="L37" s="123"/>
    </row>
    <row r="38" spans="2:12">
      <c r="B38" s="773" t="s">
        <v>1128</v>
      </c>
      <c r="C38" s="773"/>
      <c r="D38" s="773"/>
      <c r="E38" s="773"/>
      <c r="F38" s="773"/>
      <c r="G38" s="773"/>
      <c r="H38" s="773"/>
      <c r="I38" s="773"/>
      <c r="J38" s="773"/>
      <c r="K38" s="773"/>
      <c r="L38" s="123"/>
    </row>
    <row r="39" spans="2:12">
      <c r="B39" s="164" t="s">
        <v>512</v>
      </c>
      <c r="C39" s="299"/>
      <c r="D39" s="299"/>
      <c r="E39" s="299"/>
      <c r="F39" s="299"/>
      <c r="G39" s="299"/>
      <c r="H39" s="299"/>
      <c r="I39" s="299"/>
      <c r="J39" s="299"/>
      <c r="K39" s="299"/>
      <c r="L39" s="123"/>
    </row>
    <row r="40" spans="2:12" ht="64.900000000000006" customHeight="1">
      <c r="B40" s="774" t="s">
        <v>513</v>
      </c>
      <c r="C40" s="774"/>
      <c r="D40" s="774"/>
      <c r="E40" s="774"/>
      <c r="F40" s="774"/>
      <c r="G40" s="774"/>
      <c r="H40" s="774"/>
      <c r="I40" s="774"/>
      <c r="J40" s="774"/>
      <c r="K40" s="774"/>
      <c r="L40" s="123"/>
    </row>
    <row r="41" spans="2:12">
      <c r="B41" s="164" t="s">
        <v>514</v>
      </c>
      <c r="C41" s="300"/>
      <c r="D41" s="300"/>
      <c r="E41" s="300"/>
      <c r="F41" s="300"/>
      <c r="G41" s="300"/>
      <c r="H41" s="300"/>
      <c r="I41" s="300"/>
      <c r="J41" s="300"/>
      <c r="K41" s="300"/>
      <c r="L41" s="123"/>
    </row>
    <row r="42" spans="2:12" ht="33.4" customHeight="1">
      <c r="B42" s="774" t="s">
        <v>515</v>
      </c>
      <c r="C42" s="774"/>
      <c r="D42" s="774"/>
      <c r="E42" s="774"/>
      <c r="F42" s="774"/>
      <c r="G42" s="774"/>
      <c r="H42" s="774"/>
      <c r="I42" s="774"/>
      <c r="J42" s="774"/>
      <c r="K42" s="774"/>
      <c r="L42" s="123"/>
    </row>
    <row r="43" spans="2:12">
      <c r="B43" s="388" t="s">
        <v>516</v>
      </c>
      <c r="C43" s="389"/>
      <c r="D43" s="389"/>
      <c r="E43" s="389"/>
      <c r="F43" s="389"/>
      <c r="G43" s="389"/>
      <c r="H43" s="389"/>
      <c r="I43" s="389"/>
      <c r="J43" s="389"/>
      <c r="K43" s="389"/>
      <c r="L43" s="123"/>
    </row>
    <row r="44" spans="2:12" ht="33.4" customHeight="1">
      <c r="B44" s="774" t="s">
        <v>1129</v>
      </c>
      <c r="C44" s="774"/>
      <c r="D44" s="774"/>
      <c r="E44" s="774"/>
      <c r="F44" s="774"/>
      <c r="G44" s="774"/>
      <c r="H44" s="774"/>
      <c r="I44" s="774"/>
      <c r="J44" s="774"/>
      <c r="K44" s="774"/>
      <c r="L44" s="123"/>
    </row>
    <row r="45" spans="2:12">
      <c r="B45" s="301"/>
      <c r="C45" s="301"/>
      <c r="D45" s="301"/>
      <c r="E45" s="301"/>
      <c r="F45" s="301"/>
      <c r="G45" s="301"/>
      <c r="H45" s="301"/>
      <c r="I45" s="301"/>
      <c r="J45" s="301"/>
      <c r="K45" s="301"/>
      <c r="L45" s="123"/>
    </row>
    <row r="46" spans="2:12" ht="16.5" customHeight="1">
      <c r="B46" s="163" t="s">
        <v>518</v>
      </c>
      <c r="C46" s="297"/>
      <c r="D46" s="297"/>
      <c r="E46" s="297"/>
      <c r="F46" s="297"/>
      <c r="G46" s="297"/>
      <c r="H46" s="297"/>
      <c r="I46" s="297"/>
      <c r="J46" s="297"/>
      <c r="K46" s="297"/>
      <c r="L46" s="123"/>
    </row>
    <row r="47" spans="2:12" ht="38.25" customHeight="1">
      <c r="B47" s="766" t="s">
        <v>504</v>
      </c>
      <c r="C47" s="766"/>
      <c r="D47" s="766"/>
      <c r="E47" s="766"/>
      <c r="F47" s="766"/>
      <c r="G47" s="766"/>
      <c r="H47" s="766"/>
      <c r="I47" s="766"/>
      <c r="J47" s="766"/>
      <c r="K47" s="766"/>
      <c r="L47" s="123"/>
    </row>
    <row r="48" spans="2:12" ht="59.25" customHeight="1">
      <c r="B48" s="766" t="s">
        <v>505</v>
      </c>
      <c r="C48" s="766"/>
      <c r="D48" s="766"/>
      <c r="E48" s="766"/>
      <c r="F48" s="766"/>
      <c r="G48" s="766"/>
      <c r="H48" s="766"/>
      <c r="I48" s="766"/>
      <c r="J48" s="766"/>
      <c r="K48" s="766"/>
      <c r="L48" s="123"/>
    </row>
    <row r="49" spans="1:16" ht="34.9" customHeight="1">
      <c r="B49" s="766" t="s">
        <v>443</v>
      </c>
      <c r="C49" s="766"/>
      <c r="D49" s="766"/>
      <c r="E49" s="766"/>
      <c r="F49" s="766"/>
      <c r="G49" s="766"/>
      <c r="H49" s="766"/>
      <c r="I49" s="766"/>
      <c r="J49" s="766"/>
      <c r="K49" s="766"/>
      <c r="L49" s="123"/>
      <c r="M49" s="118"/>
      <c r="P49" s="112"/>
    </row>
    <row r="50" spans="1:16" ht="6" customHeight="1">
      <c r="B50" s="766"/>
      <c r="C50" s="766"/>
      <c r="D50" s="766"/>
      <c r="E50" s="766"/>
      <c r="F50" s="766"/>
      <c r="G50" s="766"/>
      <c r="H50" s="766"/>
      <c r="I50" s="766"/>
      <c r="J50" s="766"/>
      <c r="K50" s="766"/>
      <c r="L50" s="123"/>
      <c r="M50" s="118"/>
      <c r="P50" s="112"/>
    </row>
    <row r="51" spans="1:16" ht="35.450000000000003" customHeight="1">
      <c r="B51" s="766" t="s">
        <v>444</v>
      </c>
      <c r="C51" s="766"/>
      <c r="D51" s="766"/>
      <c r="E51" s="766"/>
      <c r="F51" s="766"/>
      <c r="G51" s="766"/>
      <c r="H51" s="766"/>
      <c r="I51" s="766"/>
      <c r="J51" s="766"/>
      <c r="K51" s="766"/>
      <c r="L51" s="123"/>
      <c r="M51" s="118"/>
      <c r="P51" s="112"/>
    </row>
    <row r="52" spans="1:16">
      <c r="B52" s="297"/>
      <c r="C52" s="297"/>
      <c r="D52" s="297"/>
      <c r="E52" s="297"/>
      <c r="F52" s="297"/>
      <c r="G52" s="297"/>
      <c r="H52" s="297"/>
      <c r="I52" s="297"/>
      <c r="J52" s="297"/>
      <c r="K52" s="297"/>
      <c r="L52" s="123"/>
      <c r="M52" s="118"/>
      <c r="P52" s="112"/>
    </row>
    <row r="53" spans="1:16" ht="20.65" customHeight="1">
      <c r="B53" s="773" t="s">
        <v>517</v>
      </c>
      <c r="C53" s="773"/>
      <c r="D53" s="773"/>
      <c r="E53" s="773"/>
      <c r="F53" s="773"/>
      <c r="G53" s="773"/>
      <c r="H53" s="773"/>
      <c r="I53" s="773"/>
      <c r="J53" s="773"/>
      <c r="K53" s="773"/>
      <c r="L53" s="123"/>
    </row>
    <row r="54" spans="1:16" ht="43.15" customHeight="1">
      <c r="B54" s="772" t="s">
        <v>478</v>
      </c>
      <c r="C54" s="772"/>
      <c r="D54" s="772"/>
      <c r="E54" s="772"/>
      <c r="F54" s="772"/>
      <c r="G54" s="772"/>
      <c r="H54" s="772"/>
      <c r="I54" s="772"/>
      <c r="J54" s="772"/>
      <c r="K54" s="772"/>
      <c r="L54" s="123"/>
    </row>
    <row r="55" spans="1:16" ht="10.5" customHeight="1">
      <c r="B55" s="297"/>
      <c r="C55" s="297"/>
      <c r="D55" s="297"/>
      <c r="E55" s="297"/>
      <c r="F55" s="297"/>
      <c r="G55" s="297"/>
      <c r="H55" s="297"/>
      <c r="I55" s="297"/>
      <c r="J55" s="297"/>
      <c r="K55" s="297"/>
      <c r="L55" s="123"/>
    </row>
    <row r="56" spans="1:16">
      <c r="B56" s="124" t="s">
        <v>255</v>
      </c>
      <c r="C56" s="123"/>
      <c r="D56" s="123"/>
      <c r="E56" s="123"/>
      <c r="F56" s="123"/>
      <c r="G56" s="123"/>
      <c r="H56" s="123"/>
      <c r="I56" s="123"/>
      <c r="J56" s="123"/>
      <c r="K56" s="123"/>
      <c r="L56" s="123"/>
    </row>
    <row r="57" spans="1:16" s="113" customFormat="1" ht="30" customHeight="1">
      <c r="A57" s="321"/>
      <c r="B57" s="768" t="s">
        <v>256</v>
      </c>
      <c r="C57" s="768"/>
      <c r="D57" s="768"/>
      <c r="E57" s="768"/>
      <c r="F57" s="768"/>
      <c r="G57" s="768"/>
      <c r="H57" s="768"/>
      <c r="I57" s="768"/>
      <c r="J57" s="768"/>
      <c r="K57" s="768"/>
      <c r="L57" s="321"/>
      <c r="P57" s="105"/>
    </row>
    <row r="58" spans="1:16">
      <c r="B58" s="123" t="s">
        <v>228</v>
      </c>
      <c r="C58" s="123"/>
      <c r="D58" s="123"/>
      <c r="E58" s="123"/>
      <c r="F58" s="123"/>
      <c r="G58" s="123"/>
      <c r="H58" s="123"/>
      <c r="I58" s="123"/>
      <c r="J58" s="123"/>
      <c r="K58" s="123"/>
      <c r="L58" s="123"/>
    </row>
    <row r="59" spans="1:16">
      <c r="B59" s="124" t="s">
        <v>257</v>
      </c>
      <c r="C59" s="123"/>
      <c r="D59" s="123"/>
      <c r="E59" s="123"/>
      <c r="F59" s="123"/>
      <c r="G59" s="123"/>
      <c r="H59" s="123"/>
      <c r="I59" s="123"/>
      <c r="J59" s="123"/>
      <c r="K59" s="123"/>
      <c r="L59" s="123"/>
    </row>
    <row r="60" spans="1:16" ht="35.65" customHeight="1">
      <c r="B60" s="766" t="s">
        <v>506</v>
      </c>
      <c r="C60" s="766"/>
      <c r="D60" s="766"/>
      <c r="E60" s="766"/>
      <c r="F60" s="766"/>
      <c r="G60" s="766"/>
      <c r="H60" s="766"/>
      <c r="I60" s="766"/>
      <c r="J60" s="766"/>
      <c r="K60" s="766"/>
      <c r="L60" s="123"/>
    </row>
    <row r="61" spans="1:16" ht="44.45" customHeight="1">
      <c r="B61" s="772" t="s">
        <v>507</v>
      </c>
      <c r="C61" s="772"/>
      <c r="D61" s="772"/>
      <c r="E61" s="772"/>
      <c r="F61" s="772"/>
      <c r="G61" s="772"/>
      <c r="H61" s="772"/>
      <c r="I61" s="772"/>
      <c r="J61" s="772"/>
      <c r="K61" s="772"/>
      <c r="L61" s="123"/>
    </row>
    <row r="62" spans="1:16">
      <c r="B62" s="123"/>
      <c r="C62" s="123"/>
      <c r="D62" s="123"/>
      <c r="E62" s="123"/>
      <c r="F62" s="123"/>
      <c r="G62" s="123"/>
      <c r="H62" s="123"/>
      <c r="I62" s="123"/>
      <c r="J62" s="123"/>
      <c r="K62" s="123"/>
      <c r="L62" s="123"/>
    </row>
    <row r="63" spans="1:16">
      <c r="B63" s="124" t="s">
        <v>258</v>
      </c>
      <c r="C63" s="123"/>
      <c r="D63" s="123"/>
      <c r="E63" s="123"/>
      <c r="F63" s="123"/>
      <c r="G63" s="123"/>
      <c r="H63" s="123"/>
      <c r="I63" s="123"/>
      <c r="J63" s="123"/>
      <c r="K63" s="123"/>
      <c r="L63" s="123"/>
    </row>
    <row r="64" spans="1:16" ht="30" customHeight="1">
      <c r="B64" s="766" t="s">
        <v>259</v>
      </c>
      <c r="C64" s="766"/>
      <c r="D64" s="766"/>
      <c r="E64" s="766"/>
      <c r="F64" s="766"/>
      <c r="G64" s="766"/>
      <c r="H64" s="766"/>
      <c r="I64" s="766"/>
      <c r="J64" s="766"/>
      <c r="K64" s="766"/>
      <c r="L64" s="123"/>
    </row>
    <row r="65" spans="2:16" ht="28.5" customHeight="1">
      <c r="B65" s="766" t="s">
        <v>260</v>
      </c>
      <c r="C65" s="766"/>
      <c r="D65" s="766"/>
      <c r="E65" s="766"/>
      <c r="F65" s="766"/>
      <c r="G65" s="766"/>
      <c r="H65" s="766"/>
      <c r="I65" s="766"/>
      <c r="J65" s="766"/>
      <c r="K65" s="766"/>
      <c r="L65" s="123"/>
    </row>
    <row r="66" spans="2:16" ht="13.5" customHeight="1">
      <c r="B66" s="297"/>
      <c r="C66" s="297"/>
      <c r="D66" s="297"/>
      <c r="E66" s="297"/>
      <c r="F66" s="297"/>
      <c r="G66" s="297"/>
      <c r="H66" s="297"/>
      <c r="I66" s="297"/>
      <c r="J66" s="297"/>
      <c r="K66" s="297"/>
      <c r="L66" s="123"/>
    </row>
    <row r="67" spans="2:16">
      <c r="B67" s="124" t="s">
        <v>261</v>
      </c>
      <c r="C67" s="123"/>
      <c r="D67" s="123"/>
      <c r="E67" s="123"/>
      <c r="F67" s="123"/>
      <c r="G67" s="123"/>
      <c r="H67" s="123"/>
      <c r="I67" s="123"/>
      <c r="J67" s="123"/>
      <c r="K67" s="123"/>
      <c r="L67" s="123"/>
    </row>
    <row r="68" spans="2:16" ht="34.5" customHeight="1">
      <c r="B68" s="766" t="s">
        <v>262</v>
      </c>
      <c r="C68" s="766"/>
      <c r="D68" s="766"/>
      <c r="E68" s="766"/>
      <c r="F68" s="766"/>
      <c r="G68" s="766"/>
      <c r="H68" s="766"/>
      <c r="I68" s="766"/>
      <c r="J68" s="766"/>
      <c r="K68" s="766"/>
      <c r="L68" s="123"/>
    </row>
    <row r="69" spans="2:16" ht="37.9" customHeight="1">
      <c r="B69" s="768" t="s">
        <v>263</v>
      </c>
      <c r="C69" s="768"/>
      <c r="D69" s="768"/>
      <c r="E69" s="768"/>
      <c r="F69" s="768"/>
      <c r="G69" s="768"/>
      <c r="H69" s="768"/>
      <c r="I69" s="768"/>
      <c r="J69" s="768"/>
      <c r="K69" s="768"/>
      <c r="L69" s="123"/>
    </row>
    <row r="70" spans="2:16">
      <c r="B70" s="298"/>
      <c r="C70" s="298"/>
      <c r="D70" s="298"/>
      <c r="E70" s="298"/>
      <c r="F70" s="298"/>
      <c r="G70" s="298"/>
      <c r="H70" s="298"/>
      <c r="I70" s="298"/>
      <c r="J70" s="298"/>
      <c r="K70" s="298"/>
      <c r="L70" s="123"/>
    </row>
    <row r="71" spans="2:16">
      <c r="B71" s="124" t="s">
        <v>1342</v>
      </c>
      <c r="C71" s="298"/>
      <c r="D71" s="298"/>
      <c r="E71" s="298"/>
      <c r="F71" s="298"/>
      <c r="G71" s="298"/>
      <c r="H71" s="298"/>
      <c r="I71" s="298"/>
      <c r="J71" s="298"/>
      <c r="K71" s="298"/>
      <c r="L71" s="123"/>
    </row>
    <row r="72" spans="2:16" ht="115.9" customHeight="1">
      <c r="B72" s="768" t="s">
        <v>1343</v>
      </c>
      <c r="C72" s="768"/>
      <c r="D72" s="768"/>
      <c r="E72" s="768"/>
      <c r="F72" s="768"/>
      <c r="G72" s="768"/>
      <c r="H72" s="768"/>
      <c r="I72" s="768"/>
      <c r="J72" s="768"/>
      <c r="K72" s="768"/>
      <c r="L72" s="123"/>
    </row>
    <row r="73" spans="2:16">
      <c r="B73" s="123"/>
      <c r="C73" s="123"/>
      <c r="D73" s="123"/>
      <c r="E73" s="123"/>
      <c r="F73" s="123"/>
      <c r="G73" s="123"/>
      <c r="H73" s="123"/>
      <c r="I73" s="123"/>
      <c r="J73" s="123"/>
      <c r="K73" s="123"/>
      <c r="L73" s="123"/>
    </row>
    <row r="74" spans="2:16">
      <c r="B74" s="124" t="s">
        <v>446</v>
      </c>
      <c r="C74" s="123"/>
      <c r="D74" s="123"/>
      <c r="E74" s="123"/>
      <c r="F74" s="123"/>
      <c r="G74" s="123"/>
      <c r="H74" s="123"/>
      <c r="I74" s="123"/>
      <c r="J74" s="123"/>
      <c r="K74" s="123"/>
      <c r="L74" s="123"/>
    </row>
    <row r="75" spans="2:16" ht="45.6" customHeight="1">
      <c r="B75" s="766" t="s">
        <v>1126</v>
      </c>
      <c r="C75" s="766"/>
      <c r="D75" s="766"/>
      <c r="E75" s="766"/>
      <c r="F75" s="766"/>
      <c r="G75" s="766"/>
      <c r="H75" s="766"/>
      <c r="I75" s="766"/>
      <c r="J75" s="766"/>
      <c r="K75" s="766"/>
      <c r="L75" s="123"/>
      <c r="M75" s="118"/>
      <c r="P75" s="112"/>
    </row>
    <row r="76" spans="2:16" ht="34.9" customHeight="1">
      <c r="L76" s="123"/>
    </row>
    <row r="77" spans="2:16">
      <c r="B77" s="123"/>
      <c r="C77" s="123"/>
      <c r="D77" s="123"/>
      <c r="E77" s="123"/>
      <c r="F77" s="123"/>
      <c r="G77" s="123"/>
      <c r="H77" s="123"/>
      <c r="I77" s="123"/>
      <c r="J77" s="123"/>
      <c r="K77" s="123"/>
      <c r="L77" s="123"/>
    </row>
    <row r="303" spans="3:3">
      <c r="C303" s="112">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35">
    <mergeCell ref="B65:K65"/>
    <mergeCell ref="B47:K47"/>
    <mergeCell ref="B48:K48"/>
    <mergeCell ref="B49:K49"/>
    <mergeCell ref="B50:K50"/>
    <mergeCell ref="B51:K51"/>
    <mergeCell ref="B60:K60"/>
    <mergeCell ref="B61:K61"/>
    <mergeCell ref="B75:K75"/>
    <mergeCell ref="B72:K72"/>
    <mergeCell ref="B69:K69"/>
    <mergeCell ref="B26:K26"/>
    <mergeCell ref="B29:K29"/>
    <mergeCell ref="B31:K31"/>
    <mergeCell ref="B36:K36"/>
    <mergeCell ref="B38:K38"/>
    <mergeCell ref="B40:K40"/>
    <mergeCell ref="B42:K42"/>
    <mergeCell ref="B44:K44"/>
    <mergeCell ref="B53:K53"/>
    <mergeCell ref="B54:K54"/>
    <mergeCell ref="B57:K57"/>
    <mergeCell ref="B68:K68"/>
    <mergeCell ref="B64:K64"/>
    <mergeCell ref="B3:K3"/>
    <mergeCell ref="B25:K25"/>
    <mergeCell ref="B1:K1"/>
    <mergeCell ref="B9:K9"/>
    <mergeCell ref="B10:K10"/>
    <mergeCell ref="B16:K16"/>
    <mergeCell ref="B21:K21"/>
    <mergeCell ref="B2:K2"/>
    <mergeCell ref="B11:K11"/>
    <mergeCell ref="B12:K12"/>
    <mergeCell ref="B13:K13"/>
  </mergeCells>
  <hyperlinks>
    <hyperlink ref="M1" location="Índice!A1" display="Índice" xr:uid="{C2841D44-5B07-4193-9A96-ED3400C7BD9D}"/>
  </hyperlinks>
  <pageMargins left="0.7" right="0.7" top="0.75" bottom="0.75" header="0.3" footer="0.3"/>
  <pageSetup scale="66" orientation="portrait" r:id="rId4"/>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uXKBZgA0MqHip+9H2asqLl+dHQgiocwqwpxHxpbkG1g=</DigestValue>
    </Reference>
    <Reference Type="http://www.w3.org/2000/09/xmldsig#Object" URI="#idOfficeObject">
      <DigestMethod Algorithm="http://www.w3.org/2001/04/xmlenc#sha256"/>
      <DigestValue>IvwAlCXzCmtBrTkw3WqKWHn7o6r5mRLdbyfPt1Bbs8E=</DigestValue>
    </Reference>
    <Reference Type="http://uri.etsi.org/01903#SignedProperties" URI="#idSignedProperties">
      <Transforms>
        <Transform Algorithm="http://www.w3.org/TR/2001/REC-xml-c14n-20010315"/>
      </Transforms>
      <DigestMethod Algorithm="http://www.w3.org/2001/04/xmlenc#sha256"/>
      <DigestValue>/zpp5cnP+koCgXyWZg8aKETbkuAkKgXKNUKTZcGZDZ4=</DigestValue>
    </Reference>
    <Reference Type="http://www.w3.org/2000/09/xmldsig#Object" URI="#idValidSigLnImg">
      <DigestMethod Algorithm="http://www.w3.org/2001/04/xmlenc#sha256"/>
      <DigestValue>tpj4ziu9b5DYRI4nFJVhPbQqfY6GQEKWNB59ueZQfEY=</DigestValue>
    </Reference>
    <Reference Type="http://www.w3.org/2000/09/xmldsig#Object" URI="#idInvalidSigLnImg">
      <DigestMethod Algorithm="http://www.w3.org/2001/04/xmlenc#sha256"/>
      <DigestValue>Jum58NCWZyfuaIl+9ZiXZbAJuyB3hQAEmULLe3enWJk=</DigestValue>
    </Reference>
  </SignedInfo>
  <SignatureValue>G8p9UMEP26en36Xg3+8yc9UtckHFXtYtQS2lvN8hWTGIkA5VAx6ONHofkQQhVUdH4y7gapyH4ECX
/563UUdjsw272aWNV4/h2FxdIO1vl6LMnhF1AKuYCDGPrfLJjCMJPJVQivqIyLvvgBdGQIXVn2tT
YcIdGgzdh34qs0nGt4MlnmteltxHBQviCOc0FwUARGbLFbXjxUC6H4VdSA0aFsYZxVRLYsrwllUg
GefKE1utQcd35WEKWNR+bu0UJFXheWyhagoxsPO2ML+ghfhr003SHj4eJjLB9f9H4sc+C7IIRY8B
0DncRcT0/dQOHiYKTG7NsCSwCOnYpiQK/wdvmQ==</SignatureValue>
  <KeyInfo>
    <X509Data>
      <X509Certificate>MIIIFzCCBf+gAwIBAgIIZQchj6X8qWIwDQYJKoZIhvcNAQELBQAwWzEXMBUGA1UEBRMOUlVDIDgwMDUwMTcyLTExGjAYBgNVBAMTEUNBLURPQ1VNRU5UQSBTLkEuMRcwFQYDVQQKEw5ET0NVTUVOVEEgUy5BLjELMAkGA1UEBhMCUFkwHhcNMTkwODA5MjAzNjUwWhcNMjEwODA4MjA0NjUwWjCBqTELMAkGA1UEBhMCUFkxFzAVBgNVBAQMDlBST05PIFRPw5FBTkVaMRIwEAYDVQQFEwlDSTEzNTczNzAxGDAWBgNVBCoMD01BUkNFTE8gR0FCUklFTDEXMBUGA1UECgwOUEVSU09OQSBGSVNJQ0ExETAPBgNVBAsMCEZJUk1BIEYyMScwJQYDVQQDDB5NQVJDRUxPIEdBQlJJRUwgUFJPTk8gVE/DkUFORVowggEiMA0GCSqGSIb3DQEBAQUAA4IBDwAwggEKAoIBAQCq+hqFetjMpIJIgM8Z1lgZ89lTXTUBtwBmGlBwXTuee0ao5M+FXN/s1kxxT+mzfuYvzrsYsPH+69DuVm0xEeOHyMi2RocrMMbJVrq72EBNluXIczmqL0t6jW27O6JPUF81mumw0smLE8UpXxm9vrTebEd1Nz4i/Idars7LnmRt6duWfHTMI0lSTtNHkzP5RoKf9wtHNK7QQcacm9nFKn50zNAze+/5LH3WrWmKdpj8SlQWcpovpfw9LHUfyJik2epudbNv4FTKQdHiFj58znoSpHJwox3i9bOA296TF30GdQeSGDGYJVq3FbFKvjsIPwL9msXKYuYnHeiAG5FekzwlAgMBAAGjggOOMIIDijAMBgNVHRMBAf8EAjAAMA4GA1UdDwEB/wQEAwIF4DAqBgNVHSUBAf8EIDAeBggrBgEFBQcDAQYIKwYBBQUHAwIGCCsGAQUFBwMEMB0GA1UdDgQWBBTX6ysWjCtYWjGdRCnn443ntyhT4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zBgNVHREELDAqgShtYXJjZWxvLnByb25v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JHYNvP3bcBQ7lzcniyQaW6LvhaBJ4J7F6jl7WTwOcTKeBFghvbJQrsl91Hyyoe1954MzVgAwpVG2Ir7Sw8vj377mSk4xREOpq/9iKYjfDc+UeS4tPGEu727SnFtW5AeCxeBoKotEfGWOoHzg8efrr6XfIkWlXsDCaWnveqWlsu1weM+mkmjfowy/s1R1EqgkXlbJIDl88WABYtqLbf9jixWCCzRiWSBsTwduXhkk5fR04UkNlLbxjmWwAS0/Q6gS5dtIo8/vEN42oOFYEEOflBnL6HF3ot+WOVsFyf+oeYJsYOLVjPWxrII4GF3b4YoPwSQzjcglhTo8XFZAp5c83CAMeRWXkSAqa28KF2110VQv1oNqYcZ7El0j4VWFFjcDTL1Rf0R8+16Kwsz0xjIK2GktK01XsL4vb0E7Zf/Vt9BWvZtOydtmcTCUl+5a8PibGKKD3ltliaEbsqtSuklvwKJrkN0P7YYkrxSa4UcI61ueEVixmjfjv2A+pur4AMD4YXuvX/wMYuR/ycFyagTlBOZJdyf/DL2l2B+L4oZCVJGvjs5bU99WK//Klu8qcVmjsoJGYdU8O/k0ODVoPY/Tx5RrkW/IDdueeNKy7Yz/sPtSI00Zird/CEnthnTZFJVJLhrDs3ayHGrWtiHkxFa3uWYkJ2gA5EwVHERsieTx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Vigbm4fubdwv+E8MYcq0p6vxnSuJCQDQr1hvUTJVf+g=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PoP//8c5oDQPhNHMOFIYk4GUKTAdrhemzhg7qs+V1IU=</DigestValue>
      </Reference>
      <Reference URI="/xl/drawings/drawing3.xml?ContentType=application/vnd.openxmlformats-officedocument.drawing+xml">
        <DigestMethod Algorithm="http://www.w3.org/2001/04/xmlenc#sha256"/>
        <DigestValue>3gHHjK6gA5M/TbzC60QMjEHzR9/KYfJ+ugSrc2tm/+s=</DigestValue>
      </Reference>
      <Reference URI="/xl/drawings/vmlDrawing1.vml?ContentType=application/vnd.openxmlformats-officedocument.vmlDrawing">
        <DigestMethod Algorithm="http://www.w3.org/2001/04/xmlenc#sha256"/>
        <DigestValue>ZddQFYzV/+ONm4yWOKKeQ8dBPsGNUhZLZOx8OdhyoFU=</DigestValue>
      </Reference>
      <Reference URI="/xl/drawings/vmlDrawing2.vml?ContentType=application/vnd.openxmlformats-officedocument.vmlDrawing">
        <DigestMethod Algorithm="http://www.w3.org/2001/04/xmlenc#sha256"/>
        <DigestValue>NpE25nOwZsMhB/H2SoAXf6YSHVxAL+zyExkJmo80rpw=</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FKkZj4XZx5ylkZBwaohuj3NEunx3nmTxyhVqx698L0s=</DigestValue>
      </Reference>
      <Reference URI="/xl/media/image3.emf?ContentType=image/x-emf">
        <DigestMethod Algorithm="http://www.w3.org/2001/04/xmlenc#sha256"/>
        <DigestValue>tVGwqYjnuqem/YOR4EvC3czOH+0OWF1w3Q1JpuzYx/E=</DigestValue>
      </Reference>
      <Reference URI="/xl/media/image4.emf?ContentType=image/x-emf">
        <DigestMethod Algorithm="http://www.w3.org/2001/04/xmlenc#sha256"/>
        <DigestValue>8/SGS21TpqggqeWMKk5UufXmh08W16wB1sYIHZtlNKE=</DigestValue>
      </Reference>
      <Reference URI="/xl/media/image5.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okuvgoTpnZHRC+UCVIUb4x3g1PAou5h020CTh4bGDHk=</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lRoAe/mTaTGs/ie48E4RHaNSrD83b2F7kdeF2aA9Dmk=</DigestValue>
      </Reference>
      <Reference URI="/xl/printerSettings/printerSettings20.bin?ContentType=application/vnd.openxmlformats-officedocument.spreadsheetml.printerSettings">
        <DigestMethod Algorithm="http://www.w3.org/2001/04/xmlenc#sha256"/>
        <DigestValue>woAG7XEFZSS8ItJ1ujIm8VUaTJEGMvJp9rHuBmepioA=</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gGiYRvC6OifZOlTmsuOCFc9KelrpZ9vTuEfBwJ7ED6I=</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okuvgoTpnZHRC+UCVIUb4x3g1PAou5h020CTh4bGDHk=</DigestValue>
      </Reference>
      <Reference URI="/xl/printerSettings/printerSettings29.bin?ContentType=application/vnd.openxmlformats-officedocument.spreadsheetml.printerSettings">
        <DigestMethod Algorithm="http://www.w3.org/2001/04/xmlenc#sha256"/>
        <DigestValue>okuvgoTpnZHRC+UCVIUb4x3g1PAou5h020CTh4bGDHk=</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6BeJ0ly19NajgYpQmfztqMcPJtFkVHsLwpu/oiXrenQ=</DigestValue>
      </Reference>
      <Reference URI="/xl/printerSettings/printerSettings5.bin?ContentType=application/vnd.openxmlformats-officedocument.spreadsheetml.printerSettings">
        <DigestMethod Algorithm="http://www.w3.org/2001/04/xmlenc#sha256"/>
        <DigestValue>Wqm1fOu3+29IrP0cdXD6iyyxD6yTInd4sr2seUanF8w=</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MhdUyYoVi2wKqVAzkdV9IABjJ9hlh6T6zGyIRrDXrKs=</DigestValue>
      </Reference>
      <Reference URI="/xl/styles.xml?ContentType=application/vnd.openxmlformats-officedocument.spreadsheetml.styles+xml">
        <DigestMethod Algorithm="http://www.w3.org/2001/04/xmlenc#sha256"/>
        <DigestValue>pNUcb8GkYdsQLbX4SZQNZ5AnqPBJjqnB8FWoqqrv5CI=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OfLLaleSNE+LamicMeLJgDAxlkN8OXiAsDCfPTU1EpY=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Wk3p45SuaWbschXyIXeZhQX6NldhZpSPF8Giq91inv4=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qcr5ccJpyEcOjoPHZIigk2kR7chctt295d7L7HtexJE=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Hh+zoY1d7O+LZrB2nXOqY37YRidN/4X/EfMqQ4ZC1To=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X8E5fPO0lSDfM7FKXF2CH3b+jjN5YRqvo71uFhL/iQo=</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p5fJB3P/j+wsx3y803HsOIbkPt8X3BtLuqnE953ub78=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gHI5WuzeFdRduLVvc7a0ya9i7qThoRgxOydpTLd5DSs=</DigestValue>
      </Reference>
      <Reference URI="/xl/worksheets/sheet1.xml?ContentType=application/vnd.openxmlformats-officedocument.spreadsheetml.worksheet+xml">
        <DigestMethod Algorithm="http://www.w3.org/2001/04/xmlenc#sha256"/>
        <DigestValue>cbJGCFKfPDlrOzCXEgWZolbKZn1mCDzJqoNbLdNbrUk=</DigestValue>
      </Reference>
      <Reference URI="/xl/worksheets/sheet10.xml?ContentType=application/vnd.openxmlformats-officedocument.spreadsheetml.worksheet+xml">
        <DigestMethod Algorithm="http://www.w3.org/2001/04/xmlenc#sha256"/>
        <DigestValue>dz0x/FV+D3g2ifqOOuWebSyPilKHpTFFGOT4MjNIghY=</DigestValue>
      </Reference>
      <Reference URI="/xl/worksheets/sheet11.xml?ContentType=application/vnd.openxmlformats-officedocument.spreadsheetml.worksheet+xml">
        <DigestMethod Algorithm="http://www.w3.org/2001/04/xmlenc#sha256"/>
        <DigestValue>6FyuAsqfg5hRwvO2zpD+gj13oS+bayZ+bcYnTw+vQgE=</DigestValue>
      </Reference>
      <Reference URI="/xl/worksheets/sheet2.xml?ContentType=application/vnd.openxmlformats-officedocument.spreadsheetml.worksheet+xml">
        <DigestMethod Algorithm="http://www.w3.org/2001/04/xmlenc#sha256"/>
        <DigestValue>H54UUtSKqbQ9bP0WfijQNWh45sKArI/Pr+L1FRDqKWM=</DigestValue>
      </Reference>
      <Reference URI="/xl/worksheets/sheet3.xml?ContentType=application/vnd.openxmlformats-officedocument.spreadsheetml.worksheet+xml">
        <DigestMethod Algorithm="http://www.w3.org/2001/04/xmlenc#sha256"/>
        <DigestValue>h8qfTZcPWfy0VBT9Wi46vwE533A+TZOAucBEab+CKF4=</DigestValue>
      </Reference>
      <Reference URI="/xl/worksheets/sheet4.xml?ContentType=application/vnd.openxmlformats-officedocument.spreadsheetml.worksheet+xml">
        <DigestMethod Algorithm="http://www.w3.org/2001/04/xmlenc#sha256"/>
        <DigestValue>c82NlQZnIQtgI/iygYuk/9nKnjZLQm2yiU2T5VAq2Ck=</DigestValue>
      </Reference>
      <Reference URI="/xl/worksheets/sheet5.xml?ContentType=application/vnd.openxmlformats-officedocument.spreadsheetml.worksheet+xml">
        <DigestMethod Algorithm="http://www.w3.org/2001/04/xmlenc#sha256"/>
        <DigestValue>PxGUu/68qXUF329Cwg+sfDm7bAwpw6vgs/Ni5nJNUn8=</DigestValue>
      </Reference>
      <Reference URI="/xl/worksheets/sheet6.xml?ContentType=application/vnd.openxmlformats-officedocument.spreadsheetml.worksheet+xml">
        <DigestMethod Algorithm="http://www.w3.org/2001/04/xmlenc#sha256"/>
        <DigestValue>1P5Q2YnzMMtkDA33S/1q1KXyNEIx51R8zDfA79Ss4/A=</DigestValue>
      </Reference>
      <Reference URI="/xl/worksheets/sheet7.xml?ContentType=application/vnd.openxmlformats-officedocument.spreadsheetml.worksheet+xml">
        <DigestMethod Algorithm="http://www.w3.org/2001/04/xmlenc#sha256"/>
        <DigestValue>XKhH0DUBO392cZpeDoEQbv3hw4dNPQJloUx2cggHXoA=</DigestValue>
      </Reference>
      <Reference URI="/xl/worksheets/sheet8.xml?ContentType=application/vnd.openxmlformats-officedocument.spreadsheetml.worksheet+xml">
        <DigestMethod Algorithm="http://www.w3.org/2001/04/xmlenc#sha256"/>
        <DigestValue>3ctfhFMVNOptpl1I7MldOgGdp9tzNE5qDwkuw8On8Qo=</DigestValue>
      </Reference>
      <Reference URI="/xl/worksheets/sheet9.xml?ContentType=application/vnd.openxmlformats-officedocument.spreadsheetml.worksheet+xml">
        <DigestMethod Algorithm="http://www.w3.org/2001/04/xmlenc#sha256"/>
        <DigestValue>SwO5xmHhF3sz0AWEWO8QRN1Da5b9+SU1O885In4lMU8=</DigestValue>
      </Reference>
    </Manifest>
    <SignatureProperties>
      <SignatureProperty Id="idSignatureTime" Target="#idPackageSignature">
        <mdssi:SignatureTime xmlns:mdssi="http://schemas.openxmlformats.org/package/2006/digital-signature">
          <mdssi:Format>YYYY-MM-DDThh:mm:ssTZD</mdssi:Format>
          <mdssi:Value>2021-05-27T13:28:56Z</mdssi:Value>
        </mdssi:SignatureTime>
      </SignatureProperty>
    </SignatureProperties>
  </Object>
  <Object Id="idOfficeObject">
    <SignatureProperties>
      <SignatureProperty Id="idOfficeV1Details" Target="#idPackageSignature">
        <SignatureInfoV1 xmlns="http://schemas.microsoft.com/office/2006/digsig">
          <SetupID>{FCC4DE8E-C57A-42AE-B50E-0FEB9CD26A41}</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2021-05-27T13:28:56Z</xd:SigningTime>
          <xd:SigningCertificate>
            <xd:Cert>
              <xd:CertDigest>
                <DigestMethod Algorithm="http://www.w3.org/2001/04/xmlenc#sha256"/>
                <DigestValue>ZBWRn9bvqcUvZFUPYVCstRYGgJmJ39ROBSskYD/OqIo=</DigestValue>
              </xd:CertDigest>
              <xd:IssuerSerial>
                <X509IssuerName>C=PY, O=DOCUMENTA S.A., CN=CA-DOCUMENTA S.A., SERIALNUMBER=RUC 80050172-1</X509IssuerName>
                <X509SerialNumber>7279824223516535138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NrSPl/AAAAAAAAAAAAAFASAAAAAAAAQAAAwPh/AAAgQt1G+X8AAB5shPb4fwAABAAAAAAAAAAgQt1G+X8AABnADzS3AAAAAAAAAAAAAAAIl2QVRXAAAFWFnvX4fwAASAAAAAAAAACcWt72+H8AABhj+/b4fwAAsF3e9gAAAAABAAAAAAAAAPZ43vb4fwAAAADdRvl/AAAAAAAAAAAAAAAAAAC3AAAAsaffRfl/AAAAAAAAAAAAAHALAAAAAAAAIKA8CjcCAABowg80twAAAAAAAAAAAAAAAAAAAAAAAAAAAAAAAAAAAAAAAAAAAAAAycEPNLcAAAD9W4T2ZHYACAAAAAAlAAAADAAAAAEAAAAYAAAADAAAAAAAAAASAAAADAAAAAEAAAAeAAAAGAAAAL0AAAAEAAAA9wAAABEAAAAlAAAADAAAAAEAAABUAAAAiAAAAL4AAAAEAAAA9QAAABAAAAABAAAAYfe0QVU1tEG+AAAABAAAAAoAAABMAAAAAAAAAAAAAAAAAAAA//////////9gAAAAMgA3AC8AMAA1AC8AMgAwADIAMQ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uN72Rfl/AABAyGoRNwIAAEiuAkb5fwAAAAAAAAAAAAAAAAAAAAAAAAi1DzS3AAAAAAAAAAAAAAAAAAAAAAAAAAAAAAAAAAAAGJtkFUVwAAAgAAAAAAAAALgumxE3AgAAYE46CjcCAAAgoDwKNwIAAGC2DzQAAAAAAAAAAAAAAAAHAAAAAAAAAIAsSwo3AgAAnLUPNLcAAADZtQ80twAAALGn30X5fwAACgAAAAAAAABWU+JFAAAAADtyPU0HYgAAuC6bETcCAACctQ80twAAAAcAAAD4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43vZF+X8AABA6QRg3AgAASK4CRvl/AAAAAAAAAAAAAAAAAAAAAAAAEJw8CjcCAACpa7GWqlXXAQAAAAAAAAAAAAAAAAAAAAAY6mQVRXAAADgRC/b4fwAAMF0l9vh/AADg////AAAAACCgPAo3AgAAeMcPNAAAAAAAAAAAAAAAAAYAAAAAAAAAIAAAAAAAAACcxg80twAAANnGDzS3AAAAsaffRfl/AACIMwv2+H8AABBhJfYAAAAAMF0l9vh/AAAwXSX2+H8AAJzGDzS3AAAABgAAADcCAAAAAAAAAAAAAAAAAAAAAAAAAAAAAAAAAAAgQT0K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Lje9kX5fwAA6MvPETcCAABIrgJG+X8AAAAAAAAAAAAAAAAAAAAAAAAIAAAAAAIAADAWxxE3AgAAAAAAAAAAAAAAAAAAAAAAAMjtZBVFcAAAkMYPNAAAAAAAAAAAAAAAAPD///8AAAAAIKA8CjcCAAAoyA80AAAAAAAAAAAAAAAACQAAAAAAAAAgAAAAAAAAAEzHDzS3AAAAiccPNLcAAACxp99F+X8AAAAAgD8AAIA/6Lwn9gAAAAAAAIA/twAAANGnmvX4fwAATMcPNLcAAAAJAAAANwIAAAAAAAAAAAAAAAAAAAAAAAAAAAAAAAAAAABAPQp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NrSPl/AAAAAAAAAAAAAFASAAAAAAAAQAAAwPh/AAAgQt1G+X8AAB5shPb4fwAABAAAAAAAAAAgQt1G+X8AABnADzS3AAAAAAAAAAAAAAAIl2QVRXAAAFWFnvX4fwAASAAAAAAAAACcWt72+H8AABhj+/b4fwAAsF3e9gAAAAABAAAAAAAAAPZ43vb4fwAAAADdRvl/AAAAAAAAAAAAAAAAAAC3AAAAsaffRfl/AAAAAAAAAAAAAHALAAAAAAAAIKA8CjcCAABowg80twAAAAAAAAAAAAAAAAAAAAAAAAAAAAAAAAAAAAAAAAAAAAAAycEPNLcAAAD9W4T2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43vZF+X8AAEDIahE3AgAASK4CRvl/AAAAAAAAAAAAAAAAAAAAAAAACLUPNLcAAAAAAAAAAAAAAAAAAAAAAAAAAAAAAAAAAAAYm2QVRXAAACAAAAAAAAAAuC6bETcCAABgTjoKNwIAACCgPAo3AgAAYLYPNAAAAAAAAAAAAAAAAAcAAAAAAAAAgCxLCjcCAACctQ80twAAANm1DzS3AAAAsaffRfl/AAAKAAAAAAAAAFZT4kUAAAAAO3I9TQdiAAC4LpsRNwIAAJy1DzS3AAAABwAAAPh/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Lje9kX5fwAAEDpBGDcCAABIrgJG+X8AAAAAAAAAAAAAAAAAAAAAAAAQnDwKNwIAAKlrsZaqVdcBAAAAAAAAAAAAAAAAAAAAABjqZBVFcAAAOBEL9vh/AAAwXSX2+H8AAOD///8AAAAAIKA8CjcCAAB4xw80AAAAAAAAAAAAAAAABgAAAAAAAAAgAAAAAAAAAJzGDzS3AAAA2cYPNLcAAACxp99F+X8AAIgzC/b4fwAAEGEl9gAAAAAwXSX2+H8AADBdJfb4fwAAnMYPNLcAAAAGAAAANwIAAAAAAAAAAAAAAAAAAAAAAAAAAAAAAAAAACBBPQp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uN72Rfl/AADoy88RNwIAAEiuAkb5fwAAAAAAAAAAAAAAAAAAAAAAAAgAAAAAAgAAMBbHETcCAAAAAAAAAAAAAAAAAAAAAAAAyO1kFUVwAACQxg80AAAAAAAAAAAAAAAA8P///wAAAAAgoDwKNwIAACjIDzQAAAAAAAAAAAAAAAAJAAAAAAAAACAAAAAAAAAATMcPNLcAAACJxw80twAAALGn30X5fwAAAACAPwAAgD/ovCf2AAAAAAAAgD+3AAAA0aea9fh/AABMxw80twAAAAkAAAA3AgAAAAAAAAAAAAAAAAAAAAAAAAAAAAAAAAAAAEA9Cm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SdoBxca2PReZO2vpAr3aNa/opMTXqx4YEJiFKmAY5zs=</DigestValue>
    </Reference>
    <Reference Type="http://www.w3.org/2000/09/xmldsig#Object" URI="#idOfficeObject">
      <DigestMethod Algorithm="http://www.w3.org/2001/04/xmlenc#sha256"/>
      <DigestValue>O4zR+C+QGmm6WOvwG9VrDzx0m2Xl9DC5zC1dRlMVA6o=</DigestValue>
    </Reference>
    <Reference Type="http://uri.etsi.org/01903#SignedProperties" URI="#idSignedProperties">
      <Transforms>
        <Transform Algorithm="http://www.w3.org/TR/2001/REC-xml-c14n-20010315"/>
      </Transforms>
      <DigestMethod Algorithm="http://www.w3.org/2001/04/xmlenc#sha256"/>
      <DigestValue>tMawzN47x19jBfK4W8yOgoise5rTSuRDryH7pUUlhqA=</DigestValue>
    </Reference>
    <Reference Type="http://www.w3.org/2000/09/xmldsig#Object" URI="#idValidSigLnImg">
      <DigestMethod Algorithm="http://www.w3.org/2001/04/xmlenc#sha256"/>
      <DigestValue>HMn693XcJR7ToWkRUONHLxRIlXxF+7LsB8GQ8KflZ+o=</DigestValue>
    </Reference>
    <Reference Type="http://www.w3.org/2000/09/xmldsig#Object" URI="#idInvalidSigLnImg">
      <DigestMethod Algorithm="http://www.w3.org/2001/04/xmlenc#sha256"/>
      <DigestValue>7lMR/Bi7O3OBRxsYyLPDSQG7mHyWRC3+w97UiOiJ0A0=</DigestValue>
    </Reference>
  </SignedInfo>
  <SignatureValue>kc1IzvTtcxWJQ6fRylKL22GX9t5PSfEJrRCvjkGTacU3tX2lXDSuvxfcwIKxQRgP1XEsz7i4sHA3
6oKk4LWi1S0qoaDArQWuHs/AOCE6NcKiN57cESldlwZAozblfjaXuUhxHeDsTX5tszLZTyOZ0yGK
5ipTk4aTX8pfo0MAR0ddFdwN2/+yUNA+DrTlXP6xUu5M1naCmCIgfiOqOKyc7McJDd2fhREwsfSk
Iv34SF5BscTMzUbqx9WlBfCnlUb1M4DcfgvlXLrTqG6hHeF9d7HOrlCbOTdhcCDKOuHCQyx50vL9
kHA3gmWd4P3RAoA/SMLmMzC9693gGSonRR7gZQ==</SignatureValue>
  <KeyInfo>
    <X509Data>
      <X509Certificate>MIIIFDCCBfygAwIBAgIIRjA5Ge2tk/gwDQYJKoZIhvcNAQELBQAwWzEXMBUGA1UEBRMOUlVDIDgwMDUwMTcyLTExGjAYBgNVBAMTEUNBLURPQ1VNRU5UQSBTLkEuMRcwFQYDVQQKEw5ET0NVTUVOVEEgUy5BLjELMAkGA1UEBhMCUFkwHhcNMTkwODA5MTM0MjAwWhcNMjEwODA4MTM1MjAwWjCBpDELMAkGA1UEBhMCUFkxFjAUBgNVBAQMDVRST0NJVUsgUExFVkExETAPBgNVBAUTCENJNzk5NDI3MRcwFQYDVQQqDA5NSVJUSEEgVklWSUFOQTEXMBUGA1UECgwOUEVSU09OQSBGSVNJQ0ExETAPBgNVBAsMCEZJUk1BIEYyMSUwIwYDVQQDDBxNSVJUSEEgVklWSUFOQSBUUk9DSVVLIFBMRVZBMIIBIjANBgkqhkiG9w0BAQEFAAOCAQ8AMIIBCgKCAQEAvMJZ0shiM1IHy7UzdrITpa4S6P1S4DkIKdwNe3KtU4lva1hpaf9h64dQA+SMPXy4X60S9xmlbn0AkYHzmGLpWnLmhKsZTHAyvCKVtukiN2Dqn+TrxU4eXXdy1YBhcJzlJTicEs4NpIHMFoGJHzn9hfvjRNGAMjQfzPvh0Ef2WhNcOZQY1XPhj1OIizNEAZgGKTRyGIPjQTJHpN4kHLPhNtOg0JhBzl485sjN5x7DxjqTmvh6HVWdVkvzON0bAH4nILSeWbosFa3z4A62klLjG+pI+tjbpiXz2fi4pYupie3sRhmNzoePYPmRo8uv61fLsEA8S1NavPOMNRYkmSMr2wIDAQABo4IDkDCCA4wwDAYDVR0TAQH/BAIwADAOBgNVHQ8BAf8EBAMCBeAwKgYDVR0lAQH/BCAwHgYIKwYBBQUHAwEGCCsGAQUFBwMCBggrBgEFBQcDBDAdBgNVHQ4EFgQUHn9vVGM51Y3YZUb2KpO/eIQNh8c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NQYDVR0RBC4wLIEqdml2aWFuYS50cm9jaXVr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HgLESz2l0AXhrhouXXaDDroNrJYYOGjXxy1AJTbGZgH+JiGoYJRWFMA+49TYGhYBmzg7ZJbLEFZjkMSFvxR/ERVg/K+epDKtgmDlLPY6o0ftpFytqUUCsaK7d5V1wLfQrFMs6Ov5Ju3b6nIkMzg5ZosgaVNEwBrnV1tzi553t8sGgTj74+3s6FQai/z3QlfHWJLW/yRlXFcHDyo/jWVQQ+3KHTWvHMg71LXnYPibA1MVS1ZaqugMCQtG6HlzwfljH9zGiRLge8i54vcL7fartELEV/z9k//aWlRCO8MLVJlAu344jBfEAvn/CpBYMDImYZSsTaa+dlTaT/jErxxS1124rCnJfyzvTmZmPi3e5+HExgVM8hDXt1rZtdvz1RcviwDQECNmUsepSgRvBROCXtq420nBKN/IiF7QGXhmAA7sS14jaXy5JYRxuVyo3BlbDiRvkpNYTLo+rjc/SqmhsdTlZV6Aq2zWQIzaY+lwwDyGNZjxZqSqwt/Bv1BQEjeQ6+KevfIeNb/Jflgmdp+HGtnIFVabxB5DyIFJGTDX1v9Oma2wRDuBMH8VWIB2wTyOOI8ooHkhGH7TAwvku0iFzf3CLVekTw1TT2JGhZgQGwIurIdG/7qINT2i9dmHZX7xgy20MPr0HBQ4E2V3YQa70cxJMKfvdp8YI6SJS0f+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Vigbm4fubdwv+E8MYcq0p6vxnSuJCQDQr1hvUTJVf+g=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PoP//8c5oDQPhNHMOFIYk4GUKTAdrhemzhg7qs+V1IU=</DigestValue>
      </Reference>
      <Reference URI="/xl/drawings/drawing3.xml?ContentType=application/vnd.openxmlformats-officedocument.drawing+xml">
        <DigestMethod Algorithm="http://www.w3.org/2001/04/xmlenc#sha256"/>
        <DigestValue>3gHHjK6gA5M/TbzC60QMjEHzR9/KYfJ+ugSrc2tm/+s=</DigestValue>
      </Reference>
      <Reference URI="/xl/drawings/vmlDrawing1.vml?ContentType=application/vnd.openxmlformats-officedocument.vmlDrawing">
        <DigestMethod Algorithm="http://www.w3.org/2001/04/xmlenc#sha256"/>
        <DigestValue>ZddQFYzV/+ONm4yWOKKeQ8dBPsGNUhZLZOx8OdhyoFU=</DigestValue>
      </Reference>
      <Reference URI="/xl/drawings/vmlDrawing2.vml?ContentType=application/vnd.openxmlformats-officedocument.vmlDrawing">
        <DigestMethod Algorithm="http://www.w3.org/2001/04/xmlenc#sha256"/>
        <DigestValue>NpE25nOwZsMhB/H2SoAXf6YSHVxAL+zyExkJmo80rpw=</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FKkZj4XZx5ylkZBwaohuj3NEunx3nmTxyhVqx698L0s=</DigestValue>
      </Reference>
      <Reference URI="/xl/media/image3.emf?ContentType=image/x-emf">
        <DigestMethod Algorithm="http://www.w3.org/2001/04/xmlenc#sha256"/>
        <DigestValue>tVGwqYjnuqem/YOR4EvC3czOH+0OWF1w3Q1JpuzYx/E=</DigestValue>
      </Reference>
      <Reference URI="/xl/media/image4.emf?ContentType=image/x-emf">
        <DigestMethod Algorithm="http://www.w3.org/2001/04/xmlenc#sha256"/>
        <DigestValue>8/SGS21TpqggqeWMKk5UufXmh08W16wB1sYIHZtlNKE=</DigestValue>
      </Reference>
      <Reference URI="/xl/media/image5.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okuvgoTpnZHRC+UCVIUb4x3g1PAou5h020CTh4bGDHk=</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lRoAe/mTaTGs/ie48E4RHaNSrD83b2F7kdeF2aA9Dmk=</DigestValue>
      </Reference>
      <Reference URI="/xl/printerSettings/printerSettings20.bin?ContentType=application/vnd.openxmlformats-officedocument.spreadsheetml.printerSettings">
        <DigestMethod Algorithm="http://www.w3.org/2001/04/xmlenc#sha256"/>
        <DigestValue>woAG7XEFZSS8ItJ1ujIm8VUaTJEGMvJp9rHuBmepioA=</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gGiYRvC6OifZOlTmsuOCFc9KelrpZ9vTuEfBwJ7ED6I=</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okuvgoTpnZHRC+UCVIUb4x3g1PAou5h020CTh4bGDHk=</DigestValue>
      </Reference>
      <Reference URI="/xl/printerSettings/printerSettings29.bin?ContentType=application/vnd.openxmlformats-officedocument.spreadsheetml.printerSettings">
        <DigestMethod Algorithm="http://www.w3.org/2001/04/xmlenc#sha256"/>
        <DigestValue>okuvgoTpnZHRC+UCVIUb4x3g1PAou5h020CTh4bGDHk=</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6BeJ0ly19NajgYpQmfztqMcPJtFkVHsLwpu/oiXrenQ=</DigestValue>
      </Reference>
      <Reference URI="/xl/printerSettings/printerSettings5.bin?ContentType=application/vnd.openxmlformats-officedocument.spreadsheetml.printerSettings">
        <DigestMethod Algorithm="http://www.w3.org/2001/04/xmlenc#sha256"/>
        <DigestValue>Wqm1fOu3+29IrP0cdXD6iyyxD6yTInd4sr2seUanF8w=</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MhdUyYoVi2wKqVAzkdV9IABjJ9hlh6T6zGyIRrDXrKs=</DigestValue>
      </Reference>
      <Reference URI="/xl/styles.xml?ContentType=application/vnd.openxmlformats-officedocument.spreadsheetml.styles+xml">
        <DigestMethod Algorithm="http://www.w3.org/2001/04/xmlenc#sha256"/>
        <DigestValue>pNUcb8GkYdsQLbX4SZQNZ5AnqPBJjqnB8FWoqqrv5CI=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OfLLaleSNE+LamicMeLJgDAxlkN8OXiAsDCfPTU1EpY=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Wk3p45SuaWbschXyIXeZhQX6NldhZpSPF8Giq91inv4=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qcr5ccJpyEcOjoPHZIigk2kR7chctt295d7L7HtexJE=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Hh+zoY1d7O+LZrB2nXOqY37YRidN/4X/EfMqQ4ZC1To=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X8E5fPO0lSDfM7FKXF2CH3b+jjN5YRqvo71uFhL/iQo=</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p5fJB3P/j+wsx3y803HsOIbkPt8X3BtLuqnE953ub78=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gHI5WuzeFdRduLVvc7a0ya9i7qThoRgxOydpTLd5DSs=</DigestValue>
      </Reference>
      <Reference URI="/xl/worksheets/sheet1.xml?ContentType=application/vnd.openxmlformats-officedocument.spreadsheetml.worksheet+xml">
        <DigestMethod Algorithm="http://www.w3.org/2001/04/xmlenc#sha256"/>
        <DigestValue>cbJGCFKfPDlrOzCXEgWZolbKZn1mCDzJqoNbLdNbrUk=</DigestValue>
      </Reference>
      <Reference URI="/xl/worksheets/sheet10.xml?ContentType=application/vnd.openxmlformats-officedocument.spreadsheetml.worksheet+xml">
        <DigestMethod Algorithm="http://www.w3.org/2001/04/xmlenc#sha256"/>
        <DigestValue>dz0x/FV+D3g2ifqOOuWebSyPilKHpTFFGOT4MjNIghY=</DigestValue>
      </Reference>
      <Reference URI="/xl/worksheets/sheet11.xml?ContentType=application/vnd.openxmlformats-officedocument.spreadsheetml.worksheet+xml">
        <DigestMethod Algorithm="http://www.w3.org/2001/04/xmlenc#sha256"/>
        <DigestValue>6FyuAsqfg5hRwvO2zpD+gj13oS+bayZ+bcYnTw+vQgE=</DigestValue>
      </Reference>
      <Reference URI="/xl/worksheets/sheet2.xml?ContentType=application/vnd.openxmlformats-officedocument.spreadsheetml.worksheet+xml">
        <DigestMethod Algorithm="http://www.w3.org/2001/04/xmlenc#sha256"/>
        <DigestValue>H54UUtSKqbQ9bP0WfijQNWh45sKArI/Pr+L1FRDqKWM=</DigestValue>
      </Reference>
      <Reference URI="/xl/worksheets/sheet3.xml?ContentType=application/vnd.openxmlformats-officedocument.spreadsheetml.worksheet+xml">
        <DigestMethod Algorithm="http://www.w3.org/2001/04/xmlenc#sha256"/>
        <DigestValue>h8qfTZcPWfy0VBT9Wi46vwE533A+TZOAucBEab+CKF4=</DigestValue>
      </Reference>
      <Reference URI="/xl/worksheets/sheet4.xml?ContentType=application/vnd.openxmlformats-officedocument.spreadsheetml.worksheet+xml">
        <DigestMethod Algorithm="http://www.w3.org/2001/04/xmlenc#sha256"/>
        <DigestValue>c82NlQZnIQtgI/iygYuk/9nKnjZLQm2yiU2T5VAq2Ck=</DigestValue>
      </Reference>
      <Reference URI="/xl/worksheets/sheet5.xml?ContentType=application/vnd.openxmlformats-officedocument.spreadsheetml.worksheet+xml">
        <DigestMethod Algorithm="http://www.w3.org/2001/04/xmlenc#sha256"/>
        <DigestValue>PxGUu/68qXUF329Cwg+sfDm7bAwpw6vgs/Ni5nJNUn8=</DigestValue>
      </Reference>
      <Reference URI="/xl/worksheets/sheet6.xml?ContentType=application/vnd.openxmlformats-officedocument.spreadsheetml.worksheet+xml">
        <DigestMethod Algorithm="http://www.w3.org/2001/04/xmlenc#sha256"/>
        <DigestValue>1P5Q2YnzMMtkDA33S/1q1KXyNEIx51R8zDfA79Ss4/A=</DigestValue>
      </Reference>
      <Reference URI="/xl/worksheets/sheet7.xml?ContentType=application/vnd.openxmlformats-officedocument.spreadsheetml.worksheet+xml">
        <DigestMethod Algorithm="http://www.w3.org/2001/04/xmlenc#sha256"/>
        <DigestValue>XKhH0DUBO392cZpeDoEQbv3hw4dNPQJloUx2cggHXoA=</DigestValue>
      </Reference>
      <Reference URI="/xl/worksheets/sheet8.xml?ContentType=application/vnd.openxmlformats-officedocument.spreadsheetml.worksheet+xml">
        <DigestMethod Algorithm="http://www.w3.org/2001/04/xmlenc#sha256"/>
        <DigestValue>3ctfhFMVNOptpl1I7MldOgGdp9tzNE5qDwkuw8On8Qo=</DigestValue>
      </Reference>
      <Reference URI="/xl/worksheets/sheet9.xml?ContentType=application/vnd.openxmlformats-officedocument.spreadsheetml.worksheet+xml">
        <DigestMethod Algorithm="http://www.w3.org/2001/04/xmlenc#sha256"/>
        <DigestValue>SwO5xmHhF3sz0AWEWO8QRN1Da5b9+SU1O885In4lMU8=</DigestValue>
      </Reference>
    </Manifest>
    <SignatureProperties>
      <SignatureProperty Id="idSignatureTime" Target="#idPackageSignature">
        <mdssi:SignatureTime xmlns:mdssi="http://schemas.openxmlformats.org/package/2006/digital-signature">
          <mdssi:Format>YYYY-MM-DDThh:mm:ssTZD</mdssi:Format>
          <mdssi:Value>2021-05-27T14:02:14Z</mdssi:Value>
        </mdssi:SignatureTime>
      </SignatureProperty>
    </SignatureProperties>
  </Object>
  <Object Id="idOfficeObject">
    <SignatureProperties>
      <SignatureProperty Id="idOfficeV1Details" Target="#idPackageSignature">
        <SignatureInfoV1 xmlns="http://schemas.microsoft.com/office/2006/digsig">
          <SetupID>{19AF86C1-5B8D-4BD1-8BBE-F93CF3A6078C}</SetupID>
          <SignatureText>Viviana Trociuk</SignatureText>
          <SignatureImage/>
          <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2021-05-27T14:02:14Z</xd:SigningTime>
          <xd:SigningCertificate>
            <xd:Cert>
              <xd:CertDigest>
                <DigestMethod Algorithm="http://www.w3.org/2001/04/xmlenc#sha256"/>
                <DigestValue>NG4lXkuatr0WmfadAOTrYB4+PV7QtN3SB1bWOBy1LjY=</DigestValue>
              </xd:CertDigest>
              <xd:IssuerSerial>
                <X509IssuerName>C=PY, O=DOCUMENTA S.A., CN=CA-DOCUMENTA S.A., SERIALNUMBER=RUC 80050172-1</X509IssuerName>
                <X509SerialNumber>5057605165061608440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EBAAB/AAAAAAAAAAAAAABAHgAA+g4AACBFTUYAAAEAsBsAAKo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YALT/38AAABgAtP/fwAAfFLm0v9/AAAAANIb+H8AAH23WNL/fwAAMBbSG/h/AAB8UubS/38AAJAWAAAAAAAAQAAAwP9/AAAAANIb+H8AAES6WNL/fwAABAAAAAAAAAAwFtIb+H8AADC5LwO5AAAAfFLm0gAAAABIAAAAAAAAAHxS5tL/fwAAoGMC0/9/AADAVubS/38AAAEAAAAAAAAA9nvm0v9/AAAAANIb+H8AAAAAAAAAAAAAAAAAAJwCAAB4aXbR/38AAHBluVqcAgAAy6BnGvh/AAAAui8DuQAAAJm6LwO5AAAAAAAAAAAAAAAAAAAAZHYACAAAAAAlAAAADAAAAAEAAAAYAAAADAAAAAAAAAASAAAADAAAAAEAAAAeAAAAGAAAAL0AAAAEAAAA9wAAABEAAAAlAAAADAAAAAEAAABUAAAAiAAAAL4AAAAEAAAA9QAAABAAAAABAAAA/B3wQVWV70G+AAAABAAAAAoAAABMAAAAAAAAAAAAAAAAAAAA//////////9gAAAAMgA3AC8AMAA1AC8AMgAwADIAMQAGAAAABgAAAAQAAAAGAAAABgAAAAQAAAAGAAAABgAAAAYAAAAGAAAASwAAAEAAAAAwAAAABQAAACAAAAABAAAAAQAAABAAAAAAAAAAAAAAAAIBAACAAAAAAAAAAAAAAAACAQAAgAAAAFIAAABwAQAAAgAAABQAAAAJAAAAAAAAAAAAAAC8AgAAAAAAAAECAiJTAHkAcwB0AGUAbQAAAAAAAAAAAAAAAAAAAAAAAAAAAAAAAAAAAAAAAAAAAAAAAAAAAAAAAAAAAAAAAAAAAAAAAAAAAAEAAAAAAAAAaAYuA7kAAAAAAAAAAAAAAIiuihr4fwAAAAAAAAAAAAAJAAAAAAAAANhxpGqcAgAAt7lY0v9/AAAAAAAAAAAAAAAAAAAAAAAAfQc8fey4AADoBy4DuQAAAKgILgO5AAAAEP/1Z5wCAABwZblanAIAABAJLgMAAAAAAAAAAAAAAAAHAAAAAAAAAAAAAAAAAAAATAguA7kAAACJCC4DuQAAAIG2Yxr4fwAAYD1jaJwCAACoKVHSAAAAAAAAAAAAAAAAYD1jaJwCAABwZblanAIAAMugZxr4fwAA8AcuA7kAAACJCC4DuQ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IIq7apwCAADYseLR/38AAAAAAAD/fwAAiK6KGvh/AAAAAAAAAAAAAAAAAAAAAAAAsFk1aJwCAAAwouPR/38AAAAAAAAAAAAAAAAAAAAAAAD9Bjx97LgAAEzCetX/fwAAAAAAAAAAAADg////AAAAAHBluVqcAgAAqAguAwAAAAAAAAAAAAAAAAYAAAAAAAAAAAAAAAAAAADMBy4DuQAAAAkILgO5AAAAgbZjGvh/AADYcaRqnAIAAAAAAAAAAAAA2HGkapwCAACAYXtanAIAAHBluVqcAgAAy6BnGvh/AABwBy4DuQAAAAkILgO5AAAAAAAAAAAAAAAAAAAAZHYACAAAAAAlAAAADAAAAAMAAAAYAAAADAAAAAAAAAASAAAADAAAAAEAAAAWAAAADAAAAAgAAABUAAAAVAAAAAoAAAAnAAAAHgAAAEoAAAABAAAA/B3wQVWV70EKAAAASwAAAAEAAABMAAAABAAAAAkAAAAnAAAAIAAAAEsAAABQAAAAWABz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UAAAARwAAACkAAAAzAAAAbAAAABUAAAAhAPAAAAAAAAAAAAAAAIA/AAAAAAAAAAAAAIA/AAAAAAAAAAAAAAAAAAAAAAAAAAAAAAAAAAAAAAAAAAAlAAAADAAAAAAAAIAoAAAADAAAAAQAAABSAAAAcAEAAAQAAADw////AAAAAAAAAAAAAAAAkAEAAAAAAAEAAAAAcwBlAGcAbwBlACAAdQBpAAAAAAAAAAAAAAAAAAAAAAAAAAAAAAAAAAAAAAAAAAAAAAAAAAAAAAAAAAAAAAAAAAAAAABQEC4DuQAAAFAQLgO5AAAAAAgAAAAAAACIrooa+H8AAAAAAAAAAAAAAAAAAAAAAAB4Yu5qnAIAAKCiWGicAgAAAAAAAAAAAAAAAAAAAAAAAD0HPH3suAAASK/j0f9/AAAAAAAACAAAAPD///8AAAAAcGW5WpwCAADoCC4DAAAAAAAAAAAAAAAACQAAAAAAAAAAAAAAAAAAAAwILgO5AAAASQguA7kAAACBtmMa+H8AAJBnpGqcAgAAAAAAAAAAAACQZ6RqnAIAAJCv49H/fwAAcGW5WpwCAADLoGca+H8AALAHLgO5AAAASQguA7kAAAAAAAAAAAAAALClGGhkdgAIAAAAACUAAAAMAAAABAAAABgAAAAMAAAAAAAAABIAAAAMAAAAAQAAAB4AAAAYAAAAKQAAADMAAACVAAAASAAAACUAAAAMAAAABAAAAFQAAACoAAAAKgAAADMAAACTAAAARwAAAAEAAAD8HfBBVZXvQSoAAAAzAAAADwAAAEwAAAAAAAAAAAAAAAAAAAD//////////2wAAABWAGkAdgBpAGEAbgBhACAAVAByAG8AYwBpAHUAawAAAAoAAAAEAAAACAAAAAQAAAAIAAAACQAAAAgAAAAEAAAACAAAAAYAAAAJAAAABwAAAAQAAAAJAAAACA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oAAAACgAAAFAAAABXAAAAXAAAAAEAAAD8HfBBVZXvQQoAAABQAAAADwAAAEwAAAAAAAAAAAAAAAAAAAD//////////2wAAABWAGkAdgBpAGEAbgBhACAAVAByAG8AYwBpAHUAawAAAAcAAAADAAAABQAAAAMAAAAGAAAABwAAAAYAAAADAAAABgAAAAQAAAAHAAAABQAAAAMAAAAHAAAABgAAAEsAAABAAAAAMAAAAAUAAAAgAAAAAQAAAAEAAAAQAAAAAAAAAAAAAAACAQAAgAAAAAAAAAAAAAAAAgEAAIAAAAAlAAAADAAAAAIAAAAnAAAAGAAAAAUAAAAAAAAA////AAAAAAAlAAAADAAAAAUAAABMAAAAZAAAAAkAAABgAAAA+AAAAGwAAAAJAAAAYAAAAPAAAAANAAAAIQDwAAAAAAAAAAAAAACAPwAAAAAAAAAAAACAPwAAAAAAAAAAAAAAAAAAAAAAAAAAAAAAAAAAAAAAAAAAJQAAAAwAAAAAAACAKAAAAAwAAAAFAAAAJQAAAAwAAAABAAAAGAAAAAwAAAAAAAAAEgAAAAwAAAABAAAAHgAAABgAAAAJAAAAYAAAAPkAAABtAAAAJQAAAAwAAAABAAAAVAAAAIgAAAAKAAAAYAAAAD8AAABsAAAAAQAAAPwd8EFVle9BCgAAAGAAAAAKAAAATAAAAAAAAAAAAAAAAAAAAP//////////YAAAAFAAcgBlAHMAaQBkAGUAbgB0AGUABgAAAAQAAAAGAAAABQAAAAMAAAAHAAAABgAAAAcAAAAEAAAABg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EQBAAAKAAAAcAAAAPcAAAB8AAAAAQAAAPwd8EFVle9BCgAAAHAAAAApAAAATAAAAAQAAAAJAAAAcAAAAPkAAAB9AAAAoAAAAEYAaQByAG0AYQBkAG8AIABwAG8AcgA6ACAATQBJAFIAVABIAEEAIABWAEkAVgBJAEEATgBBACAAVABSAE8AQwBJAFUASwAgAFAATABFAFYAQQAAAAYAAAADAAAABAAAAAkAAAAGAAAABwAAAAcAAAADAAAABwAAAAcAAAAEAAAAAwAAAAMAAAAKAAAAAwAAAAcAAAAGAAAACAAAAAcAAAADAAAABwAAAAMAAAAHAAAAAwAAAAcAAAAIAAAABwAAAAMAAAAGAAAABwAAAAkAAAAHAAAAAwAAAAgAAAAGAAAAAwAAAAYAAAAFAAAABgAAAAcAAAAHAAAAFgAAAAwAAAAAAAAAJQAAAAwAAAACAAAADgAAABQAAAAAAAAAEAAAABQAAAA=</Object>
  <Object Id="idInvalidSigLnImg">AQAAAGwAAAAAAAAAAAAAAAEBAAB/AAAAAAAAAAAAAABAHgAA+g4AACBFTUYAAAEAHCEAALE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YALT/38AAABgAtP/fwAAfFLm0v9/AAAAANIb+H8AAH23WNL/fwAAMBbSG/h/AAB8UubS/38AAJAWAAAAAAAAQAAAwP9/AAAAANIb+H8AAES6WNL/fwAABAAAAAAAAAAwFtIb+H8AADC5LwO5AAAAfFLm0gAAAABIAAAAAAAAAHxS5tL/fwAAoGMC0/9/AADAVubS/38AAAEAAAAAAAAA9nvm0v9/AAAAANIb+H8AAAAAAAAAAAAAAAAAAJwCAAB4aXbR/38AAHBluVqcAgAAy6BnGvh/AAAAui8DuQAAAJm6LwO5AAAAAAAAAA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AgEAAIAAAAAAAAAAAAAAAAIBAACAAAAAUgAAAHABAAACAAAAFAAAAAkAAAAAAAAAAAAAALwCAAAAAAAAAQICIlMAeQBzAHQAZQBtAAAAAAAAAAAAAAAAAAAAAAAAAAAAAAAAAAAAAAAAAAAAAAAAAAAAAAAAAAAAAAAAAAAAAAAAAAAAAQAAAAAAAABoBi4DuQAAAAAAAAAAAAAAiK6KGvh/AAAAAAAAAAAAAAkAAAAAAAAA2HGkapwCAAC3uVjS/38AAAAAAAAAAAAAAAAAAAAAAAB9Bzx97LgAAOgHLgO5AAAAqAguA7kAAAAQ//VnnAIAAHBluVqcAgAAEAkuAwAAAAAAAAAAAAAAAAcAAAAAAAAAAAAAAAAAAABMCC4DuQAAAIkILgO5AAAAgbZjGvh/AABgPWNonAIAAKgpUdIAAAAAAAAAAAAAAABgPWNonAIAAHBluVqcAgAAy6BnGvh/AADwBy4DuQAAAIkILgO5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girtqnAIAANix4tH/fwAAAAAAAP9/AACIrooa+H8AAAAAAAAAAAAAAAAAAAAAAACwWTVonAIAADCi49H/fwAAAAAAAAAAAAAAAAAAAAAAAP0GPH3suAAATMJ61f9/AAAAAAAAAAAAAOD///8AAAAAcGW5WpwCAACoCC4DAAAAAAAAAAAAAAAABgAAAAAAAAAAAAAAAAAAAMwHLgO5AAAACQguA7kAAACBtmMa+H8AANhxpGqcAgAAAAAAAAAAAADYcaRqnAIAAIBhe1qcAgAAcGW5WpwCAADLoGca+H8AAHAHLgO5AAAACQguA7k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QAAABHAAAAKQAAADMAAABsAAAAFQAAACEA8AAAAAAAAAAAAAAAgD8AAAAAAAAAAAAAgD8AAAAAAAAAAAAAAAAAAAAAAAAAAAAAAAAAAAAAAAAAACUAAAAMAAAAAAAAgCgAAAAMAAAABAAAAFIAAABwAQAABAAAAPD///8AAAAAAAAAAAAAAACQAQAAAAAAAQAAAABzAGUAZwBvAGUAIAB1AGkAAAAAAAAAAAAAAAAAAAAAAAAAAAAAAAAAAAAAAAAAAAAAAAAAAAAAAAAAAAAAAAAAAAAAAFAQLgO5AAAAUBAuA7kAAAAACAAAAAAAAIiuihr4fwAAAAAAAAAAAAAAAAAAAAAAAHhi7mqcAgAAoKJYaJwCAAAAAAAAAAAAAAAAAAAAAAAAPQc8fey4AABIr+PR/38AAAAAAAAIAAAA8P///wAAAABwZblanAIAAOgILgMAAAAAAAAAAAAAAAAJAAAAAAAAAAAAAAAAAAAADAguA7kAAABJCC4DuQAAAIG2Yxr4fwAAkGekapwCAAAAAAAAAAAAAJBnpGqcAgAAkK/j0f9/AABwZblanAIAAMugZxr4fwAAsAcuA7kAAABJCC4DuQAAAAAAAAAAAAAAsKUYaGR2AAgAAAAAJQAAAAwAAAAEAAAAGAAAAAwAAAAAAAAAEgAAAAwAAAABAAAAHgAAABgAAAApAAAAMwAAAJUAAABIAAAAJQAAAAwAAAAEAAAAVAAAAKgAAAAqAAAAMwAAAJMAAABHAAAAAQAAAPwd8EFVle9BKgAAADMAAAAPAAAATAAAAAAAAAAAAAAAAAAAAP//////////bAAAAFYAaQB2AGkAYQBuAGEAIABUAHIAbwBjAGkAdQBrAAAACgAAAAQAAAAIAAAABAAAAAgAAAAJAAAACAAAAAQAAAAIAAAABgAAAAkAAAAHAAAABAAAAAkAAAAIAAAASwAAAEAAAAAwAAAABQAAACAAAAABAAAAAQAAABAAAAAAAAAAAAAAAAIBAACAAAAAAAAAAAAAAAACAQAAgAAAACUAAAAMAAAAAgAAACcAAAAYAAAABQAAAAAAAAD///8AAAAAACUAAAAMAAAABQAAAEwAAABkAAAAAAAAAFAAAAABAQAAfAAAAAAAAABQAAAAAgEAAC0AAAAhAPAAAAAAAAAAAAAAAIA/AAAAAAAAAAAAAIA/AAAAAAAAAAAAAAAAAAAAAAAAAAAAAAAAAAAAAAAAAAAlAAAADAAAAAAAAIAoAAAADAAAAAUAAAAnAAAAGAAAAAUAAAAAAAAA////AAAAAAAlAAAADAAAAAUAAABMAAAAZAAAAAkAAABQAAAA+AAAAFwAAAAJAAAAUAAAAPAAAAANAAAAIQDwAAAAAAAAAAAAAACAPwAAAAAAAAAAAACAPwAAAAAAAAAAAAAAAAAAAAAAAAAAAAAAAAAAAAAAAAAAJQAAAAwAAAAAAACAKAAAAAwAAAAFAAAAJQAAAAwAAAABAAAAGAAAAAwAAAAAAAAAEgAAAAwAAAABAAAAHgAAABgAAAAJAAAAUAAAAPkAAABdAAAAJQAAAAwAAAABAAAAVAAAAKgAAAAKAAAAUAAAAFcAAABcAAAAAQAAAPwd8EFVle9BCgAAAFAAAAAPAAAATAAAAAAAAAAAAAAAAAAAAP//////////bAAAAFYAaQB2AGkAYQBuAGEAIABUAHIAbwBjAGkAdQBrAAAABwAAAAMAAAAFAAAAAwAAAAYAAAAHAAAABgAAAAMAAAAGAAAABAAAAAcAAAAFAAAAAwAAAAc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iAAAAAoAAABgAAAAPwAAAGwAAAABAAAA/B3wQVWV70EKAAAAYAAAAAoAAABMAAAAAAAAAAAAAAAAAAAA//////////9gAAAAUAByAGUAcwBpAGQAZQBuAHQAZQAGAAAABAAAAAYAAAAFAAAAAwAAAAcAAAAGAAAABwAAAAQAAAAGAAAASwAAAEAAAAAwAAAABQAAACAAAAABAAAAAQAAABAAAAAAAAAAAAAAAAIBAACAAAAAAAAAAAAAAAACAQAAgAAAACUAAAAMAAAAAgAAACcAAAAYAAAABQAAAAAAAAD///8AAAAAACUAAAAMAAAABQAAAEwAAABkAAAACQAAAHAAAAD4AAAAfAAAAAkAAABwAAAA8AAAAA0AAAAhAPAAAAAAAAAAAAAAAIA/AAAAAAAAAAAAAIA/AAAAAAAAAAAAAAAAAAAAAAAAAAAAAAAAAAAAAAAAAAAlAAAADAAAAAAAAIAoAAAADAAAAAUAAAAlAAAADAAAAAEAAAAYAAAADAAAAAAAAAASAAAADAAAAAEAAAAWAAAADAAAAAAAAABUAAAARAEAAAoAAABwAAAA9wAAAHwAAAABAAAA/B3wQVWV70EKAAAAcAAAACkAAABMAAAABAAAAAkAAABwAAAA+QAAAH0AAACgAAAARgBpAHIAbQBhAGQAbwAgAHAAbwByADoAIABNAEkAUgBUAEgAQQAgAFYASQBWAEkAQQBOAEEAIABUAFIATwBDAEkAVQBLACAAUABMAEUAVgBBAAAABgAAAAMAAAAEAAAACQAAAAYAAAAHAAAABwAAAAMAAAAHAAAABwAAAAQAAAADAAAAAwAAAAoAAAADAAAABwAAAAYAAAAIAAAABwAAAAMAAAAHAAAAAwAAAAcAAAADAAAABwAAAAgAAAAHAAAAAwAAAAYAAAAHAAAACQAAAAcAAAADAAAACAAAAAYAAAADAAAABgAAAAUAAAAG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Y3XY9pMfkdUqHgy+d4OiMexgMtSw+xVmCSR8wkQaFFM=</DigestValue>
    </Reference>
    <Reference Type="http://www.w3.org/2000/09/xmldsig#Object" URI="#idOfficeObject">
      <DigestMethod Algorithm="http://www.w3.org/2001/04/xmlenc#sha256"/>
      <DigestValue>CmYonPl68nrHud/BnOd9BCx7PV47JHLKm1IE4X2SxUQ=</DigestValue>
    </Reference>
    <Reference Type="http://uri.etsi.org/01903#SignedProperties" URI="#idSignedProperties">
      <Transforms>
        <Transform Algorithm="http://www.w3.org/TR/2001/REC-xml-c14n-20010315"/>
      </Transforms>
      <DigestMethod Algorithm="http://www.w3.org/2001/04/xmlenc#sha256"/>
      <DigestValue>8lAlpoS2+eQ59AcYPq0D4Hjtu+lsZM9JWAsD6hm1KC4=</DigestValue>
    </Reference>
    <Reference Type="http://www.w3.org/2000/09/xmldsig#Object" URI="#idValidSigLnImg">
      <DigestMethod Algorithm="http://www.w3.org/2001/04/xmlenc#sha256"/>
      <DigestValue>Ogw4kBDpOijOcebturJiBmcSysvnnCxNxHrm2OdlnHk=</DigestValue>
    </Reference>
    <Reference Type="http://www.w3.org/2000/09/xmldsig#Object" URI="#idInvalidSigLnImg">
      <DigestMethod Algorithm="http://www.w3.org/2001/04/xmlenc#sha256"/>
      <DigestValue>pnfbJQGkQyK1hXVr6KxghFBYfd7L07mAZND2FNTCsFg=</DigestValue>
    </Reference>
  </SignedInfo>
  <SignatureValue>ZSAHSvBjrfBoRXitCjb/VbLpqIzGNc3AvqlB4vU915iq46sYoQeMlRMR/nChmNb2Hk4L4NTALnwO
vAu+KjJhHULWU08ykF25RMK/L1Yz+0wSO2r+213B6quYoMIQlYIp1r34P5ZQtA8rEb2xSZbiWwqR
r3I6MZDb2oMD1uZ0u2VI0b+zFEpRRgvw4Vq4DIO0zKNsnbMM7fSiFdbe2zeT8chkzhh2XU69b1oH
8kGyMcwzqhCRFoKIfyYldG3Hp67gz3XYCCekZu3cCz9ATbnsrYN3zKbZX8qXjLSFwsG0N8QkSnY0
QoQ3CbHB0MOM7SHPSHhGXoaU/0hSqYh0mZn9jQ==</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dasyj24FQyf48g6cTuKsz3GSGSjFUpiD2yFd9fdEhNM=</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Vigbm4fubdwv+E8MYcq0p6vxnSuJCQDQr1hvUTJVf+g=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drawing1.xml?ContentType=application/vnd.openxmlformats-officedocument.drawing+xml">
        <DigestMethod Algorithm="http://www.w3.org/2001/04/xmlenc#sha256"/>
        <DigestValue>ElpinTtu2mIxesem+rNl2bCb/PR/m2DzPQMfDtEQ5io=</DigestValue>
      </Reference>
      <Reference URI="/xl/drawings/drawing2.xml?ContentType=application/vnd.openxmlformats-officedocument.drawing+xml">
        <DigestMethod Algorithm="http://www.w3.org/2001/04/xmlenc#sha256"/>
        <DigestValue>PoP//8c5oDQPhNHMOFIYk4GUKTAdrhemzhg7qs+V1IU=</DigestValue>
      </Reference>
      <Reference URI="/xl/drawings/drawing3.xml?ContentType=application/vnd.openxmlformats-officedocument.drawing+xml">
        <DigestMethod Algorithm="http://www.w3.org/2001/04/xmlenc#sha256"/>
        <DigestValue>3gHHjK6gA5M/TbzC60QMjEHzR9/KYfJ+ugSrc2tm/+s=</DigestValue>
      </Reference>
      <Reference URI="/xl/drawings/vmlDrawing1.vml?ContentType=application/vnd.openxmlformats-officedocument.vmlDrawing">
        <DigestMethod Algorithm="http://www.w3.org/2001/04/xmlenc#sha256"/>
        <DigestValue>ZddQFYzV/+ONm4yWOKKeQ8dBPsGNUhZLZOx8OdhyoFU=</DigestValue>
      </Reference>
      <Reference URI="/xl/drawings/vmlDrawing2.vml?ContentType=application/vnd.openxmlformats-officedocument.vmlDrawing">
        <DigestMethod Algorithm="http://www.w3.org/2001/04/xmlenc#sha256"/>
        <DigestValue>NpE25nOwZsMhB/H2SoAXf6YSHVxAL+zyExkJmo80rpw=</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FKkZj4XZx5ylkZBwaohuj3NEunx3nmTxyhVqx698L0s=</DigestValue>
      </Reference>
      <Reference URI="/xl/media/image3.emf?ContentType=image/x-emf">
        <DigestMethod Algorithm="http://www.w3.org/2001/04/xmlenc#sha256"/>
        <DigestValue>tVGwqYjnuqem/YOR4EvC3czOH+0OWF1w3Q1JpuzYx/E=</DigestValue>
      </Reference>
      <Reference URI="/xl/media/image4.emf?ContentType=image/x-emf">
        <DigestMethod Algorithm="http://www.w3.org/2001/04/xmlenc#sha256"/>
        <DigestValue>8/SGS21TpqggqeWMKk5UufXmh08W16wB1sYIHZtlNKE=</DigestValue>
      </Reference>
      <Reference URI="/xl/media/image5.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yafQoiqsHuJ5rXk4BhhOpeF5HDflrPmt4ejQBVK8Sy4=</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okuvgoTpnZHRC+UCVIUb4x3g1PAou5h020CTh4bGDHk=</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lRoAe/mTaTGs/ie48E4RHaNSrD83b2F7kdeF2aA9Dmk=</DigestValue>
      </Reference>
      <Reference URI="/xl/printerSettings/printerSettings20.bin?ContentType=application/vnd.openxmlformats-officedocument.spreadsheetml.printerSettings">
        <DigestMethod Algorithm="http://www.w3.org/2001/04/xmlenc#sha256"/>
        <DigestValue>woAG7XEFZSS8ItJ1ujIm8VUaTJEGMvJp9rHuBmepioA=</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ZVxXhJn6XmjT/m1Dw2UhwYZPVXYMSYE+DUFTlsgHV4s=</DigestValue>
      </Reference>
      <Reference URI="/xl/printerSettings/printerSettings23.bin?ContentType=application/vnd.openxmlformats-officedocument.spreadsheetml.printerSettings">
        <DigestMethod Algorithm="http://www.w3.org/2001/04/xmlenc#sha256"/>
        <DigestValue>ZVxXhJn6XmjT/m1Dw2UhwYZPVXYMSYE+DUFTlsgHV4s=</DigestValue>
      </Reference>
      <Reference URI="/xl/printerSettings/printerSettings24.bin?ContentType=application/vnd.openxmlformats-officedocument.spreadsheetml.printerSettings">
        <DigestMethod Algorithm="http://www.w3.org/2001/04/xmlenc#sha256"/>
        <DigestValue>gGiYRvC6OifZOlTmsuOCFc9KelrpZ9vTuEfBwJ7ED6I=</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okuvgoTpnZHRC+UCVIUb4x3g1PAou5h020CTh4bGDHk=</DigestValue>
      </Reference>
      <Reference URI="/xl/printerSettings/printerSettings29.bin?ContentType=application/vnd.openxmlformats-officedocument.spreadsheetml.printerSettings">
        <DigestMethod Algorithm="http://www.w3.org/2001/04/xmlenc#sha256"/>
        <DigestValue>okuvgoTpnZHRC+UCVIUb4x3g1PAou5h020CTh4bGDHk=</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4.bin?ContentType=application/vnd.openxmlformats-officedocument.spreadsheetml.printerSettings">
        <DigestMethod Algorithm="http://www.w3.org/2001/04/xmlenc#sha256"/>
        <DigestValue>6BeJ0ly19NajgYpQmfztqMcPJtFkVHsLwpu/oiXrenQ=</DigestValue>
      </Reference>
      <Reference URI="/xl/printerSettings/printerSettings5.bin?ContentType=application/vnd.openxmlformats-officedocument.spreadsheetml.printerSettings">
        <DigestMethod Algorithm="http://www.w3.org/2001/04/xmlenc#sha256"/>
        <DigestValue>Wqm1fOu3+29IrP0cdXD6iyyxD6yTInd4sr2seUanF8w=</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MhdUyYoVi2wKqVAzkdV9IABjJ9hlh6T6zGyIRrDXrKs=</DigestValue>
      </Reference>
      <Reference URI="/xl/styles.xml?ContentType=application/vnd.openxmlformats-officedocument.spreadsheetml.styles+xml">
        <DigestMethod Algorithm="http://www.w3.org/2001/04/xmlenc#sha256"/>
        <DigestValue>pNUcb8GkYdsQLbX4SZQNZ5AnqPBJjqnB8FWoqqrv5CI=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OfLLaleSNE+LamicMeLJgDAxlkN8OXiAsDCfPTU1EpY=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Wk3p45SuaWbschXyIXeZhQX6NldhZpSPF8Giq91inv4=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qcr5ccJpyEcOjoPHZIigk2kR7chctt295d7L7HtexJE=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Hh+zoY1d7O+LZrB2nXOqY37YRidN/4X/EfMqQ4ZC1To=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zgur8m8h3dHGUIjwiYWUwhCf0M5q1vRr8/fpz0BeqjQ=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X8E5fPO0lSDfM7FKXF2CH3b+jjN5YRqvo71uFhL/iQo=</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p5fJB3P/j+wsx3y803HsOIbkPt8X3BtLuqnE953ub78=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gHI5WuzeFdRduLVvc7a0ya9i7qThoRgxOydpTLd5DSs=</DigestValue>
      </Reference>
      <Reference URI="/xl/worksheets/sheet1.xml?ContentType=application/vnd.openxmlformats-officedocument.spreadsheetml.worksheet+xml">
        <DigestMethod Algorithm="http://www.w3.org/2001/04/xmlenc#sha256"/>
        <DigestValue>cbJGCFKfPDlrOzCXEgWZolbKZn1mCDzJqoNbLdNbrUk=</DigestValue>
      </Reference>
      <Reference URI="/xl/worksheets/sheet10.xml?ContentType=application/vnd.openxmlformats-officedocument.spreadsheetml.worksheet+xml">
        <DigestMethod Algorithm="http://www.w3.org/2001/04/xmlenc#sha256"/>
        <DigestValue>dz0x/FV+D3g2ifqOOuWebSyPilKHpTFFGOT4MjNIghY=</DigestValue>
      </Reference>
      <Reference URI="/xl/worksheets/sheet11.xml?ContentType=application/vnd.openxmlformats-officedocument.spreadsheetml.worksheet+xml">
        <DigestMethod Algorithm="http://www.w3.org/2001/04/xmlenc#sha256"/>
        <DigestValue>6FyuAsqfg5hRwvO2zpD+gj13oS+bayZ+bcYnTw+vQgE=</DigestValue>
      </Reference>
      <Reference URI="/xl/worksheets/sheet2.xml?ContentType=application/vnd.openxmlformats-officedocument.spreadsheetml.worksheet+xml">
        <DigestMethod Algorithm="http://www.w3.org/2001/04/xmlenc#sha256"/>
        <DigestValue>H54UUtSKqbQ9bP0WfijQNWh45sKArI/Pr+L1FRDqKWM=</DigestValue>
      </Reference>
      <Reference URI="/xl/worksheets/sheet3.xml?ContentType=application/vnd.openxmlformats-officedocument.spreadsheetml.worksheet+xml">
        <DigestMethod Algorithm="http://www.w3.org/2001/04/xmlenc#sha256"/>
        <DigestValue>h8qfTZcPWfy0VBT9Wi46vwE533A+TZOAucBEab+CKF4=</DigestValue>
      </Reference>
      <Reference URI="/xl/worksheets/sheet4.xml?ContentType=application/vnd.openxmlformats-officedocument.spreadsheetml.worksheet+xml">
        <DigestMethod Algorithm="http://www.w3.org/2001/04/xmlenc#sha256"/>
        <DigestValue>c82NlQZnIQtgI/iygYuk/9nKnjZLQm2yiU2T5VAq2Ck=</DigestValue>
      </Reference>
      <Reference URI="/xl/worksheets/sheet5.xml?ContentType=application/vnd.openxmlformats-officedocument.spreadsheetml.worksheet+xml">
        <DigestMethod Algorithm="http://www.w3.org/2001/04/xmlenc#sha256"/>
        <DigestValue>PxGUu/68qXUF329Cwg+sfDm7bAwpw6vgs/Ni5nJNUn8=</DigestValue>
      </Reference>
      <Reference URI="/xl/worksheets/sheet6.xml?ContentType=application/vnd.openxmlformats-officedocument.spreadsheetml.worksheet+xml">
        <DigestMethod Algorithm="http://www.w3.org/2001/04/xmlenc#sha256"/>
        <DigestValue>1P5Q2YnzMMtkDA33S/1q1KXyNEIx51R8zDfA79Ss4/A=</DigestValue>
      </Reference>
      <Reference URI="/xl/worksheets/sheet7.xml?ContentType=application/vnd.openxmlformats-officedocument.spreadsheetml.worksheet+xml">
        <DigestMethod Algorithm="http://www.w3.org/2001/04/xmlenc#sha256"/>
        <DigestValue>XKhH0DUBO392cZpeDoEQbv3hw4dNPQJloUx2cggHXoA=</DigestValue>
      </Reference>
      <Reference URI="/xl/worksheets/sheet8.xml?ContentType=application/vnd.openxmlformats-officedocument.spreadsheetml.worksheet+xml">
        <DigestMethod Algorithm="http://www.w3.org/2001/04/xmlenc#sha256"/>
        <DigestValue>3ctfhFMVNOptpl1I7MldOgGdp9tzNE5qDwkuw8On8Qo=</DigestValue>
      </Reference>
      <Reference URI="/xl/worksheets/sheet9.xml?ContentType=application/vnd.openxmlformats-officedocument.spreadsheetml.worksheet+xml">
        <DigestMethod Algorithm="http://www.w3.org/2001/04/xmlenc#sha256"/>
        <DigestValue>SwO5xmHhF3sz0AWEWO8QRN1Da5b9+SU1O885In4lMU8=</DigestValue>
      </Reference>
    </Manifest>
    <SignatureProperties>
      <SignatureProperty Id="idSignatureTime" Target="#idPackageSignature">
        <mdssi:SignatureTime xmlns:mdssi="http://schemas.openxmlformats.org/package/2006/digital-signature">
          <mdssi:Format>YYYY-MM-DDThh:mm:ssTZD</mdssi:Format>
          <mdssi:Value>2021-05-28T01:08:43Z</mdssi:Value>
        </mdssi:SignatureTime>
      </SignatureProperty>
    </SignatureProperties>
  </Object>
  <Object Id="idOfficeObject">
    <SignatureProperties>
      <SignatureProperty Id="idOfficeV1Details" Target="#idPackageSignature">
        <SignatureInfoV1 xmlns="http://schemas.microsoft.com/office/2006/digsig">
          <SetupID>{EC119AC2-0C2F-4053-B112-DF708878D4EE}</SetupID>
          <SignatureText>Shirley Vichini</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2021-05-28T01:08:43Z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r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HvJmdyBednYQnVIDYqDEYPhQuABx+426aPasDEn7jbqwS6QJvCXLX/DKLQD4JLUMAAAAAIgltQwAAAAAJCuPX9zKLQAkK49fAQAAAOjKLQDquHBfvCXLAwEAAACUIctf4NafDKYGZtmwS6QJTMotADnxZnecyC0AAAAAAAAAZncqAAAA8////wAAAAAAAAAA3CcAALjCTgOAFFIDfCq8d5DhE3ewAAAAAAAAAOjILQAI5k4D0E2QdYAUUgMAAJB15MgtAAjmTgPQTZB1aau6d5K2kHWsepx1gBRSA8irN2CftpB14+5L+oAUUgNkyS0AAAAAAFCfnQngxHd2ZHYACAAAAAAlAAAADAAAAAEAAAAYAAAADAAAAAAAAAASAAAADAAAAAEAAAAeAAAAGAAAAPUAAAAFAAAAMgEAABYAAAAlAAAADAAAAAEAAABUAAAAhAAAAPYAAAAFAAAAMAEAABUAAAABAAAAVVWPQSa0j0H2AAAABQAAAAkAAABMAAAAAAAAAAAAAAAAAAAA//////////9gAAAAMgA3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L13CQAAACgqTgMAAAAAEJ1SAxCdUgM4oMRgAAAAAFf0lnUJAAAAAAAAAAAAAAAAAAAAAAAAAFCCUgMAAAAAAAAAAAAAAAAAAAAAAAAAAAAAAAAAAAAAAAAAAAAAAAAAAAAAAAAAAAAAAAAAAAAAAAAAAAAAAADw5S0Ab8NL+gAAx3fk5i0A6NG5dxCdUgNX9JZ1AAAAAPjSuXf//wAAAAAAANvTuXfb07l3FOctABjnLQA4oMRgAAAAAAAAAAAAAAAAAAAAAPGGEncJAAAABwAAAEznLQBM5y0AAAIAAPz///8BAAAAAAAAAAAAAAAAAAAAAAAAAAAAAABQn50J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LAAe8mZ3AAAAAAAAAAD6EQoHWOHiDPSHLAAKuPJgAABOAwAAAAAgAAAAvIwsAAgmaBcIiCwANExvXyAAAAABAAAADwAAAICMLABBNG9foA8AAK2/jLpY4eIMwilvX5DbKReQ2ykXEkZn2d0Aj1/4iSwAOfFmd0iILAAGAAAAAABmdxQAAADg////AAAAAAAAAAAAAAAAkAEAAAAAAAEAAAAAYQByAGkAYQBsAAAAAAAAAAAAAAAAAAAAAAAAAAAAAAAAAAAA8YYSdwAAAAAGAAAArIksAKyJLAAAAgAA/P///wEAAAAAAAAAAAAAAAAAAAAAAAAAAAAAAFCfnQl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sAAABWAAAAMAAAADsAAAB8AAAAHAAAACEA8AAAAAAAAAAAAAAAgD8AAAAAAAAAAAAAgD8AAAAAAAAAAAAAAAAAAAAAAAAAAAAAAAAAAAAAAAAAACUAAAAMAAAAAAAAgCgAAAAMAAAABAAAAFIAAABwAQAABAAAAOz///8AAAAAAAAAAAAAAACQAQAAAAAAAQAAAABzAGUAZwBvAGUAIAB1AGkAAAAAAAAAAAAAAAAAAAAAAAAAAAAAAAAAAAAAAAAAAAAAAAAAAAAAAAAAAAAAAAAAAAAsAB7yZnd4KigXFAAAAAASCgkAAAAAAAAAALwCAAAAAAAAAQICIlMAeQBzAHQAZQBtAAAAAAAAAAAAAAAAAAAAAAAAAAAAAAAAAALVNjYQiCwAg/8NXgEAAADQiCwAIA0AhAAAAAAqRmfZHIgsANCJLAA58WZ3IIgsAAcAAAAAAGZ35IksAOz///8AAAAAAAAAAAAAAACQAQAAAAAAAQAAAABzAGUAZwBvAGUAIAB1AGkAAAAAAAAAAAAAAAAAAAAAAAAAAADxhhJ3AAAAAAkAAACEiSwAhIksAAACAAD8////AQAAAAAAAAAAAAAAAAAAAAAAAAAAAAAAUJ+dCWR2AAgAAAAAJQAAAAwAAAAEAAAAGAAAAAwAAAAAAAAAEgAAAAwAAAABAAAAHgAAABgAAAAwAAAAOwAAAKwAAABXAAAAJQAAAAwAAAAEAAAAVAAAAKgAAAAxAAAAOwAAAKoAAABWAAAAAQAAAFVVj0EmtI9BMQAAADsAAAAPAAAATAAAAAAAAAAAAAAAAAAAAP//////////bAAAAFMAaABpAHIAbABlAHkAIABWAGkAYwBoAGkAbgBpAAAACwAAAAsAAAAFAAAABwAAAAUAAAAKAAAACgAAAAUAAAAMAAAABQAAAAkAAAALAAAABQAAAAs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gAAAAPAAAAYQAAAF0AAABxAAAAAQAAAFVVj0EmtI9BDwAAAGEAAAAPAAAATAAAAAAAAAAAAAAAAAAAAP//////////bAAAAFMAaABpAHIAbABlAHkAIABWAGkAYwBoAGkAbgBpAAAABwAAAAcAAAADAAAABQAAAAMAAAAHAAAABgAAAAQAAAAIAAAAAwAAAAYAAAAHAAAAAwAAAAcAAAAD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hAAAAA8AAAB2AAAATAAAAIYAAAABAAAAVVWPQSa0j0EPAAAAdgAAAAkAAABMAAAAAAAAAAAAAAAAAAAA//////////9gAAAAQwBvAG4AdABhAGQAbwByAGEAAAAIAAAACAAAAAcAAAAEAAAABwAAAAgAAAAIAAAABQAAAAcAAABLAAAAQAAAADAAAAAFAAAAIAAAAAEAAAABAAAAEAAAAAAAAAAAAAAAQAEAAKAAAAAAAAAAAAAAAEABAACgAAAAJQAAAAwAAAACAAAAJwAAABgAAAAFAAAAAAAAAP///wAAAAAAJQAAAAwAAAAFAAAATAAAAGQAAAAOAAAAiwAAACgBAACbAAAADgAAAIsAAAAbAQAAEQAAACEA8AAAAAAAAAAAAAAAgD8AAAAAAAAAAAAAgD8AAAAAAAAAAAAAAAAAAAAAAAAAAAAAAAAAAAAAAAAAACUAAAAMAAAAAAAAgCgAAAAMAAAABQAAACUAAAAMAAAAAQAAABgAAAAMAAAAAAAAABIAAAAMAAAAAQAAABYAAAAMAAAAAAAAAFQAAABIAQAADwAAAIsAAAAnAQAAmwAAAAEAAABVVY9BJrSPQQ8AAACLAAAAKgAAAEwAAAAEAAAADgAAAIsAAAAp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e8mZ3IF52dhCdUgNioMRg+FC4AHH7jbpo9qwMSfuNurBLpAm8Jctf8MotAPgktQwAAAAAiCW1DAAAAAAkK49f3MotACQrj18BAAAA6MotAOq4cF+8JcsDAQAAAJQhy1/g1p8MpgZm2bBLpAlMyi0AOfFmd5zILQAAAAAAAABmdyoAAADz////AAAAAAAAAADcJwAAuMJOA4AUUgN8Krx3kOETd7AAAAAAAAAA6MgtAAjmTgPQTZB1gBRSAwAAkHXkyC0ACOZOA9BNkHVpq7p3kraQdax6nHWAFFIDyKs3YJ+2kHXj7kv6gBRSA2TJLQAAAAAAUJ+dCeDEd3Z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vXcJAAAAKCpOAwAAAAAQnVIDEJ1SAzigxGAAAAAAV/SWdQkAAAAAAAAAAAAAAAAAAAAAAAAAUIJSAwAAAAAAAAAAAAAAAAAAAAAAAAAAAAAAAAAAAAAAAAAAAAAAAAAAAAAAAAAAAAAAAAAAAAAAAAAAAAAAAPDlLQBvw0v6AADHd+TmLQDo0bl3EJ1SA1f0lnUAAAAA+NK5d///AAAAAAAA29O5d9vTuXcU5y0AGOctADigxGAAAAAAAAAAAAAAAAAAAAAA8YYSdwkAAAAHAAAATOctAEznLQAAAgAA/P///wEAAAAAAAAAAAAAAAAAAAAAAAAAAAAAAFCfnQ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sAB7yZncAAAAAAAAAAPoRCgdY4eIM9IcsAAq48mAAAE4DAAAAACAAAAC8jCwACCZoFwiILAA0TG9fIAAAAAEAAAAPAAAAgIwsAEE0b1+gDwAArb+Muljh4gzCKW9fkNspF5DbKRcSRmfZ3QCPX/iJLAA58WZ3SIgsAAYAAAAAAGZ3FAAAAOD///8AAAAAAAAAAAAAAACQAQAAAAAAAQAAAABhAHIAaQBhAGwAAAAAAAAAAAAAAAAAAAAAAAAAAAAAAAAAAADxhhJ3AAAAAAYAAACsiSwArIksAAACAAD8////AQAAAAAAAAAAAAAAAAAAAAAAAAAAAAAAUJ+dCW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CwAHvJmd3gqKBcUAAAAABIKCQAAAAAAAAAAvAIAAAAAAAABAgIiUwB5AHMAdABlAG0AAAAAAAAAAAAAAAAAAAAAAAAAAAAAAAAAAtU2NhCILACD/w1eAQAAANCILAAgDQCEAAAAACpGZ9kciCwA0IksADnxZncgiCwABwAAAAAAZnfkiSwA7P///wAAAAAAAAAAAAAAAJABAAAAAAABAAAAAHMAZQBnAG8AZQAgAHUAaQAAAAAAAAAAAAAAAAAAAAAAAAAAAPGGEncAAAAACQAAAISJLACEiSwAAAIAAPz///8BAAAAAAAAAAAAAAAAAAAAAAAAAAAAAABQn50J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5000005917</EngagementID>
  <LogicalEMSServerID>-109903338106937214</LogicalEMSServerID>
  <WorkingPaperID>3578672121800003281</WorkingPaperID>
</DAEMSEngagementItemInfo>
</file>

<file path=customXml/itemProps1.xml><?xml version="1.0" encoding="utf-8"?>
<ds:datastoreItem xmlns:ds="http://schemas.openxmlformats.org/officeDocument/2006/customXml" ds:itemID="{DA2BF741-AC10-4D19-A7B3-C94C3C5397CD}">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Índice</vt:lpstr>
      <vt:lpstr>Información General</vt:lpstr>
      <vt:lpstr>CDB 032021</vt:lpstr>
      <vt:lpstr>AF 032021</vt:lpstr>
      <vt:lpstr>Consolidado</vt:lpstr>
      <vt:lpstr>Clasificaciones</vt:lpstr>
      <vt:lpstr>Balance General</vt:lpstr>
      <vt:lpstr>Estado de Resultados</vt:lpstr>
      <vt:lpstr>Nota 1 a Nota 4</vt:lpstr>
      <vt:lpstr>Nota 5</vt:lpstr>
      <vt:lpstr>Nota 6 a Nota 12</vt:lpstr>
      <vt:lpstr>'Balance General'!Área_de_impresión</vt:lpstr>
      <vt:lpstr>'Estado de Resultados'!Área_de_impresión</vt:lpstr>
      <vt:lpstr>'Nota 1 a Nota 4'!Área_de_impresión</vt:lpstr>
      <vt:lpstr>'Nota 5'!Área_de_impresión</vt:lpstr>
      <vt:lpstr>'Nota 6 a Nota 12'!Área_de_impresión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2021-04-09T23:27:49Z</cp:lastPrinted>
  <dcterms:created xsi:type="dcterms:W3CDTF">2016-08-27T16:35:25Z</dcterms:created>
  <dcterms:modified xsi:type="dcterms:W3CDTF">2021-05-27T13:28:50Z</dcterms:modified>
</cp:coreProperties>
</file>